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20736" windowHeight="11760" tabRatio="924" activeTab="13"/>
  </bookViews>
  <sheets>
    <sheet name="DMbieu  (in)" sheetId="21" r:id="rId1"/>
    <sheet name="2011-2020" sheetId="36" state="hidden" r:id="rId2"/>
    <sheet name="01CH" sheetId="22" r:id="rId3"/>
    <sheet name="02CH" sheetId="23" r:id="rId4"/>
    <sheet name="ss 2020-2030" sheetId="41" state="hidden" r:id="rId5"/>
    <sheet name="thu hoi" sheetId="50" state="hidden" r:id="rId6"/>
    <sheet name="06ch" sheetId="27" r:id="rId7"/>
    <sheet name="07ch" sheetId="28" r:id="rId8"/>
    <sheet name="08ch" sheetId="29" r:id="rId9"/>
    <sheet name="09Ch" sheetId="30" r:id="rId10"/>
    <sheet name="10CH" sheetId="31" state="hidden" r:id="rId11"/>
    <sheet name="10CH." sheetId="54" r:id="rId12"/>
    <sheet name="11CH" sheetId="32" r:id="rId13"/>
    <sheet name="13ch" sheetId="33" r:id="rId14"/>
  </sheets>
  <externalReferences>
    <externalReference r:id="rId15"/>
    <externalReference r:id="rId16"/>
  </externalReferences>
  <definedNames>
    <definedName name="_____a1" localSheetId="11" hidden="1">{"'Sheet1'!$L$16"}</definedName>
    <definedName name="_____a1" hidden="1">{"'Sheet1'!$L$16"}</definedName>
    <definedName name="_____Goi8" localSheetId="11" hidden="1">{"'Sheet1'!$L$16"}</definedName>
    <definedName name="_____Goi8" hidden="1">{"'Sheet1'!$L$16"}</definedName>
    <definedName name="_____h1" localSheetId="11" hidden="1">{"'Sheet1'!$L$16"}</definedName>
    <definedName name="_____h1" hidden="1">{"'Sheet1'!$L$16"}</definedName>
    <definedName name="_____hu1" localSheetId="11" hidden="1">{"'Sheet1'!$L$16"}</definedName>
    <definedName name="_____hu1" hidden="1">{"'Sheet1'!$L$16"}</definedName>
    <definedName name="_____hu2" localSheetId="11" hidden="1">{"'Sheet1'!$L$16"}</definedName>
    <definedName name="_____hu2" hidden="1">{"'Sheet1'!$L$16"}</definedName>
    <definedName name="_____hu5" localSheetId="11" hidden="1">{"'Sheet1'!$L$16"}</definedName>
    <definedName name="_____hu5" hidden="1">{"'Sheet1'!$L$16"}</definedName>
    <definedName name="_____hu6" localSheetId="11" hidden="1">{"'Sheet1'!$L$16"}</definedName>
    <definedName name="_____hu6" hidden="1">{"'Sheet1'!$L$16"}</definedName>
    <definedName name="_____m1233" localSheetId="11" hidden="1">{"'Sheet1'!$L$16"}</definedName>
    <definedName name="_____m1233" hidden="1">{"'Sheet1'!$L$16"}</definedName>
    <definedName name="_____PA3" localSheetId="11" hidden="1">{"'Sheet1'!$L$16"}</definedName>
    <definedName name="_____PA3" hidden="1">{"'Sheet1'!$L$16"}</definedName>
    <definedName name="____a1" localSheetId="11" hidden="1">{"'Sheet1'!$L$16"}</definedName>
    <definedName name="____a1" hidden="1">{"'Sheet1'!$L$16"}</definedName>
    <definedName name="____Goi8" localSheetId="11" hidden="1">{"'Sheet1'!$L$16"}</definedName>
    <definedName name="____Goi8" hidden="1">{"'Sheet1'!$L$16"}</definedName>
    <definedName name="____h1" localSheetId="11" hidden="1">{"'Sheet1'!$L$16"}</definedName>
    <definedName name="____h1" hidden="1">{"'Sheet1'!$L$16"}</definedName>
    <definedName name="____hu1" localSheetId="11" hidden="1">{"'Sheet1'!$L$16"}</definedName>
    <definedName name="____hu1" hidden="1">{"'Sheet1'!$L$16"}</definedName>
    <definedName name="____hu2" localSheetId="11" hidden="1">{"'Sheet1'!$L$16"}</definedName>
    <definedName name="____hu2" hidden="1">{"'Sheet1'!$L$16"}</definedName>
    <definedName name="____hu5" localSheetId="11" hidden="1">{"'Sheet1'!$L$16"}</definedName>
    <definedName name="____hu5" hidden="1">{"'Sheet1'!$L$16"}</definedName>
    <definedName name="____hu6" localSheetId="11" hidden="1">{"'Sheet1'!$L$16"}</definedName>
    <definedName name="____hu6" hidden="1">{"'Sheet1'!$L$16"}</definedName>
    <definedName name="____m1233" localSheetId="11" hidden="1">{"'Sheet1'!$L$16"}</definedName>
    <definedName name="____m1233" hidden="1">{"'Sheet1'!$L$16"}</definedName>
    <definedName name="____PA3" localSheetId="11" hidden="1">{"'Sheet1'!$L$16"}</definedName>
    <definedName name="____PA3" hidden="1">{"'Sheet1'!$L$16"}</definedName>
    <definedName name="___a1" localSheetId="11" hidden="1">{"'Sheet1'!$L$16"}</definedName>
    <definedName name="___a1" hidden="1">{"'Sheet1'!$L$16"}</definedName>
    <definedName name="___Goi8" localSheetId="11" hidden="1">{"'Sheet1'!$L$16"}</definedName>
    <definedName name="___Goi8" hidden="1">{"'Sheet1'!$L$16"}</definedName>
    <definedName name="___h1" localSheetId="11" hidden="1">{"'Sheet1'!$L$16"}</definedName>
    <definedName name="___h1" hidden="1">{"'Sheet1'!$L$16"}</definedName>
    <definedName name="___hu1" localSheetId="11" hidden="1">{"'Sheet1'!$L$16"}</definedName>
    <definedName name="___hu1" hidden="1">{"'Sheet1'!$L$16"}</definedName>
    <definedName name="___hu2" localSheetId="11" hidden="1">{"'Sheet1'!$L$16"}</definedName>
    <definedName name="___hu2" hidden="1">{"'Sheet1'!$L$16"}</definedName>
    <definedName name="___hu5" localSheetId="11" hidden="1">{"'Sheet1'!$L$16"}</definedName>
    <definedName name="___hu5" hidden="1">{"'Sheet1'!$L$16"}</definedName>
    <definedName name="___hu6" localSheetId="11" hidden="1">{"'Sheet1'!$L$16"}</definedName>
    <definedName name="___hu6" hidden="1">{"'Sheet1'!$L$16"}</definedName>
    <definedName name="___m1233" localSheetId="11" hidden="1">{"'Sheet1'!$L$16"}</definedName>
    <definedName name="___m1233" hidden="1">{"'Sheet1'!$L$16"}</definedName>
    <definedName name="___PA3" localSheetId="11" hidden="1">{"'Sheet1'!$L$16"}</definedName>
    <definedName name="___PA3" hidden="1">{"'Sheet1'!$L$16"}</definedName>
    <definedName name="__a1" localSheetId="11" hidden="1">{"'Sheet1'!$L$16"}</definedName>
    <definedName name="__a1" hidden="1">{"'Sheet1'!$L$16"}</definedName>
    <definedName name="__Goi8" localSheetId="11" hidden="1">{"'Sheet1'!$L$16"}</definedName>
    <definedName name="__Goi8" hidden="1">{"'Sheet1'!$L$16"}</definedName>
    <definedName name="__h1" localSheetId="11" hidden="1">{"'Sheet1'!$L$16"}</definedName>
    <definedName name="__h1" hidden="1">{"'Sheet1'!$L$16"}</definedName>
    <definedName name="__hu1" localSheetId="11" hidden="1">{"'Sheet1'!$L$16"}</definedName>
    <definedName name="__hu1" hidden="1">{"'Sheet1'!$L$16"}</definedName>
    <definedName name="__hu2" localSheetId="11" hidden="1">{"'Sheet1'!$L$16"}</definedName>
    <definedName name="__hu2" hidden="1">{"'Sheet1'!$L$16"}</definedName>
    <definedName name="__hu5" localSheetId="11" hidden="1">{"'Sheet1'!$L$16"}</definedName>
    <definedName name="__hu5" hidden="1">{"'Sheet1'!$L$16"}</definedName>
    <definedName name="__hu6" localSheetId="11" hidden="1">{"'Sheet1'!$L$16"}</definedName>
    <definedName name="__hu6" hidden="1">{"'Sheet1'!$L$16"}</definedName>
    <definedName name="__m1233" localSheetId="11" hidden="1">{"'Sheet1'!$L$16"}</definedName>
    <definedName name="__m1233" hidden="1">{"'Sheet1'!$L$16"}</definedName>
    <definedName name="__PA3" localSheetId="11" hidden="1">{"'Sheet1'!$L$16"}</definedName>
    <definedName name="__PA3" hidden="1">{"'Sheet1'!$L$16"}</definedName>
    <definedName name="__xa3" localSheetId="11" hidden="1">{"'Sheet1'!$L$16"}</definedName>
    <definedName name="__xa3" hidden="1">{"'Sheet1'!$L$16"}</definedName>
    <definedName name="_12" localSheetId="11" hidden="1">#REF!</definedName>
    <definedName name="_12" hidden="1">#REF!</definedName>
    <definedName name="_a1" localSheetId="11" hidden="1">{"'Sheet1'!$L$16"}</definedName>
    <definedName name="_a1" hidden="1">{"'Sheet1'!$L$16"}</definedName>
    <definedName name="_Builtin0" localSheetId="11" hidden="1">#REF!</definedName>
    <definedName name="_Builtin0" hidden="1">#REF!</definedName>
    <definedName name="_Fill" localSheetId="11" hidden="1">#REF!</definedName>
    <definedName name="_Fill" hidden="1">#REF!</definedName>
    <definedName name="_xlnm._FilterDatabase" localSheetId="11" hidden="1">'10CH.'!$A$25:$IS$143</definedName>
    <definedName name="_xlnm._FilterDatabase" localSheetId="5" hidden="1">'thu hoi'!$A$4:$IV$73</definedName>
    <definedName name="_Goi8" localSheetId="11" hidden="1">{"'Sheet1'!$L$16"}</definedName>
    <definedName name="_Goi8" hidden="1">{"'Sheet1'!$L$16"}</definedName>
    <definedName name="_h1" localSheetId="11" hidden="1">{"'Sheet1'!$L$16"}</definedName>
    <definedName name="_h1" hidden="1">{"'Sheet1'!$L$16"}</definedName>
    <definedName name="_hu1" localSheetId="11" hidden="1">{"'Sheet1'!$L$16"}</definedName>
    <definedName name="_hu1" hidden="1">{"'Sheet1'!$L$16"}</definedName>
    <definedName name="_hu2" localSheetId="11" hidden="1">{"'Sheet1'!$L$16"}</definedName>
    <definedName name="_hu2" hidden="1">{"'Sheet1'!$L$16"}</definedName>
    <definedName name="_hu5" localSheetId="11" hidden="1">{"'Sheet1'!$L$16"}</definedName>
    <definedName name="_hu5" hidden="1">{"'Sheet1'!$L$16"}</definedName>
    <definedName name="_hu6" localSheetId="11" hidden="1">{"'Sheet1'!$L$16"}</definedName>
    <definedName name="_hu6" hidden="1">{"'Sheet1'!$L$16"}</definedName>
    <definedName name="_Key1" localSheetId="11" hidden="1">#REF!</definedName>
    <definedName name="_Key1" hidden="1">#REF!</definedName>
    <definedName name="_Key2" localSheetId="11" hidden="1">#REF!</definedName>
    <definedName name="_Key2" hidden="1">#REF!</definedName>
    <definedName name="_m1233" localSheetId="11" hidden="1">{"'Sheet1'!$L$16"}</definedName>
    <definedName name="_m1233" hidden="1">{"'Sheet1'!$L$16"}</definedName>
    <definedName name="_Order1" hidden="1">255</definedName>
    <definedName name="_Order2" hidden="1">255</definedName>
    <definedName name="_PA3" localSheetId="11" hidden="1">{"'Sheet1'!$L$16"}</definedName>
    <definedName name="_PA3" hidden="1">{"'Sheet1'!$L$16"}</definedName>
    <definedName name="_Parse_Out" localSheetId="11" hidden="1">[1]Quantity!#REF!</definedName>
    <definedName name="_Parse_Out" hidden="1">[1]Quantity!#REF!</definedName>
    <definedName name="_Regression_Out" localSheetId="11" hidden="1">#REF!</definedName>
    <definedName name="_Regression_Out" hidden="1">#REF!</definedName>
    <definedName name="_Regression_X" localSheetId="11" hidden="1">#REF!</definedName>
    <definedName name="_Regression_X" hidden="1">#REF!</definedName>
    <definedName name="_Regression_Y" localSheetId="11" hidden="1">#REF!</definedName>
    <definedName name="_Regression_Y" hidden="1">#REF!</definedName>
    <definedName name="_Sort" localSheetId="11" hidden="1">#REF!</definedName>
    <definedName name="_Sort" hidden="1">#REF!</definedName>
    <definedName name="_xa3" localSheetId="11" hidden="1">{"'Sheet1'!$L$16"}</definedName>
    <definedName name="_xa3" hidden="1">{"'Sheet1'!$L$16"}</definedName>
    <definedName name="a" localSheetId="11" hidden="1">[1]Quantity!#REF!</definedName>
    <definedName name="a" hidden="1">[1]Quantity!#REF!</definedName>
    <definedName name="AccessDatabase" hidden="1">"C:\My Documents\LeBinh\Xls\VP Cong ty\FORM.mdb"</definedName>
    <definedName name="anscount" hidden="1">1</definedName>
    <definedName name="Antoan" localSheetId="11" hidden="1">{"'Sheet1'!$L$16"}</definedName>
    <definedName name="Antoan" hidden="1">{"'Sheet1'!$L$16"}</definedName>
    <definedName name="anh" localSheetId="11" hidden="1">{"'Sheet1'!$L$16"}</definedName>
    <definedName name="anh" hidden="1">{"'Sheet1'!$L$16"}</definedName>
    <definedName name="AS2DocOpenMode" hidden="1">"AS2DocumentEdit"</definedName>
    <definedName name="b14b" localSheetId="11" hidden="1">{"'Sheet1'!$L$16"}</definedName>
    <definedName name="b14b" hidden="1">{"'Sheet1'!$L$16"}</definedName>
    <definedName name="b14b1" localSheetId="11" hidden="1">{"'Sheet1'!$L$16"}</definedName>
    <definedName name="b14b1" hidden="1">{"'Sheet1'!$L$16"}</definedName>
    <definedName name="banQL" localSheetId="11" hidden="1">{"'Sheet1'!$L$16"}</definedName>
    <definedName name="banQL" hidden="1">{"'Sheet1'!$L$16"}</definedName>
    <definedName name="BDien" localSheetId="11" hidden="1">{"'Sheet1'!$L$16"}</definedName>
    <definedName name="BDien" hidden="1">{"'Sheet1'!$L$16"}</definedName>
    <definedName name="Bgiang" localSheetId="11" hidden="1">{"'Sheet1'!$L$16"}</definedName>
    <definedName name="Bgiang" hidden="1">{"'Sheet1'!$L$16"}</definedName>
    <definedName name="BHDB" localSheetId="11" hidden="1">{"'Sheet1'!$L$16"}</definedName>
    <definedName name="BHDB" hidden="1">{"'Sheet1'!$L$16"}</definedName>
    <definedName name="c.chuyen2005" localSheetId="11" hidden="1">{"'Sheet1'!$L$16"}</definedName>
    <definedName name="c.chuyen2005" hidden="1">{"'Sheet1'!$L$16"}</definedName>
    <definedName name="came" localSheetId="11" hidden="1">{"'Sheet1'!$L$16"}</definedName>
    <definedName name="came" hidden="1">{"'Sheet1'!$L$16"}</definedName>
    <definedName name="CTCT1" localSheetId="11" hidden="1">{"'Sheet1'!$L$16"}</definedName>
    <definedName name="CTCT1" hidden="1">{"'Sheet1'!$L$16"}</definedName>
    <definedName name="CTsu" localSheetId="11" hidden="1">{"'Sheet1'!$L$16"}</definedName>
    <definedName name="CTsu" hidden="1">{"'Sheet1'!$L$16"}</definedName>
    <definedName name="data2" localSheetId="11" hidden="1">#REF!</definedName>
    <definedName name="data2" hidden="1">#REF!</definedName>
    <definedName name="data3" localSheetId="11" hidden="1">#REF!</definedName>
    <definedName name="data3" hidden="1">#REF!</definedName>
    <definedName name="DGTS" localSheetId="11" hidden="1">{"'Sheet1'!$L$16"}</definedName>
    <definedName name="DGTS" hidden="1">{"'Sheet1'!$L$16"}</definedName>
    <definedName name="DGTS_1" localSheetId="11" hidden="1">{"'Sheet1'!$L$16"}</definedName>
    <definedName name="DGTS_1" hidden="1">{"'Sheet1'!$L$16"}</definedName>
    <definedName name="Discount" localSheetId="11" hidden="1">#REF!</definedName>
    <definedName name="Discount" hidden="1">#REF!</definedName>
    <definedName name="display_area_2" localSheetId="11" hidden="1">#REF!</definedName>
    <definedName name="display_area_2" hidden="1">#REF!</definedName>
    <definedName name="DThmDU" localSheetId="11" hidden="1">{"'Sheet1'!$L$16"}</definedName>
    <definedName name="DThmDU" hidden="1">{"'Sheet1'!$L$16"}</definedName>
    <definedName name="DWPRICE" localSheetId="11" hidden="1">[2]Quantity!#REF!</definedName>
    <definedName name="DWPRICE" hidden="1">[2]Quantity!#REF!</definedName>
    <definedName name="er" localSheetId="11" hidden="1">{0,0,0,0;0,0,0,0;0,0,0,0;0,0,0,0;0,0,0,0;0,0,0,0;0,0,0,0}</definedName>
    <definedName name="er" hidden="1">{0,0,0,0;0,0,0,0;0,0,0,0;0,0,0,0;0,0,0,0;0,0,0,0;0,0,0,0}</definedName>
    <definedName name="FCode" localSheetId="11" hidden="1">#REF!</definedName>
    <definedName name="FCode" hidden="1">#REF!</definedName>
    <definedName name="fdgdfgd" localSheetId="11" hidden="1">{0,0,0,0;0,0,0,0;0,0,0,0;0,0,0,0;0,0,0,0;0,0,0,0;0,0,0,0}</definedName>
    <definedName name="fdgdfgd" hidden="1">{0,0,0,0;0,0,0,0;0,0,0,0;0,0,0,0;0,0,0,0;0,0,0,0;0,0,0,0}</definedName>
    <definedName name="fff" localSheetId="11" hidden="1">{"'Sheet1'!$L$16"}</definedName>
    <definedName name="fff" hidden="1">{"'Sheet1'!$L$16"}</definedName>
    <definedName name="fwgter" localSheetId="11" hidden="1">{"'Sheet1'!$L$16"}</definedName>
    <definedName name="fwgter" hidden="1">{"'Sheet1'!$L$16"}</definedName>
    <definedName name="g" localSheetId="11" hidden="1">{"'Sheet1'!$L$16"}</definedName>
    <definedName name="g" hidden="1">{"'Sheet1'!$L$16"}</definedName>
    <definedName name="h" localSheetId="11" hidden="1">{"'Sheet1'!$L$16"}</definedName>
    <definedName name="h" hidden="1">{"'Sheet1'!$L$16"}</definedName>
    <definedName name="h_2" localSheetId="11" hidden="1">{"'Sheet1'!$L$16"}</definedName>
    <definedName name="h_2" hidden="1">{"'Sheet1'!$L$16"}</definedName>
    <definedName name="hfdsh" localSheetId="11" hidden="1">#REF!</definedName>
    <definedName name="hfdsh" hidden="1">#REF!</definedName>
    <definedName name="hhhhhhhh" localSheetId="11" hidden="1">{"'Sheet1'!$L$16"}</definedName>
    <definedName name="hhhhhhhh" hidden="1">{"'Sheet1'!$L$16"}</definedName>
    <definedName name="HiddenRows" localSheetId="11" hidden="1">#REF!</definedName>
    <definedName name="HiddenRows" hidden="1">#REF!</definedName>
    <definedName name="hiep" localSheetId="11" hidden="1">{"'Sheet1'!$L$16"}</definedName>
    <definedName name="hiep" hidden="1">{"'Sheet1'!$L$16"}</definedName>
    <definedName name="hoai" localSheetId="11" hidden="1">{"'Sheet1'!$L$16"}</definedName>
    <definedName name="hoai" hidden="1">{"'Sheet1'!$L$16"}</definedName>
    <definedName name="htlm" localSheetId="11" hidden="1">{"'Sheet1'!$L$16"}</definedName>
    <definedName name="htlm" hidden="1">{"'Sheet1'!$L$16"}</definedName>
    <definedName name="HTML_CodePage" hidden="1">950</definedName>
    <definedName name="HTML_Control" localSheetId="11" hidden="1">{"'Sheet1'!$L$16"}</definedName>
    <definedName name="HTML_Control" hidden="1">{"'Sheet1'!$L$16"}</definedName>
    <definedName name="HTML_Control_2" localSheetId="11" hidden="1">{"'Sheet1'!$L$16"}</definedName>
    <definedName name="HTML_Control_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 localSheetId="11" hidden="1">{"'Sheet1'!$L$16"}</definedName>
    <definedName name="hu" hidden="1">{"'Sheet1'!$L$16"}</definedName>
    <definedName name="huy" localSheetId="11" hidden="1">{"'Sheet1'!$L$16"}</definedName>
    <definedName name="huy" hidden="1">{"'Sheet1'!$L$16"}</definedName>
    <definedName name="huy_2" localSheetId="11" hidden="1">{"'Sheet1'!$L$16"}</definedName>
    <definedName name="huy_2" hidden="1">{"'Sheet1'!$L$16"}</definedName>
    <definedName name="KDCNThonmoi20_00" localSheetId="11" hidden="1">{"'Sheet1'!$L$16"}</definedName>
    <definedName name="KDCNThonmoi20_00" hidden="1">{"'Sheet1'!$L$16"}</definedName>
    <definedName name="KNDAT_CHUA_SU_DUNG" localSheetId="11" hidden="1">#REF!</definedName>
    <definedName name="KNDAT_CHUA_SU_DUNG" hidden="1">#REF!</definedName>
    <definedName name="l" localSheetId="11" hidden="1">{"'Sheet1'!$L$16"}</definedName>
    <definedName name="l" hidden="1">{"'Sheet1'!$L$16"}</definedName>
    <definedName name="matbang" localSheetId="11" hidden="1">{"'Sheet1'!$L$16"}</definedName>
    <definedName name="matbang" hidden="1">{"'Sheet1'!$L$16"}</definedName>
    <definedName name="moi" localSheetId="11" hidden="1">{"'Sheet1'!$L$16"}</definedName>
    <definedName name="moi" hidden="1">{"'Sheet1'!$L$16"}</definedName>
    <definedName name="njsdhfd" localSheetId="11" hidden="1">{"'Sheet1'!$L$16"}</definedName>
    <definedName name="njsdhfd" hidden="1">{"'Sheet1'!$L$16"}</definedName>
    <definedName name="Ngan" localSheetId="11" hidden="1">{"'Sheet1'!$L$16"}</definedName>
    <definedName name="Ngan" hidden="1">{"'Sheet1'!$L$16"}</definedName>
    <definedName name="OrderTable" localSheetId="11" hidden="1">#REF!</definedName>
    <definedName name="OrderTable" hidden="1">#REF!</definedName>
    <definedName name="_xlnm.Print_Area" localSheetId="2">'01CH'!$A$1:$Q$61</definedName>
    <definedName name="_xlnm.Print_Area" localSheetId="6">'06ch'!$A$1:$P$77</definedName>
    <definedName name="_xlnm.Print_Area" localSheetId="7">'07ch'!$A$1:$P$34</definedName>
    <definedName name="_xlnm.Print_Area" localSheetId="8">'08ch'!$A$1:$P$59</definedName>
    <definedName name="_xlnm.Print_Area" localSheetId="9">'09Ch'!$A$1:$P$59</definedName>
    <definedName name="_xlnm.Print_Area" localSheetId="11">'10CH.'!$A$1:$BJ$150</definedName>
    <definedName name="_xlnm.Print_Area" localSheetId="12">'11CH'!$A$1:$AC$58</definedName>
    <definedName name="_xlnm.Print_Titles" localSheetId="2">'01CH'!$4:$5</definedName>
    <definedName name="_xlnm.Print_Titles" localSheetId="3">'02CH'!$3:$5</definedName>
    <definedName name="_xlnm.Print_Titles" localSheetId="6">'06ch'!$4:$5</definedName>
    <definedName name="_xlnm.Print_Titles" localSheetId="7">'07ch'!$4:$5</definedName>
    <definedName name="_xlnm.Print_Titles" localSheetId="8">'08ch'!$4:$5</definedName>
    <definedName name="_xlnm.Print_Titles" localSheetId="9">'09Ch'!$4:$5</definedName>
    <definedName name="_xlnm.Print_Titles" localSheetId="11">'10CH.'!$4:$5</definedName>
    <definedName name="ProdForm" localSheetId="11" hidden="1">#REF!</definedName>
    <definedName name="ProdForm" hidden="1">#REF!</definedName>
    <definedName name="Product" localSheetId="11" hidden="1">#REF!</definedName>
    <definedName name="Product" hidden="1">#REF!</definedName>
    <definedName name="qa" localSheetId="11" hidden="1">{"'Sheet1'!$L$16"}</definedName>
    <definedName name="qa" hidden="1">{"'Sheet1'!$L$16"}</definedName>
    <definedName name="QHSDD_THOP" localSheetId="11" hidden="1">#REF!</definedName>
    <definedName name="QHSDD_THOP" hidden="1">#REF!</definedName>
    <definedName name="qq" localSheetId="11" hidden="1">#REF!</definedName>
    <definedName name="qq" hidden="1">#REF!</definedName>
    <definedName name="Ranhxay" localSheetId="11" hidden="1">{"'Sheet1'!$L$16"}</definedName>
    <definedName name="Ranhxay" hidden="1">{"'Sheet1'!$L$16"}</definedName>
    <definedName name="RCArea" localSheetId="11" hidden="1">#REF!</definedName>
    <definedName name="RCArea" hidden="1">#REF!</definedName>
    <definedName name="rhgf" localSheetId="11" hidden="1">{"'Sheet1'!$L$16"}</definedName>
    <definedName name="rhgf" hidden="1">{"'Sheet1'!$L$16"}</definedName>
    <definedName name="sencount" hidden="1">2</definedName>
    <definedName name="SpecialPrice" localSheetId="11" hidden="1">#REF!</definedName>
    <definedName name="SpecialPrice" hidden="1">#REF!</definedName>
    <definedName name="TatBo" localSheetId="11" hidden="1">{"'Sheet1'!$L$16"}</definedName>
    <definedName name="TatBo" hidden="1">{"'Sheet1'!$L$16"}</definedName>
    <definedName name="tbl_" localSheetId="11" hidden="1">#REF!</definedName>
    <definedName name="tbl_" hidden="1">#REF!</definedName>
    <definedName name="tbl_ProdInfo" localSheetId="11" hidden="1">#REF!</definedName>
    <definedName name="tbl_ProdInfo" hidden="1">#REF!</definedName>
    <definedName name="tonghop" localSheetId="11" hidden="1">{"'Sheet1'!$L$16"}</definedName>
    <definedName name="tonghop" hidden="1">{"'Sheet1'!$L$16"}</definedName>
    <definedName name="tuyen" localSheetId="11" hidden="1">{"'Sheet1'!$L$16"}</definedName>
    <definedName name="tuyen" hidden="1">{"'Sheet1'!$L$16"}</definedName>
    <definedName name="tha" localSheetId="11" hidden="1">{"'Sheet1'!$L$16"}</definedName>
    <definedName name="tha" hidden="1">{"'Sheet1'!$L$16"}</definedName>
    <definedName name="THKL" localSheetId="11" hidden="1">{"'Sheet1'!$L$16"}</definedName>
    <definedName name="THKL" hidden="1">{"'Sheet1'!$L$16"}</definedName>
    <definedName name="thkl2" localSheetId="11" hidden="1">{"'Sheet1'!$L$16"}</definedName>
    <definedName name="thkl2" hidden="1">{"'Sheet1'!$L$16"}</definedName>
    <definedName name="thkl3" localSheetId="11" hidden="1">{"'Sheet1'!$L$16"}</definedName>
    <definedName name="thkl3" hidden="1">{"'Sheet1'!$L$16"}</definedName>
    <definedName name="THKPM8" localSheetId="11" hidden="1">{"'Sheet1'!$L$16"}</definedName>
    <definedName name="THKPM8" hidden="1">{"'Sheet1'!$L$16"}</definedName>
    <definedName name="vanban" localSheetId="11" hidden="1">{"'Sheet1'!$L$16"}</definedName>
    <definedName name="vanban" hidden="1">{"'Sheet1'!$L$16"}</definedName>
    <definedName name="VKTTDMT" localSheetId="11" hidden="1">{"'Sheet1'!$L$16"}</definedName>
    <definedName name="VKTTDMT" hidden="1">{"'Sheet1'!$L$16"}</definedName>
    <definedName name="vlct" localSheetId="11" hidden="1">{"'Sheet1'!$L$16"}</definedName>
    <definedName name="vlct" hidden="1">{"'Sheet1'!$L$16"}</definedName>
    <definedName name="VUNGTB" localSheetId="11" hidden="1">{"'Sheet1'!$L$16"}</definedName>
    <definedName name="VUNGTB" hidden="1">{"'Sheet1'!$L$16"}</definedName>
    <definedName name="w" localSheetId="11" hidden="1">#REF!</definedName>
    <definedName name="w" hidden="1">#REF!</definedName>
    <definedName name="XDKH2011" localSheetId="11" hidden="1">{"'Sheet1'!$L$16"}</definedName>
    <definedName name="XDKH2011" hidden="1">{"'Sheet1'!$L$16"}</definedName>
    <definedName name="xls" localSheetId="11" hidden="1">{"'Sheet1'!$L$16"}</definedName>
    <definedName name="xls" hidden="1">{"'Sheet1'!$L$16"}</definedName>
    <definedName name="ZXzX" localSheetId="11" hidden="1">{"'Sheet1'!$L$16"}</definedName>
    <definedName name="ZXzX" hidden="1">{"'Sheet1'!$L$16"}</definedName>
  </definedNames>
  <calcPr calcId="144525" calcMode="manual"/>
</workbook>
</file>

<file path=xl/calcChain.xml><?xml version="1.0" encoding="utf-8"?>
<calcChain xmlns="http://schemas.openxmlformats.org/spreadsheetml/2006/main">
  <c r="E30" i="54" l="1"/>
  <c r="E31" i="54"/>
  <c r="E32" i="54"/>
  <c r="E33" i="54"/>
  <c r="E29" i="54"/>
  <c r="E130" i="54"/>
  <c r="E131" i="54"/>
  <c r="BL170" i="54" l="1"/>
  <c r="BG161" i="54"/>
  <c r="BF161" i="54"/>
  <c r="BE161" i="54"/>
  <c r="BD161" i="54"/>
  <c r="BC161" i="54"/>
  <c r="BB161" i="54"/>
  <c r="BA161" i="54"/>
  <c r="AZ161" i="54"/>
  <c r="AY161" i="54"/>
  <c r="AX161" i="54"/>
  <c r="AW161" i="54"/>
  <c r="AV161" i="54"/>
  <c r="AU161" i="54"/>
  <c r="AT161" i="54"/>
  <c r="AS161" i="54"/>
  <c r="AR161" i="54"/>
  <c r="AQ161" i="54"/>
  <c r="AP161" i="54"/>
  <c r="AO161" i="54"/>
  <c r="AN161" i="54"/>
  <c r="AM161" i="54"/>
  <c r="AL161" i="54"/>
  <c r="AK161" i="54"/>
  <c r="AJ161" i="54"/>
  <c r="AI161" i="54"/>
  <c r="AH161" i="54"/>
  <c r="AG161" i="54"/>
  <c r="AF161" i="54"/>
  <c r="AE161" i="54"/>
  <c r="AD161" i="54"/>
  <c r="AC161" i="54"/>
  <c r="AB161" i="54"/>
  <c r="AA161" i="54"/>
  <c r="Z161" i="54"/>
  <c r="Y161" i="54"/>
  <c r="X161" i="54"/>
  <c r="W161" i="54"/>
  <c r="V161" i="54"/>
  <c r="U161" i="54"/>
  <c r="T161" i="54"/>
  <c r="S161" i="54"/>
  <c r="R161" i="54"/>
  <c r="Q161" i="54"/>
  <c r="P161" i="54"/>
  <c r="O161" i="54"/>
  <c r="N161" i="54"/>
  <c r="M161" i="54"/>
  <c r="L161" i="54"/>
  <c r="K161" i="54"/>
  <c r="BQ158" i="54"/>
  <c r="BR158" i="54" s="1"/>
  <c r="G158" i="54"/>
  <c r="E158" i="54"/>
  <c r="C158" i="54"/>
  <c r="BR157" i="54"/>
  <c r="BQ157" i="54"/>
  <c r="C157" i="54"/>
  <c r="BQ150" i="54"/>
  <c r="BR150" i="54" s="1"/>
  <c r="BH150" i="54"/>
  <c r="G150" i="54"/>
  <c r="E150" i="54" s="1"/>
  <c r="BQ149" i="54"/>
  <c r="BR149" i="54" s="1"/>
  <c r="BH149" i="54"/>
  <c r="G149" i="54"/>
  <c r="BR148" i="54"/>
  <c r="BQ148" i="54"/>
  <c r="BH148" i="54"/>
  <c r="G148" i="54"/>
  <c r="BQ147" i="54"/>
  <c r="BR147" i="54" s="1"/>
  <c r="BH147" i="54"/>
  <c r="G147" i="54"/>
  <c r="E147" i="54"/>
  <c r="BQ146" i="54"/>
  <c r="BR146" i="54" s="1"/>
  <c r="BH146" i="54"/>
  <c r="C145" i="54"/>
  <c r="C144" i="54"/>
  <c r="G143" i="54"/>
  <c r="G142" i="54"/>
  <c r="G141" i="54"/>
  <c r="G140" i="54"/>
  <c r="G139" i="54"/>
  <c r="G138" i="54"/>
  <c r="G137" i="54"/>
  <c r="G136" i="54"/>
  <c r="G135" i="54"/>
  <c r="G134" i="54"/>
  <c r="G133" i="54"/>
  <c r="G132" i="54"/>
  <c r="BH131" i="54"/>
  <c r="G131" i="54"/>
  <c r="BH130" i="54"/>
  <c r="G130" i="54"/>
  <c r="BQ129" i="54"/>
  <c r="BR129" i="54" s="1"/>
  <c r="G129" i="54"/>
  <c r="C129" i="54"/>
  <c r="BQ128" i="54"/>
  <c r="BR128" i="54" s="1"/>
  <c r="BH128" i="54"/>
  <c r="G128" i="54"/>
  <c r="BQ127" i="54"/>
  <c r="BR127" i="54" s="1"/>
  <c r="G127" i="54"/>
  <c r="C127" i="54"/>
  <c r="BH126" i="54"/>
  <c r="G126" i="54"/>
  <c r="E126" i="54" s="1"/>
  <c r="BH125" i="54"/>
  <c r="N125" i="54"/>
  <c r="G125" i="54"/>
  <c r="E125" i="54" s="1"/>
  <c r="BQ124" i="54"/>
  <c r="BR124" i="54" s="1"/>
  <c r="BH124" i="54"/>
  <c r="G124" i="54"/>
  <c r="BQ123" i="54"/>
  <c r="BR123" i="54" s="1"/>
  <c r="BH123" i="54"/>
  <c r="G123" i="54"/>
  <c r="BR122" i="54"/>
  <c r="BQ122" i="54"/>
  <c r="BH122" i="54"/>
  <c r="G122" i="54"/>
  <c r="BQ121" i="54"/>
  <c r="BR121" i="54" s="1"/>
  <c r="BH121" i="54"/>
  <c r="G121" i="54"/>
  <c r="BQ120" i="54"/>
  <c r="BR120" i="54" s="1"/>
  <c r="BH120" i="54"/>
  <c r="G120" i="54"/>
  <c r="BQ119" i="54"/>
  <c r="BR119" i="54" s="1"/>
  <c r="C119" i="54"/>
  <c r="BQ118" i="54"/>
  <c r="BR118" i="54" s="1"/>
  <c r="BH118" i="54"/>
  <c r="G118" i="54"/>
  <c r="BQ117" i="54"/>
  <c r="BR117" i="54" s="1"/>
  <c r="C117" i="54"/>
  <c r="BQ116" i="54"/>
  <c r="BR116" i="54" s="1"/>
  <c r="BH116" i="54"/>
  <c r="G116" i="54"/>
  <c r="BQ115" i="54"/>
  <c r="BR115" i="54" s="1"/>
  <c r="C115" i="54"/>
  <c r="BQ114" i="54"/>
  <c r="BH114" i="54"/>
  <c r="AG114" i="54"/>
  <c r="G114" i="54" s="1"/>
  <c r="E114" i="54"/>
  <c r="BQ113" i="54"/>
  <c r="BR113" i="54" s="1"/>
  <c r="BH113" i="54"/>
  <c r="G113" i="54"/>
  <c r="BQ112" i="54"/>
  <c r="BR112" i="54" s="1"/>
  <c r="C112" i="54"/>
  <c r="BH111" i="54"/>
  <c r="G111" i="54"/>
  <c r="E111" i="54"/>
  <c r="BH110" i="54"/>
  <c r="BD110" i="54"/>
  <c r="G110" i="54"/>
  <c r="E110" i="54" s="1"/>
  <c r="BH109" i="54"/>
  <c r="BD109" i="54"/>
  <c r="G109" i="54"/>
  <c r="BH108" i="54"/>
  <c r="G108" i="54"/>
  <c r="E108" i="54"/>
  <c r="BH107" i="54"/>
  <c r="G107" i="54"/>
  <c r="E107" i="54" s="1"/>
  <c r="BQ106" i="54"/>
  <c r="BH106" i="54"/>
  <c r="G106" i="54"/>
  <c r="BH105" i="54"/>
  <c r="BG105" i="54"/>
  <c r="BD105" i="54"/>
  <c r="AF105" i="54"/>
  <c r="N105" i="54"/>
  <c r="M105" i="54"/>
  <c r="L105" i="54"/>
  <c r="BQ105" i="54" s="1"/>
  <c r="BQ104" i="54"/>
  <c r="BR104" i="54" s="1"/>
  <c r="BH104" i="54"/>
  <c r="G104" i="54"/>
  <c r="E104" i="54"/>
  <c r="BQ103" i="54"/>
  <c r="BR103" i="54" s="1"/>
  <c r="BH103" i="54"/>
  <c r="G103" i="54"/>
  <c r="E103" i="54" s="1"/>
  <c r="BH102" i="54"/>
  <c r="G102" i="54"/>
  <c r="E102" i="54"/>
  <c r="H102" i="54" s="1"/>
  <c r="BH101" i="54"/>
  <c r="N101" i="54"/>
  <c r="G101" i="54"/>
  <c r="E101" i="54" s="1"/>
  <c r="H101" i="54" s="1"/>
  <c r="BH100" i="54"/>
  <c r="G100" i="54"/>
  <c r="E100" i="54" s="1"/>
  <c r="H100" i="54" s="1"/>
  <c r="BH99" i="54"/>
  <c r="G99" i="54"/>
  <c r="E99" i="54" s="1"/>
  <c r="H99" i="54" s="1"/>
  <c r="BH98" i="54"/>
  <c r="G98" i="54"/>
  <c r="E98" i="54" s="1"/>
  <c r="H98" i="54" s="1"/>
  <c r="BH97" i="54"/>
  <c r="G97" i="54"/>
  <c r="E97" i="54" s="1"/>
  <c r="H97" i="54" s="1"/>
  <c r="BH96" i="54"/>
  <c r="G96" i="54"/>
  <c r="E96" i="54" s="1"/>
  <c r="H96" i="54" s="1"/>
  <c r="BH95" i="54"/>
  <c r="G95" i="54"/>
  <c r="E95" i="54" s="1"/>
  <c r="H95" i="54" s="1"/>
  <c r="BH94" i="54"/>
  <c r="G94" i="54"/>
  <c r="E94" i="54" s="1"/>
  <c r="H94" i="54" s="1"/>
  <c r="BH93" i="54"/>
  <c r="G93" i="54"/>
  <c r="E93" i="54" s="1"/>
  <c r="H93" i="54" s="1"/>
  <c r="BH92" i="54"/>
  <c r="V92" i="54"/>
  <c r="M92" i="54"/>
  <c r="L92" i="54"/>
  <c r="K92" i="54"/>
  <c r="G92" i="54"/>
  <c r="E92" i="54" s="1"/>
  <c r="BH91" i="54"/>
  <c r="BG91" i="54"/>
  <c r="BF91" i="54"/>
  <c r="BE91" i="54"/>
  <c r="BD91" i="54"/>
  <c r="BC91" i="54"/>
  <c r="BB91" i="54"/>
  <c r="BA91" i="54"/>
  <c r="AZ91" i="54"/>
  <c r="AY91" i="54"/>
  <c r="AX91" i="54"/>
  <c r="AW91" i="54"/>
  <c r="AV91" i="54"/>
  <c r="AU91" i="54"/>
  <c r="AT91" i="54"/>
  <c r="AS91" i="54"/>
  <c r="AR91" i="54"/>
  <c r="AQ91" i="54"/>
  <c r="AP91" i="54"/>
  <c r="AO91" i="54"/>
  <c r="AN91" i="54"/>
  <c r="AM91" i="54"/>
  <c r="AL91" i="54"/>
  <c r="AK91" i="54"/>
  <c r="AJ91" i="54"/>
  <c r="AI91" i="54"/>
  <c r="AH91" i="54"/>
  <c r="AG91" i="54"/>
  <c r="AF91" i="54"/>
  <c r="AE91" i="54"/>
  <c r="AD91" i="54"/>
  <c r="AC91" i="54"/>
  <c r="AB91" i="54"/>
  <c r="AA91" i="54"/>
  <c r="Z91" i="54"/>
  <c r="Y91" i="54"/>
  <c r="X91" i="54"/>
  <c r="V91" i="54"/>
  <c r="T91" i="54"/>
  <c r="S91" i="54"/>
  <c r="R91" i="54"/>
  <c r="Q91" i="54"/>
  <c r="P91" i="54"/>
  <c r="O91" i="54"/>
  <c r="M91" i="54"/>
  <c r="L91" i="54"/>
  <c r="G91" i="54" s="1"/>
  <c r="K91" i="54"/>
  <c r="BQ91" i="54" s="1"/>
  <c r="F91" i="54"/>
  <c r="G90" i="54"/>
  <c r="G89" i="54"/>
  <c r="N88" i="54"/>
  <c r="G88" i="54" s="1"/>
  <c r="G87" i="54"/>
  <c r="G86" i="54"/>
  <c r="G85" i="54"/>
  <c r="G84" i="54"/>
  <c r="G83" i="54"/>
  <c r="G82" i="54"/>
  <c r="G81" i="54"/>
  <c r="G80" i="54"/>
  <c r="G79" i="54"/>
  <c r="BQ78" i="54"/>
  <c r="BR78" i="54" s="1"/>
  <c r="BH78" i="54"/>
  <c r="G78" i="54"/>
  <c r="E78" i="54" s="1"/>
  <c r="BQ77" i="54"/>
  <c r="BR77" i="54" s="1"/>
  <c r="BH77" i="54"/>
  <c r="N76" i="54"/>
  <c r="G76" i="54" s="1"/>
  <c r="G75" i="54"/>
  <c r="N74" i="54"/>
  <c r="G74" i="54"/>
  <c r="G73" i="54"/>
  <c r="G72" i="54"/>
  <c r="G71" i="54"/>
  <c r="G70" i="54"/>
  <c r="G69" i="54"/>
  <c r="G68" i="54"/>
  <c r="G67" i="54"/>
  <c r="G66" i="54"/>
  <c r="G65" i="54"/>
  <c r="G64" i="54"/>
  <c r="BQ63" i="54"/>
  <c r="BH63" i="54"/>
  <c r="G63" i="54"/>
  <c r="E63" i="54"/>
  <c r="BQ62" i="54"/>
  <c r="BR62" i="54" s="1"/>
  <c r="BH62" i="54"/>
  <c r="G62" i="54"/>
  <c r="E62" i="54" s="1"/>
  <c r="BH61" i="54"/>
  <c r="G61" i="54"/>
  <c r="BR60" i="54"/>
  <c r="BQ60" i="54"/>
  <c r="BH60" i="54"/>
  <c r="G60" i="54"/>
  <c r="E60" i="54"/>
  <c r="BR59" i="54"/>
  <c r="BQ59" i="54"/>
  <c r="BH59" i="54"/>
  <c r="G59" i="54"/>
  <c r="E59" i="54"/>
  <c r="BR58" i="54"/>
  <c r="BQ58" i="54"/>
  <c r="BH58" i="54"/>
  <c r="G58" i="54"/>
  <c r="E58" i="54"/>
  <c r="BH57" i="54"/>
  <c r="BG57" i="54"/>
  <c r="BF57" i="54"/>
  <c r="BE57" i="54"/>
  <c r="BD57" i="54"/>
  <c r="BC57" i="54"/>
  <c r="BB57" i="54"/>
  <c r="BA57" i="54"/>
  <c r="AZ57" i="54"/>
  <c r="AY57" i="54"/>
  <c r="AX57" i="54"/>
  <c r="AW57" i="54"/>
  <c r="AV57" i="54"/>
  <c r="AU57" i="54"/>
  <c r="AT57" i="54"/>
  <c r="AS57" i="54"/>
  <c r="AR57" i="54"/>
  <c r="AQ57" i="54"/>
  <c r="AP57" i="54"/>
  <c r="AO57" i="54"/>
  <c r="AN57" i="54"/>
  <c r="AM57" i="54"/>
  <c r="AL57" i="54"/>
  <c r="AK57" i="54"/>
  <c r="AI57" i="54"/>
  <c r="AH57" i="54"/>
  <c r="AG57" i="54"/>
  <c r="AF57" i="54"/>
  <c r="AE57" i="54"/>
  <c r="AD57" i="54"/>
  <c r="AC57" i="54"/>
  <c r="AB57" i="54"/>
  <c r="AA57" i="54"/>
  <c r="Z57" i="54"/>
  <c r="Y57" i="54"/>
  <c r="X57" i="54"/>
  <c r="W57" i="54"/>
  <c r="V57" i="54"/>
  <c r="T57" i="54"/>
  <c r="S57" i="54"/>
  <c r="R57" i="54"/>
  <c r="Q57" i="54"/>
  <c r="P57" i="54"/>
  <c r="O57" i="54"/>
  <c r="M57" i="54"/>
  <c r="K57" i="54"/>
  <c r="BQ56" i="54"/>
  <c r="BR56" i="54" s="1"/>
  <c r="BH56" i="54"/>
  <c r="AJ56" i="54"/>
  <c r="AJ57" i="54" s="1"/>
  <c r="L56" i="54"/>
  <c r="L57" i="54" s="1"/>
  <c r="G56" i="54"/>
  <c r="E56" i="54" s="1"/>
  <c r="BH55" i="54"/>
  <c r="N55" i="54"/>
  <c r="N57" i="54" s="1"/>
  <c r="BH54" i="54"/>
  <c r="AF54" i="54"/>
  <c r="G54" i="54"/>
  <c r="BH53" i="54"/>
  <c r="AF53" i="54"/>
  <c r="G53" i="54" s="1"/>
  <c r="E53" i="54"/>
  <c r="BH52" i="54"/>
  <c r="BG52" i="54"/>
  <c r="BF52" i="54"/>
  <c r="BE52" i="54"/>
  <c r="BD52" i="54"/>
  <c r="BC52" i="54"/>
  <c r="BB52" i="54"/>
  <c r="BA52" i="54"/>
  <c r="AZ52" i="54"/>
  <c r="AX52" i="54"/>
  <c r="AW52" i="54"/>
  <c r="AV52" i="54"/>
  <c r="AU52" i="54"/>
  <c r="AT52" i="54"/>
  <c r="AS52" i="54"/>
  <c r="AR52" i="54"/>
  <c r="AQ52" i="54"/>
  <c r="AP52" i="54"/>
  <c r="AO52" i="54"/>
  <c r="AN52" i="54"/>
  <c r="AM52" i="54"/>
  <c r="AL52" i="54"/>
  <c r="AK52" i="54"/>
  <c r="AJ52" i="54"/>
  <c r="AI52" i="54"/>
  <c r="AG52" i="54"/>
  <c r="AF52" i="54"/>
  <c r="AE52" i="54"/>
  <c r="AD52" i="54"/>
  <c r="AC52" i="54"/>
  <c r="AB52" i="54"/>
  <c r="AA52" i="54"/>
  <c r="Z52" i="54"/>
  <c r="Y52" i="54"/>
  <c r="X52" i="54"/>
  <c r="W52" i="54"/>
  <c r="V52" i="54"/>
  <c r="S52" i="54"/>
  <c r="R52" i="54"/>
  <c r="Q52" i="54"/>
  <c r="P52" i="54"/>
  <c r="N52" i="54"/>
  <c r="M52" i="54"/>
  <c r="L52" i="54"/>
  <c r="G52" i="54" s="1"/>
  <c r="E52" i="54" s="1"/>
  <c r="K52" i="54"/>
  <c r="BQ52" i="54" s="1"/>
  <c r="BH51" i="54"/>
  <c r="BG51" i="54"/>
  <c r="AY51" i="54"/>
  <c r="N51" i="54"/>
  <c r="BQ51" i="54" s="1"/>
  <c r="BR51" i="54" s="1"/>
  <c r="G51" i="54"/>
  <c r="BH50" i="54"/>
  <c r="AY50" i="54"/>
  <c r="G50" i="54"/>
  <c r="E50" i="54" s="1"/>
  <c r="BH49" i="54"/>
  <c r="G49" i="54"/>
  <c r="E49" i="54"/>
  <c r="BH48" i="54"/>
  <c r="AF48" i="54"/>
  <c r="BQ48" i="54" s="1"/>
  <c r="BQ47" i="54"/>
  <c r="BR47" i="54" s="1"/>
  <c r="BH47" i="54"/>
  <c r="G47" i="54"/>
  <c r="F47" i="54"/>
  <c r="E47" i="54"/>
  <c r="BH46" i="54"/>
  <c r="N46" i="54"/>
  <c r="G46" i="54" s="1"/>
  <c r="BH45" i="54"/>
  <c r="T45" i="54"/>
  <c r="S45" i="54"/>
  <c r="R45" i="54"/>
  <c r="Q45" i="54"/>
  <c r="P45" i="54"/>
  <c r="L45" i="54"/>
  <c r="BH44" i="54"/>
  <c r="G44" i="54"/>
  <c r="BH43" i="54"/>
  <c r="G43" i="54"/>
  <c r="BH42" i="54"/>
  <c r="O42" i="54"/>
  <c r="O45" i="54" s="1"/>
  <c r="N42" i="54"/>
  <c r="N45" i="54" s="1"/>
  <c r="M42" i="54"/>
  <c r="M45" i="54" s="1"/>
  <c r="BQ41" i="54"/>
  <c r="BR41" i="54" s="1"/>
  <c r="BH41" i="54"/>
  <c r="AY41" i="54"/>
  <c r="G41" i="54"/>
  <c r="E41" i="54"/>
  <c r="BQ40" i="54"/>
  <c r="BH40" i="54"/>
  <c r="G40" i="54"/>
  <c r="E40" i="54" s="1"/>
  <c r="A40" i="54"/>
  <c r="A41" i="54" s="1"/>
  <c r="A42" i="54" s="1"/>
  <c r="A46" i="54" s="1"/>
  <c r="A47" i="54" s="1"/>
  <c r="BQ39" i="54"/>
  <c r="BR39" i="54" s="1"/>
  <c r="BQ38" i="54"/>
  <c r="BR38" i="54" s="1"/>
  <c r="BQ37" i="54"/>
  <c r="BR37" i="54" s="1"/>
  <c r="BQ36" i="54"/>
  <c r="BR36" i="54" s="1"/>
  <c r="BQ35" i="54"/>
  <c r="BR35" i="54" s="1"/>
  <c r="BQ34" i="54"/>
  <c r="BR34" i="54" s="1"/>
  <c r="BQ33" i="54"/>
  <c r="BR33" i="54" s="1"/>
  <c r="BH33" i="54"/>
  <c r="G33" i="54"/>
  <c r="BQ32" i="54"/>
  <c r="BR32" i="54" s="1"/>
  <c r="BH32" i="54"/>
  <c r="G32" i="54"/>
  <c r="BQ31" i="54"/>
  <c r="BR31" i="54" s="1"/>
  <c r="BH31" i="54"/>
  <c r="G31" i="54"/>
  <c r="BQ30" i="54"/>
  <c r="BR30" i="54" s="1"/>
  <c r="BH30" i="54"/>
  <c r="G30" i="54"/>
  <c r="BQ29" i="54"/>
  <c r="BR29" i="54" s="1"/>
  <c r="BH29" i="54"/>
  <c r="G29" i="54"/>
  <c r="BQ28" i="54"/>
  <c r="BR28" i="54" s="1"/>
  <c r="G28" i="54"/>
  <c r="BQ27" i="54"/>
  <c r="BH27" i="54"/>
  <c r="G27" i="54"/>
  <c r="N24" i="54"/>
  <c r="N23" i="54"/>
  <c r="N22" i="54"/>
  <c r="N21" i="54"/>
  <c r="O20" i="54"/>
  <c r="N19" i="54"/>
  <c r="O18" i="54"/>
  <c r="N17" i="54"/>
  <c r="N16" i="54"/>
  <c r="BH14" i="54"/>
  <c r="BQ13" i="54"/>
  <c r="BR13" i="54" s="1"/>
  <c r="BH13" i="54"/>
  <c r="G13" i="54"/>
  <c r="E13" i="54" s="1"/>
  <c r="BR12" i="54"/>
  <c r="BQ12" i="54"/>
  <c r="BH12" i="54"/>
  <c r="G12" i="54"/>
  <c r="A12" i="54"/>
  <c r="BQ11" i="54"/>
  <c r="BH11" i="54"/>
  <c r="G11" i="54"/>
  <c r="BR11" i="54" s="1"/>
  <c r="BQ10" i="54"/>
  <c r="BR10" i="54" s="1"/>
  <c r="BH10" i="54"/>
  <c r="G10" i="54"/>
  <c r="E10" i="54" s="1"/>
  <c r="BR9" i="54"/>
  <c r="BQ9" i="54"/>
  <c r="BH9" i="54"/>
  <c r="A9" i="54"/>
  <c r="BR8" i="54"/>
  <c r="BQ8" i="54"/>
  <c r="BH8" i="54"/>
  <c r="A8" i="54"/>
  <c r="A10" i="54" s="1"/>
  <c r="A11" i="54" s="1"/>
  <c r="AK7" i="54"/>
  <c r="BQ7" i="54" s="1"/>
  <c r="E7" i="54"/>
  <c r="BS3" i="54"/>
  <c r="A48" i="54" l="1"/>
  <c r="A51" i="54" s="1"/>
  <c r="A52" i="54" s="1"/>
  <c r="A55" i="54" s="1"/>
  <c r="A58" i="54" s="1"/>
  <c r="A59" i="54" s="1"/>
  <c r="A60" i="54" s="1"/>
  <c r="A61" i="54" s="1"/>
  <c r="A62" i="54" s="1"/>
  <c r="A78" i="54" s="1"/>
  <c r="A91" i="54" s="1"/>
  <c r="A103" i="54" s="1"/>
  <c r="A105" i="54" s="1"/>
  <c r="A106" i="54" s="1"/>
  <c r="A109" i="54" s="1"/>
  <c r="A113" i="54" s="1"/>
  <c r="A114" i="54" s="1"/>
  <c r="A116" i="54" s="1"/>
  <c r="A13" i="54"/>
  <c r="BR52" i="54"/>
  <c r="G57" i="54"/>
  <c r="E57" i="54" s="1"/>
  <c r="BR114" i="54"/>
  <c r="G45" i="54"/>
  <c r="BR48" i="54"/>
  <c r="H92" i="54"/>
  <c r="E91" i="54"/>
  <c r="G7" i="54"/>
  <c r="BR7" i="54" s="1"/>
  <c r="G42" i="54"/>
  <c r="F42" i="54" s="1"/>
  <c r="G48" i="54"/>
  <c r="BQ42" i="54"/>
  <c r="BQ57" i="54"/>
  <c r="G105" i="54"/>
  <c r="E105" i="54" s="1"/>
  <c r="BQ46" i="54"/>
  <c r="BR46" i="54" s="1"/>
  <c r="BQ55" i="54"/>
  <c r="G55" i="54"/>
  <c r="E55" i="54" s="1"/>
  <c r="BR57" i="54" l="1"/>
  <c r="BR42" i="54"/>
  <c r="BR105" i="54"/>
  <c r="A120" i="54"/>
  <c r="A121" i="54" s="1"/>
  <c r="A122" i="54" s="1"/>
  <c r="A123" i="54" s="1"/>
  <c r="A124" i="54" s="1"/>
  <c r="A158" i="54" s="1"/>
  <c r="A118" i="54"/>
  <c r="A7" i="54" s="1"/>
  <c r="F113" i="31" l="1"/>
  <c r="D113" i="31"/>
  <c r="F112" i="31"/>
  <c r="D112" i="31"/>
  <c r="F111" i="31"/>
  <c r="D111" i="31"/>
  <c r="F110" i="31"/>
  <c r="D110" i="31" s="1"/>
  <c r="F109" i="31"/>
  <c r="D109" i="31"/>
  <c r="F108" i="31"/>
  <c r="D108" i="31"/>
  <c r="F107" i="31"/>
  <c r="D107" i="31" s="1"/>
  <c r="F106" i="31"/>
  <c r="D106" i="31" s="1"/>
  <c r="F105" i="31"/>
  <c r="D105" i="31"/>
  <c r="F104" i="31"/>
  <c r="D104" i="31" s="1"/>
  <c r="F103" i="31"/>
  <c r="D103" i="31"/>
  <c r="F102" i="31"/>
  <c r="D102" i="31" s="1"/>
  <c r="F101" i="31"/>
  <c r="D101" i="31"/>
  <c r="F100" i="31"/>
  <c r="D100" i="31" s="1"/>
  <c r="F99" i="31"/>
  <c r="D99" i="31"/>
  <c r="F98" i="31"/>
  <c r="D98" i="31" s="1"/>
  <c r="F97" i="31"/>
  <c r="D97" i="31"/>
  <c r="F96" i="31"/>
  <c r="D96" i="31" s="1"/>
  <c r="M95" i="31"/>
  <c r="F95" i="31" s="1"/>
  <c r="D95" i="31" s="1"/>
  <c r="F94" i="31"/>
  <c r="D94" i="31"/>
  <c r="F93" i="31"/>
  <c r="D93" i="31" s="1"/>
  <c r="F92" i="31"/>
  <c r="D92" i="31"/>
  <c r="F91" i="31"/>
  <c r="D91" i="31"/>
  <c r="F90" i="31"/>
  <c r="D90" i="31"/>
  <c r="F89" i="31"/>
  <c r="D89" i="31" s="1"/>
  <c r="F88" i="31"/>
  <c r="D88" i="31"/>
  <c r="F87" i="31"/>
  <c r="D87" i="31"/>
  <c r="F86" i="31"/>
  <c r="D86" i="31"/>
  <c r="F85" i="31"/>
  <c r="D85" i="31" s="1"/>
  <c r="F84" i="31"/>
  <c r="D84" i="31"/>
  <c r="F83" i="31"/>
  <c r="D83" i="31"/>
  <c r="F82" i="31"/>
  <c r="D82" i="31"/>
  <c r="F81" i="31"/>
  <c r="D81" i="31" s="1"/>
  <c r="F80" i="31"/>
  <c r="D80" i="31"/>
  <c r="F79" i="31"/>
  <c r="D79" i="31"/>
  <c r="F78" i="31"/>
  <c r="D78" i="31"/>
  <c r="F77" i="31"/>
  <c r="D77" i="31" s="1"/>
  <c r="F76" i="31"/>
  <c r="D76" i="31"/>
  <c r="F75" i="31"/>
  <c r="D75" i="31"/>
  <c r="F74" i="31"/>
  <c r="D74" i="31"/>
  <c r="F73" i="31"/>
  <c r="D73" i="31" s="1"/>
  <c r="F72" i="31"/>
  <c r="D72" i="31"/>
  <c r="F71" i="31"/>
  <c r="D71" i="31"/>
  <c r="F70" i="31"/>
  <c r="D70" i="31"/>
  <c r="F69" i="31"/>
  <c r="D69" i="31" s="1"/>
  <c r="F68" i="31"/>
  <c r="D68" i="31"/>
  <c r="F67" i="31"/>
  <c r="D67" i="31"/>
  <c r="F66" i="31"/>
  <c r="D66" i="31"/>
  <c r="F65" i="31"/>
  <c r="D65" i="31" s="1"/>
  <c r="F64" i="31"/>
  <c r="D64" i="31"/>
  <c r="F63" i="31"/>
  <c r="D63" i="31"/>
  <c r="F62" i="31"/>
  <c r="D62" i="31"/>
  <c r="F61" i="31"/>
  <c r="D61" i="31" s="1"/>
  <c r="F60" i="31"/>
  <c r="D60" i="31"/>
  <c r="F59" i="31"/>
  <c r="D59" i="31"/>
  <c r="F58" i="31"/>
  <c r="D58" i="31"/>
  <c r="F57" i="31"/>
  <c r="D57" i="31" s="1"/>
  <c r="F56" i="31"/>
  <c r="D56" i="31"/>
  <c r="F55" i="31"/>
  <c r="D55" i="31"/>
  <c r="F54" i="31"/>
  <c r="D54" i="31"/>
  <c r="F53" i="31"/>
  <c r="D53" i="31" s="1"/>
  <c r="F52" i="31"/>
  <c r="D52" i="31"/>
  <c r="F51" i="31"/>
  <c r="D51" i="31"/>
  <c r="F50" i="31"/>
  <c r="D50" i="31"/>
  <c r="F49" i="31"/>
  <c r="D49" i="31" s="1"/>
  <c r="F48" i="31"/>
  <c r="D48" i="31"/>
  <c r="F47" i="31"/>
  <c r="D47" i="31"/>
  <c r="F46" i="31"/>
  <c r="D46" i="31"/>
  <c r="F45" i="31"/>
  <c r="D45" i="31" s="1"/>
  <c r="F44" i="31"/>
  <c r="D44" i="31"/>
  <c r="F43" i="31"/>
  <c r="D43" i="31"/>
  <c r="F42" i="31"/>
  <c r="D42" i="31"/>
  <c r="F40" i="31"/>
  <c r="D40" i="31" s="1"/>
  <c r="F39" i="31"/>
  <c r="D39" i="31"/>
  <c r="F38" i="31"/>
  <c r="D38" i="31"/>
  <c r="F37" i="31"/>
  <c r="D37" i="31"/>
  <c r="M36" i="31"/>
  <c r="F36" i="31" s="1"/>
  <c r="D36" i="31" s="1"/>
  <c r="F35" i="31"/>
  <c r="D35" i="31" s="1"/>
  <c r="F34" i="31"/>
  <c r="D34" i="31" s="1"/>
  <c r="F33" i="31"/>
  <c r="D33" i="31"/>
  <c r="F32" i="31"/>
  <c r="D32" i="31"/>
  <c r="F31" i="31"/>
  <c r="D31" i="31" s="1"/>
  <c r="F30" i="31"/>
  <c r="D30" i="31" s="1"/>
  <c r="F29" i="31"/>
  <c r="D29" i="31"/>
  <c r="F28" i="31"/>
  <c r="D28" i="31"/>
  <c r="F27" i="31"/>
  <c r="D27" i="31" s="1"/>
  <c r="F26" i="31"/>
  <c r="D26" i="31" s="1"/>
  <c r="F25" i="31"/>
  <c r="D25" i="31"/>
  <c r="F24" i="31"/>
  <c r="D24" i="31" s="1"/>
  <c r="M23" i="31"/>
  <c r="F23" i="31"/>
  <c r="D23" i="31" s="1"/>
  <c r="F22" i="31"/>
  <c r="D22" i="31"/>
  <c r="F21" i="31"/>
  <c r="D21" i="31"/>
  <c r="F20" i="31"/>
  <c r="D20" i="31" s="1"/>
  <c r="F19" i="31"/>
  <c r="D19" i="31" s="1"/>
  <c r="F18" i="31"/>
  <c r="D18" i="31"/>
  <c r="F17" i="31"/>
  <c r="D17" i="31"/>
  <c r="F16" i="31"/>
  <c r="D16" i="31" s="1"/>
  <c r="F15" i="31"/>
  <c r="D15" i="31" s="1"/>
  <c r="F14" i="31"/>
  <c r="D14" i="31"/>
  <c r="F13" i="31"/>
  <c r="D13" i="31"/>
  <c r="F12" i="31"/>
  <c r="D12" i="31" s="1"/>
  <c r="F11" i="31"/>
  <c r="D11" i="31" s="1"/>
  <c r="F10" i="31"/>
  <c r="D10" i="31"/>
  <c r="F9" i="31"/>
  <c r="D9" i="31"/>
  <c r="F8" i="31"/>
  <c r="D8" i="31" s="1"/>
  <c r="F7" i="31"/>
  <c r="F6" i="31"/>
  <c r="D6" i="31" s="1"/>
  <c r="G73" i="50"/>
  <c r="G72" i="50"/>
  <c r="G71" i="50"/>
  <c r="G70" i="50"/>
  <c r="G69" i="50"/>
  <c r="G68" i="50"/>
  <c r="G67" i="50"/>
  <c r="G66" i="50"/>
  <c r="G64" i="50"/>
  <c r="G63" i="50"/>
  <c r="G62" i="50"/>
  <c r="G61" i="50"/>
  <c r="G60" i="50"/>
  <c r="G59" i="50"/>
  <c r="G58" i="50"/>
  <c r="G57" i="50"/>
  <c r="G56" i="50"/>
  <c r="G55" i="50"/>
  <c r="G53" i="50"/>
  <c r="G52" i="50"/>
  <c r="G51" i="50"/>
  <c r="G50" i="50"/>
  <c r="G49" i="50"/>
  <c r="G48" i="50"/>
  <c r="G47" i="50"/>
  <c r="G46" i="50"/>
  <c r="G45" i="50"/>
  <c r="G43" i="50"/>
  <c r="G42" i="50"/>
  <c r="G41" i="50"/>
  <c r="G40" i="50"/>
  <c r="G39" i="50"/>
  <c r="G38" i="50"/>
  <c r="G36" i="50"/>
  <c r="G35" i="50"/>
  <c r="G34" i="50"/>
  <c r="G33" i="50"/>
  <c r="G32" i="50"/>
  <c r="G31" i="50"/>
  <c r="G29" i="50"/>
  <c r="M118" i="41"/>
  <c r="O118" i="41" s="1"/>
  <c r="M117" i="41"/>
  <c r="N117" i="41" s="1"/>
  <c r="M116" i="41"/>
  <c r="O116" i="41" s="1"/>
  <c r="N115" i="41"/>
  <c r="M115" i="41"/>
  <c r="O115" i="41" s="1"/>
  <c r="M114" i="41"/>
  <c r="O114" i="41" s="1"/>
  <c r="N113" i="41"/>
  <c r="M112" i="41"/>
  <c r="M111" i="41"/>
  <c r="O111" i="41" s="1"/>
  <c r="M110" i="41"/>
  <c r="O110" i="41" s="1"/>
  <c r="N109" i="41"/>
  <c r="M109" i="41"/>
  <c r="O109" i="41" s="1"/>
  <c r="M108" i="41"/>
  <c r="N108" i="41" s="1"/>
  <c r="M107" i="41"/>
  <c r="O107" i="41" s="1"/>
  <c r="M106" i="41"/>
  <c r="N106" i="41" s="1"/>
  <c r="M105" i="41"/>
  <c r="N105" i="41" s="1"/>
  <c r="M104" i="41"/>
  <c r="N104" i="41" s="1"/>
  <c r="N103" i="41"/>
  <c r="M103" i="41"/>
  <c r="M102" i="41"/>
  <c r="O102" i="41" s="1"/>
  <c r="N101" i="41"/>
  <c r="M101" i="41"/>
  <c r="M100" i="41"/>
  <c r="N100" i="41" s="1"/>
  <c r="M99" i="41"/>
  <c r="O99" i="41" s="1"/>
  <c r="M98" i="41"/>
  <c r="N98" i="41" s="1"/>
  <c r="M97" i="41"/>
  <c r="N97" i="41" s="1"/>
  <c r="M96" i="41"/>
  <c r="N96" i="41" s="1"/>
  <c r="N95" i="41"/>
  <c r="M95" i="41"/>
  <c r="M94" i="41"/>
  <c r="N94" i="41" s="1"/>
  <c r="M93" i="41"/>
  <c r="N93" i="41" s="1"/>
  <c r="M92" i="41"/>
  <c r="N92" i="41" s="1"/>
  <c r="M91" i="41"/>
  <c r="N91" i="41" s="1"/>
  <c r="M90" i="41"/>
  <c r="N90" i="41" s="1"/>
  <c r="M88" i="41"/>
  <c r="N88" i="41" s="1"/>
  <c r="M87" i="41"/>
  <c r="M86" i="41"/>
  <c r="N86" i="41" s="1"/>
  <c r="O85" i="41"/>
  <c r="M85" i="41"/>
  <c r="N85" i="41" s="1"/>
  <c r="M84" i="41"/>
  <c r="M83" i="41"/>
  <c r="N83" i="41" s="1"/>
  <c r="M82" i="41"/>
  <c r="M81" i="41"/>
  <c r="M80" i="41"/>
  <c r="N80" i="41" s="1"/>
  <c r="M78" i="41"/>
  <c r="N78" i="41" s="1"/>
  <c r="M77" i="41"/>
  <c r="N77" i="41" s="1"/>
  <c r="M75" i="41"/>
  <c r="N75" i="41" s="1"/>
  <c r="M74" i="41"/>
  <c r="O73" i="41"/>
  <c r="M73" i="41"/>
  <c r="N73" i="41" s="1"/>
  <c r="M71" i="41"/>
  <c r="O71" i="41" s="1"/>
  <c r="O70" i="41"/>
  <c r="M70" i="41"/>
  <c r="N70" i="41" s="1"/>
  <c r="M69" i="41"/>
  <c r="M68" i="41"/>
  <c r="O68" i="41" s="1"/>
  <c r="M66" i="41"/>
  <c r="L66" i="41"/>
  <c r="L65" i="41" s="1"/>
  <c r="P58" i="41"/>
  <c r="O58" i="41"/>
  <c r="N58" i="41"/>
  <c r="M58" i="41"/>
  <c r="P57" i="41"/>
  <c r="O57" i="41"/>
  <c r="N57" i="41"/>
  <c r="M57" i="41"/>
  <c r="P56" i="41"/>
  <c r="O56" i="41"/>
  <c r="N56" i="41"/>
  <c r="M56" i="41"/>
  <c r="E56" i="41"/>
  <c r="P55" i="41"/>
  <c r="O55" i="41"/>
  <c r="N55" i="41"/>
  <c r="M55" i="41"/>
  <c r="E55" i="41"/>
  <c r="P54" i="41"/>
  <c r="O54" i="41"/>
  <c r="N54" i="41"/>
  <c r="M54" i="41"/>
  <c r="E54" i="41"/>
  <c r="P53" i="41"/>
  <c r="O53" i="41"/>
  <c r="N53" i="41"/>
  <c r="M53" i="41"/>
  <c r="E53" i="41"/>
  <c r="P52" i="41"/>
  <c r="O52" i="41"/>
  <c r="N52" i="41"/>
  <c r="M52" i="41"/>
  <c r="E52" i="41"/>
  <c r="P51" i="41"/>
  <c r="O51" i="41"/>
  <c r="N51" i="41"/>
  <c r="M51" i="41"/>
  <c r="E51" i="41"/>
  <c r="P50" i="41"/>
  <c r="O50" i="41"/>
  <c r="N50" i="41"/>
  <c r="M50" i="41"/>
  <c r="E50" i="41"/>
  <c r="P49" i="41"/>
  <c r="O49" i="41"/>
  <c r="N49" i="41"/>
  <c r="M49" i="41"/>
  <c r="E49" i="41"/>
  <c r="P48" i="41"/>
  <c r="O48" i="41"/>
  <c r="N48" i="41"/>
  <c r="M48" i="41"/>
  <c r="E48" i="41"/>
  <c r="P47" i="41"/>
  <c r="O47" i="41"/>
  <c r="N47" i="41"/>
  <c r="M47" i="41"/>
  <c r="E47" i="41"/>
  <c r="P46" i="41"/>
  <c r="O46" i="41"/>
  <c r="N46" i="41"/>
  <c r="M46" i="41"/>
  <c r="E46" i="41"/>
  <c r="P45" i="41"/>
  <c r="O45" i="41"/>
  <c r="N45" i="41"/>
  <c r="M45" i="41"/>
  <c r="E45" i="41"/>
  <c r="P44" i="41"/>
  <c r="O44" i="41"/>
  <c r="N44" i="41"/>
  <c r="M44" i="41"/>
  <c r="E44" i="41"/>
  <c r="P43" i="41"/>
  <c r="O43" i="41"/>
  <c r="N43" i="41"/>
  <c r="M43" i="41"/>
  <c r="E43" i="41"/>
  <c r="P42" i="41"/>
  <c r="O42" i="41"/>
  <c r="N42" i="41"/>
  <c r="M42" i="41"/>
  <c r="E42" i="41"/>
  <c r="P41" i="41"/>
  <c r="O41" i="41"/>
  <c r="N41" i="41"/>
  <c r="M41" i="41"/>
  <c r="E41" i="41"/>
  <c r="P40" i="41"/>
  <c r="O40" i="41"/>
  <c r="N40" i="41"/>
  <c r="M40" i="41"/>
  <c r="E40" i="41"/>
  <c r="P39" i="41"/>
  <c r="O39" i="41"/>
  <c r="N39" i="41"/>
  <c r="M39" i="41"/>
  <c r="E39" i="41"/>
  <c r="P38" i="41"/>
  <c r="O38" i="41"/>
  <c r="N38" i="41"/>
  <c r="M38" i="41"/>
  <c r="E38" i="41"/>
  <c r="P37" i="41"/>
  <c r="O37" i="41"/>
  <c r="N37" i="41"/>
  <c r="M37" i="41"/>
  <c r="E37" i="41"/>
  <c r="P36" i="41"/>
  <c r="O36" i="41"/>
  <c r="N36" i="41"/>
  <c r="M36" i="41"/>
  <c r="E36" i="41"/>
  <c r="P35" i="41"/>
  <c r="O35" i="41"/>
  <c r="N35" i="41"/>
  <c r="M35" i="41"/>
  <c r="E35" i="41"/>
  <c r="P34" i="41"/>
  <c r="O34" i="41"/>
  <c r="N34" i="41"/>
  <c r="M34" i="41"/>
  <c r="E34" i="41"/>
  <c r="P33" i="41"/>
  <c r="O33" i="41"/>
  <c r="N33" i="41"/>
  <c r="M33" i="41"/>
  <c r="E33" i="41"/>
  <c r="P32" i="41"/>
  <c r="O32" i="41"/>
  <c r="N32" i="41"/>
  <c r="M32" i="41"/>
  <c r="E32" i="41"/>
  <c r="P31" i="41"/>
  <c r="O31" i="41"/>
  <c r="N31" i="41"/>
  <c r="M31" i="41"/>
  <c r="E31" i="41"/>
  <c r="P30" i="41"/>
  <c r="O30" i="41"/>
  <c r="N30" i="41"/>
  <c r="M30" i="41"/>
  <c r="E30" i="41"/>
  <c r="P29" i="41"/>
  <c r="O29" i="41"/>
  <c r="N29" i="41"/>
  <c r="M29" i="41"/>
  <c r="E29" i="41"/>
  <c r="P28" i="41"/>
  <c r="O28" i="41"/>
  <c r="N28" i="41"/>
  <c r="M28" i="41"/>
  <c r="E28" i="41"/>
  <c r="P27" i="41"/>
  <c r="O27" i="41"/>
  <c r="N27" i="41"/>
  <c r="M27" i="41"/>
  <c r="E27" i="41"/>
  <c r="P26" i="41"/>
  <c r="O26" i="41"/>
  <c r="N26" i="41"/>
  <c r="M26" i="41"/>
  <c r="E26" i="41"/>
  <c r="P25" i="41"/>
  <c r="O25" i="41"/>
  <c r="N25" i="41"/>
  <c r="M25" i="41"/>
  <c r="E25" i="41"/>
  <c r="P24" i="41"/>
  <c r="O24" i="41"/>
  <c r="N24" i="41"/>
  <c r="M24" i="41"/>
  <c r="E24" i="41"/>
  <c r="P23" i="41"/>
  <c r="O23" i="41"/>
  <c r="N23" i="41"/>
  <c r="M23" i="41"/>
  <c r="E23" i="41"/>
  <c r="P22" i="41"/>
  <c r="O22" i="41"/>
  <c r="N22" i="41"/>
  <c r="M22" i="41"/>
  <c r="E22" i="41"/>
  <c r="P21" i="41"/>
  <c r="O21" i="41"/>
  <c r="N21" i="41"/>
  <c r="M21" i="41"/>
  <c r="E21" i="41"/>
  <c r="P20" i="41"/>
  <c r="O20" i="41"/>
  <c r="N20" i="41"/>
  <c r="M20" i="41"/>
  <c r="E20" i="41"/>
  <c r="P19" i="41"/>
  <c r="O19" i="41"/>
  <c r="N19" i="41"/>
  <c r="M19" i="41"/>
  <c r="L19" i="41"/>
  <c r="K19" i="41"/>
  <c r="E19" i="41"/>
  <c r="P18" i="41"/>
  <c r="O18" i="41"/>
  <c r="N18" i="41"/>
  <c r="M18" i="41"/>
  <c r="E18" i="41"/>
  <c r="P17" i="41"/>
  <c r="O17" i="41"/>
  <c r="N17" i="41"/>
  <c r="M17" i="41"/>
  <c r="F17" i="41"/>
  <c r="E17" i="41"/>
  <c r="D17" i="41"/>
  <c r="P16" i="41"/>
  <c r="O16" i="41"/>
  <c r="N16" i="41"/>
  <c r="M16" i="41"/>
  <c r="E16" i="41"/>
  <c r="P15" i="41"/>
  <c r="O15" i="41"/>
  <c r="N15" i="41"/>
  <c r="M15" i="41"/>
  <c r="E15" i="41"/>
  <c r="P14" i="41"/>
  <c r="O14" i="41"/>
  <c r="N14" i="41"/>
  <c r="M14" i="41"/>
  <c r="E14" i="41"/>
  <c r="P13" i="41"/>
  <c r="O13" i="41"/>
  <c r="N13" i="41"/>
  <c r="M13" i="41"/>
  <c r="E13" i="41"/>
  <c r="P12" i="41"/>
  <c r="O12" i="41"/>
  <c r="N12" i="41"/>
  <c r="M12" i="41"/>
  <c r="E12" i="41"/>
  <c r="P11" i="41"/>
  <c r="O11" i="41"/>
  <c r="N11" i="41"/>
  <c r="M11" i="41"/>
  <c r="E11" i="41"/>
  <c r="P10" i="41"/>
  <c r="O10" i="41"/>
  <c r="N10" i="41"/>
  <c r="M10" i="41"/>
  <c r="E10" i="41"/>
  <c r="P9" i="41"/>
  <c r="O9" i="41"/>
  <c r="N9" i="41"/>
  <c r="M9" i="41"/>
  <c r="E9" i="41"/>
  <c r="P8" i="41"/>
  <c r="O8" i="41"/>
  <c r="N8" i="41"/>
  <c r="M8" i="41"/>
  <c r="E8" i="41"/>
  <c r="P7" i="41"/>
  <c r="O7" i="41"/>
  <c r="N7" i="41"/>
  <c r="M7" i="41"/>
  <c r="E7" i="41"/>
  <c r="P6" i="41"/>
  <c r="O6" i="41"/>
  <c r="N6" i="41"/>
  <c r="M6" i="41"/>
  <c r="L6" i="41"/>
  <c r="K6" i="41"/>
  <c r="E6" i="41"/>
  <c r="P5" i="41"/>
  <c r="O5" i="41"/>
  <c r="N5" i="41"/>
  <c r="M5" i="41"/>
  <c r="E5" i="41"/>
  <c r="F4" i="41"/>
  <c r="E4" i="41"/>
  <c r="D4" i="41"/>
  <c r="E3" i="41"/>
  <c r="K29" i="41"/>
  <c r="Q29" i="41" s="1"/>
  <c r="BO61" i="36"/>
  <c r="BN61" i="36"/>
  <c r="BM61" i="36"/>
  <c r="BO60" i="36"/>
  <c r="BN60" i="36"/>
  <c r="BM60" i="36"/>
  <c r="BG60" i="36"/>
  <c r="BE60" i="36"/>
  <c r="BD60" i="36"/>
  <c r="AV60" i="36"/>
  <c r="BI48" i="36" s="1"/>
  <c r="BK48" i="36" s="1"/>
  <c r="AG60" i="36"/>
  <c r="AA60" i="36"/>
  <c r="Y60" i="36"/>
  <c r="X60" i="36"/>
  <c r="Q60" i="36"/>
  <c r="P60" i="36"/>
  <c r="AD59" i="36"/>
  <c r="U59" i="36"/>
  <c r="N59" i="36"/>
  <c r="F59" i="36"/>
  <c r="E59" i="36" s="1"/>
  <c r="AD58" i="36"/>
  <c r="N58" i="36"/>
  <c r="F58" i="36"/>
  <c r="AD57" i="36"/>
  <c r="N57" i="36"/>
  <c r="F57" i="36"/>
  <c r="E57" i="36"/>
  <c r="BH57" i="36" s="1"/>
  <c r="BE57" i="36" s="1"/>
  <c r="BE61" i="36" s="1"/>
  <c r="AD56" i="36"/>
  <c r="N56" i="36"/>
  <c r="F56" i="36"/>
  <c r="AD55" i="36"/>
  <c r="N55" i="36"/>
  <c r="F55" i="36"/>
  <c r="E55" i="36" s="1"/>
  <c r="BH55" i="36" s="1"/>
  <c r="BC55" i="36" s="1"/>
  <c r="AD54" i="36"/>
  <c r="N54" i="36"/>
  <c r="F54" i="36"/>
  <c r="E54" i="36" s="1"/>
  <c r="BH54" i="36" s="1"/>
  <c r="BB54" i="36" s="1"/>
  <c r="AD53" i="36"/>
  <c r="N53" i="36"/>
  <c r="F53" i="36"/>
  <c r="BH52" i="36"/>
  <c r="AZ52" i="36" s="1"/>
  <c r="AZ61" i="36" s="1"/>
  <c r="AD52" i="36"/>
  <c r="N52" i="36"/>
  <c r="F52" i="36"/>
  <c r="E52" i="36" s="1"/>
  <c r="AD51" i="36"/>
  <c r="N51" i="36"/>
  <c r="F51" i="36"/>
  <c r="E51" i="36" s="1"/>
  <c r="BH51" i="36" s="1"/>
  <c r="AY51" i="36" s="1"/>
  <c r="AY61" i="36" s="1"/>
  <c r="AD50" i="36"/>
  <c r="N50" i="36"/>
  <c r="F50" i="36"/>
  <c r="E50" i="36" s="1"/>
  <c r="BH50" i="36" s="1"/>
  <c r="AX50" i="36" s="1"/>
  <c r="AD49" i="36"/>
  <c r="N49" i="36"/>
  <c r="F49" i="36"/>
  <c r="E49" i="36"/>
  <c r="BH49" i="36" s="1"/>
  <c r="AW49" i="36" s="1"/>
  <c r="BH48" i="36"/>
  <c r="AV48" i="36" s="1"/>
  <c r="AV61" i="36" s="1"/>
  <c r="AD48" i="36"/>
  <c r="N48" i="36"/>
  <c r="F48" i="36"/>
  <c r="E48" i="36" s="1"/>
  <c r="BH47" i="36"/>
  <c r="AU47" i="36" s="1"/>
  <c r="AD47" i="36"/>
  <c r="N47" i="36"/>
  <c r="E47" i="36" s="1"/>
  <c r="F47" i="36"/>
  <c r="BH46" i="36"/>
  <c r="AT46" i="36" s="1"/>
  <c r="N46" i="36"/>
  <c r="F46" i="36"/>
  <c r="E46" i="36"/>
  <c r="BI45" i="36"/>
  <c r="BK45" i="36" s="1"/>
  <c r="BH45" i="36"/>
  <c r="AS45" i="36" s="1"/>
  <c r="AS61" i="36" s="1"/>
  <c r="N45" i="36"/>
  <c r="F45" i="36"/>
  <c r="E45" i="36"/>
  <c r="N44" i="36"/>
  <c r="F44" i="36"/>
  <c r="E44" i="36" s="1"/>
  <c r="BH44" i="36" s="1"/>
  <c r="AR44" i="36" s="1"/>
  <c r="AR61" i="36" s="1"/>
  <c r="BH43" i="36"/>
  <c r="AQ43" i="36"/>
  <c r="N43" i="36"/>
  <c r="N42" i="36"/>
  <c r="E42" i="36" s="1"/>
  <c r="BH42" i="36" s="1"/>
  <c r="AP42" i="36" s="1"/>
  <c r="F42" i="36"/>
  <c r="N41" i="36"/>
  <c r="F41" i="36"/>
  <c r="E41" i="36" s="1"/>
  <c r="BH41" i="36" s="1"/>
  <c r="AO41" i="36" s="1"/>
  <c r="AO61" i="36" s="1"/>
  <c r="N40" i="36"/>
  <c r="F40" i="36"/>
  <c r="E40" i="36"/>
  <c r="BH40" i="36" s="1"/>
  <c r="AN40" i="36" s="1"/>
  <c r="BH39" i="36"/>
  <c r="AM39" i="36" s="1"/>
  <c r="N39" i="36"/>
  <c r="F39" i="36"/>
  <c r="E39" i="36"/>
  <c r="N38" i="36"/>
  <c r="F38" i="36"/>
  <c r="E38" i="36" s="1"/>
  <c r="BH38" i="36" s="1"/>
  <c r="AL38" i="36" s="1"/>
  <c r="N37" i="36"/>
  <c r="F37" i="36"/>
  <c r="BH36" i="36"/>
  <c r="AJ36" i="36" s="1"/>
  <c r="AJ61" i="36" s="1"/>
  <c r="N36" i="36"/>
  <c r="BH35" i="36"/>
  <c r="AI35" i="36"/>
  <c r="N35" i="36"/>
  <c r="BH34" i="36"/>
  <c r="AH34" i="36"/>
  <c r="N34" i="36"/>
  <c r="BH33" i="36"/>
  <c r="AG33" i="36" s="1"/>
  <c r="AG61" i="36" s="1"/>
  <c r="N33" i="36"/>
  <c r="N32" i="36"/>
  <c r="F32" i="36"/>
  <c r="E32" i="36" s="1"/>
  <c r="BH32" i="36" s="1"/>
  <c r="BH31" i="36"/>
  <c r="AE31" i="36" s="1"/>
  <c r="AE61" i="36" s="1"/>
  <c r="N31" i="36"/>
  <c r="F31" i="36"/>
  <c r="E31" i="36"/>
  <c r="BG30" i="36"/>
  <c r="BG21" i="36" s="1"/>
  <c r="BF30" i="36"/>
  <c r="BE30" i="36"/>
  <c r="BD30" i="36"/>
  <c r="BC30" i="36"/>
  <c r="BB30" i="36"/>
  <c r="BA30" i="36"/>
  <c r="AZ30" i="36"/>
  <c r="AY30" i="36"/>
  <c r="AX30" i="36"/>
  <c r="AW30" i="36"/>
  <c r="AV30" i="36"/>
  <c r="AU30" i="36"/>
  <c r="AC30" i="36"/>
  <c r="AB30" i="36"/>
  <c r="AA30" i="36"/>
  <c r="Z30" i="36"/>
  <c r="Y30" i="36"/>
  <c r="X30" i="36"/>
  <c r="W30" i="36"/>
  <c r="V30" i="36"/>
  <c r="N30" i="36"/>
  <c r="F30" i="36"/>
  <c r="E30" i="36"/>
  <c r="D30" i="36"/>
  <c r="AD29" i="36"/>
  <c r="BH29" i="36" s="1"/>
  <c r="AC29" i="36" s="1"/>
  <c r="AC61" i="36" s="1"/>
  <c r="N29" i="36"/>
  <c r="E29" i="36" s="1"/>
  <c r="F29" i="36"/>
  <c r="BH28" i="36"/>
  <c r="AB28" i="36" s="1"/>
  <c r="AB61" i="36" s="1"/>
  <c r="AD28" i="36"/>
  <c r="N28" i="36"/>
  <c r="F28" i="36"/>
  <c r="E28" i="36"/>
  <c r="AD27" i="36"/>
  <c r="N27" i="36"/>
  <c r="F27" i="36"/>
  <c r="E27" i="36"/>
  <c r="BH27" i="36" s="1"/>
  <c r="AA27" i="36" s="1"/>
  <c r="AA61" i="36" s="1"/>
  <c r="AD26" i="36"/>
  <c r="N26" i="36"/>
  <c r="F26" i="36"/>
  <c r="E26" i="36"/>
  <c r="AD25" i="36"/>
  <c r="N25" i="36"/>
  <c r="E25" i="36" s="1"/>
  <c r="F25" i="36"/>
  <c r="AD24" i="36"/>
  <c r="N24" i="36"/>
  <c r="F24" i="36"/>
  <c r="E24" i="36" s="1"/>
  <c r="BH24" i="36" s="1"/>
  <c r="BH23" i="36"/>
  <c r="AD23" i="36"/>
  <c r="W23" i="36"/>
  <c r="N23" i="36"/>
  <c r="F23" i="36"/>
  <c r="E23" i="36"/>
  <c r="BH22" i="36"/>
  <c r="V22" i="36" s="1"/>
  <c r="AD22" i="36"/>
  <c r="N22" i="36"/>
  <c r="F22" i="36"/>
  <c r="E22" i="36"/>
  <c r="T21" i="36"/>
  <c r="T60" i="36" s="1"/>
  <c r="S21" i="36"/>
  <c r="R21" i="36"/>
  <c r="Q21" i="36"/>
  <c r="P21" i="36"/>
  <c r="O21" i="36"/>
  <c r="M21" i="36"/>
  <c r="M60" i="36" s="1"/>
  <c r="BI13" i="36" s="1"/>
  <c r="BK13" i="36" s="1"/>
  <c r="L21" i="36"/>
  <c r="K21" i="36"/>
  <c r="J21" i="36"/>
  <c r="I21" i="36"/>
  <c r="H21" i="36"/>
  <c r="G21" i="36"/>
  <c r="F21" i="36"/>
  <c r="D21" i="36"/>
  <c r="BI20" i="36"/>
  <c r="BK20" i="36" s="1"/>
  <c r="AD20" i="36"/>
  <c r="U20" i="36"/>
  <c r="BH20" i="36" s="1"/>
  <c r="T20" i="36"/>
  <c r="T61" i="36" s="1"/>
  <c r="N20" i="36"/>
  <c r="F20" i="36"/>
  <c r="BO19" i="36"/>
  <c r="BN19" i="36"/>
  <c r="BL19" i="36"/>
  <c r="BM19" i="36" s="1"/>
  <c r="AD19" i="36"/>
  <c r="U19" i="36" s="1"/>
  <c r="F19" i="36"/>
  <c r="AD18" i="36"/>
  <c r="U18" i="36"/>
  <c r="N18" i="36"/>
  <c r="BH18" i="36" s="1"/>
  <c r="R18" i="36" s="1"/>
  <c r="R61" i="36" s="1"/>
  <c r="F18" i="36"/>
  <c r="AD17" i="36"/>
  <c r="U17" i="36" s="1"/>
  <c r="BH17" i="36" s="1"/>
  <c r="Q17" i="36" s="1"/>
  <c r="Q61" i="36" s="1"/>
  <c r="F17" i="36"/>
  <c r="D17" i="36"/>
  <c r="AD16" i="36"/>
  <c r="U16" i="36"/>
  <c r="F16" i="36"/>
  <c r="BH16" i="36" s="1"/>
  <c r="AD15" i="36"/>
  <c r="U15" i="36"/>
  <c r="F15"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I5" i="36" s="1"/>
  <c r="AI60" i="36" s="1"/>
  <c r="BI35" i="36" s="1"/>
  <c r="BK35" i="36" s="1"/>
  <c r="AH14" i="36"/>
  <c r="AD14" i="36" s="1"/>
  <c r="AG14" i="36"/>
  <c r="AF14" i="36"/>
  <c r="AE14" i="36"/>
  <c r="AC14" i="36"/>
  <c r="AB14" i="36"/>
  <c r="AA14" i="36"/>
  <c r="Z14" i="36"/>
  <c r="Y14" i="36"/>
  <c r="X14" i="36"/>
  <c r="W14" i="36"/>
  <c r="V14" i="36"/>
  <c r="T14" i="36"/>
  <c r="S14" i="36"/>
  <c r="R14" i="36"/>
  <c r="M14" i="36"/>
  <c r="L14" i="36"/>
  <c r="K14" i="36"/>
  <c r="J14" i="36"/>
  <c r="I14" i="36"/>
  <c r="I60" i="36" s="1"/>
  <c r="H14" i="36"/>
  <c r="H60" i="36" s="1"/>
  <c r="G14" i="36"/>
  <c r="F14" i="36" s="1"/>
  <c r="AD13" i="36"/>
  <c r="U13" i="36"/>
  <c r="N13" i="36"/>
  <c r="F13" i="36"/>
  <c r="BH13" i="36" s="1"/>
  <c r="M13" i="36" s="1"/>
  <c r="M61" i="36" s="1"/>
  <c r="AD12" i="36"/>
  <c r="U12" i="36"/>
  <c r="N12" i="36"/>
  <c r="BH12" i="36" s="1"/>
  <c r="L12" i="36" s="1"/>
  <c r="F12" i="36"/>
  <c r="BH11" i="36"/>
  <c r="K11" i="36" s="1"/>
  <c r="AD11" i="36"/>
  <c r="U11" i="36"/>
  <c r="N11" i="36"/>
  <c r="F11" i="36"/>
  <c r="BH10" i="36"/>
  <c r="J10" i="36" s="1"/>
  <c r="AD10" i="36"/>
  <c r="U10" i="36"/>
  <c r="N10" i="36"/>
  <c r="F10" i="36"/>
  <c r="BH9" i="36"/>
  <c r="I9" i="36" s="1"/>
  <c r="I61" i="36" s="1"/>
  <c r="AD9" i="36"/>
  <c r="U9" i="36"/>
  <c r="N9" i="36"/>
  <c r="AD8" i="36"/>
  <c r="U8" i="36" s="1"/>
  <c r="BH8" i="36" s="1"/>
  <c r="H8" i="36" s="1"/>
  <c r="H61" i="36" s="1"/>
  <c r="N8" i="36"/>
  <c r="N6" i="36" s="1"/>
  <c r="AD7" i="36"/>
  <c r="U7" i="36" s="1"/>
  <c r="BH7" i="36" s="1"/>
  <c r="G7" i="36" s="1"/>
  <c r="N7" i="36"/>
  <c r="BG6" i="36"/>
  <c r="BF6" i="36"/>
  <c r="BF5" i="36" s="1"/>
  <c r="BF60" i="36" s="1"/>
  <c r="BE6" i="36"/>
  <c r="BD6" i="36"/>
  <c r="BC6" i="36"/>
  <c r="BC5" i="36" s="1"/>
  <c r="BC60" i="36" s="1"/>
  <c r="BI55" i="36" s="1"/>
  <c r="BK55" i="36" s="1"/>
  <c r="BB6" i="36"/>
  <c r="BB5" i="36" s="1"/>
  <c r="BA6" i="36"/>
  <c r="BA5" i="36" s="1"/>
  <c r="BA60" i="36" s="1"/>
  <c r="AZ6" i="36"/>
  <c r="AY6" i="36"/>
  <c r="AX6" i="36"/>
  <c r="AX5" i="36" s="1"/>
  <c r="AX60" i="36" s="1"/>
  <c r="BI50" i="36" s="1"/>
  <c r="BK50" i="36" s="1"/>
  <c r="AW6" i="36"/>
  <c r="AV6" i="36"/>
  <c r="AU6" i="36"/>
  <c r="AU5" i="36" s="1"/>
  <c r="AU60" i="36" s="1"/>
  <c r="BI47" i="36" s="1"/>
  <c r="BK47" i="36" s="1"/>
  <c r="AT6" i="36"/>
  <c r="AT5" i="36" s="1"/>
  <c r="AT60" i="36" s="1"/>
  <c r="BI46" i="36" s="1"/>
  <c r="BK46" i="36" s="1"/>
  <c r="AS6" i="36"/>
  <c r="AS5" i="36" s="1"/>
  <c r="AS60" i="36" s="1"/>
  <c r="AR6" i="36"/>
  <c r="AQ6" i="36"/>
  <c r="AP6" i="36"/>
  <c r="AP5" i="36" s="1"/>
  <c r="AP60" i="36" s="1"/>
  <c r="BI42" i="36" s="1"/>
  <c r="BK42" i="36" s="1"/>
  <c r="AO6" i="36"/>
  <c r="AN6" i="36"/>
  <c r="AM6" i="36"/>
  <c r="AM5" i="36" s="1"/>
  <c r="AM60" i="36" s="1"/>
  <c r="BI39" i="36" s="1"/>
  <c r="BK39" i="36" s="1"/>
  <c r="AL6" i="36"/>
  <c r="AL5" i="36" s="1"/>
  <c r="AL60" i="36" s="1"/>
  <c r="BI38" i="36" s="1"/>
  <c r="BK38" i="36" s="1"/>
  <c r="AK6" i="36"/>
  <c r="AK5" i="36" s="1"/>
  <c r="AK60" i="36" s="1"/>
  <c r="AJ6" i="36"/>
  <c r="AI6" i="36"/>
  <c r="AH6" i="36"/>
  <c r="AH5" i="36" s="1"/>
  <c r="AH60" i="36" s="1"/>
  <c r="BI34" i="36" s="1"/>
  <c r="BK34" i="36" s="1"/>
  <c r="AG6" i="36"/>
  <c r="AF6" i="36"/>
  <c r="AE6" i="36"/>
  <c r="AC6" i="36"/>
  <c r="AC5" i="36" s="1"/>
  <c r="AC60" i="36" s="1"/>
  <c r="AB6" i="36"/>
  <c r="AA6" i="36"/>
  <c r="Z6" i="36"/>
  <c r="Z5" i="36" s="1"/>
  <c r="Z60" i="36" s="1"/>
  <c r="Y6" i="36"/>
  <c r="X6" i="36"/>
  <c r="W6" i="36"/>
  <c r="W5" i="36" s="1"/>
  <c r="W60" i="36" s="1"/>
  <c r="BI23" i="36" s="1"/>
  <c r="BK23" i="36" s="1"/>
  <c r="V6" i="36"/>
  <c r="V5" i="36" s="1"/>
  <c r="T6" i="36"/>
  <c r="S6" i="36"/>
  <c r="R6" i="36"/>
  <c r="R60" i="36" s="1"/>
  <c r="Q6" i="36"/>
  <c r="P6" i="36"/>
  <c r="O6" i="36"/>
  <c r="O60" i="36" s="1"/>
  <c r="M6" i="36"/>
  <c r="L6" i="36"/>
  <c r="K6" i="36"/>
  <c r="J6" i="36"/>
  <c r="J60" i="36" s="1"/>
  <c r="BI10" i="36" s="1"/>
  <c r="BK10" i="36" s="1"/>
  <c r="BG5" i="36"/>
  <c r="BE5" i="36"/>
  <c r="BD5" i="36"/>
  <c r="AZ5" i="36"/>
  <c r="AZ60" i="36" s="1"/>
  <c r="BI52" i="36" s="1"/>
  <c r="BK52" i="36" s="1"/>
  <c r="AY5" i="36"/>
  <c r="AY60" i="36" s="1"/>
  <c r="BI51" i="36" s="1"/>
  <c r="BK51" i="36" s="1"/>
  <c r="AW5" i="36"/>
  <c r="AW60" i="36" s="1"/>
  <c r="BI49" i="36" s="1"/>
  <c r="BK49" i="36" s="1"/>
  <c r="AV5" i="36"/>
  <c r="AR5" i="36"/>
  <c r="AR60" i="36" s="1"/>
  <c r="AQ5" i="36"/>
  <c r="AQ60" i="36" s="1"/>
  <c r="BI43" i="36" s="1"/>
  <c r="BK43" i="36" s="1"/>
  <c r="AO5" i="36"/>
  <c r="AO60" i="36" s="1"/>
  <c r="AN5" i="36"/>
  <c r="AN60" i="36" s="1"/>
  <c r="BI40" i="36" s="1"/>
  <c r="BK40" i="36" s="1"/>
  <c r="AJ5" i="36"/>
  <c r="AJ60" i="36" s="1"/>
  <c r="BI36" i="36" s="1"/>
  <c r="BK36" i="36" s="1"/>
  <c r="AG5" i="36"/>
  <c r="AF5" i="36"/>
  <c r="AF60" i="36" s="1"/>
  <c r="AE5" i="36"/>
  <c r="AE60" i="36" s="1"/>
  <c r="BI31" i="36" s="1"/>
  <c r="BK31" i="36" s="1"/>
  <c r="AB5" i="36"/>
  <c r="AB60" i="36" s="1"/>
  <c r="BI28" i="36" s="1"/>
  <c r="BK28" i="36" s="1"/>
  <c r="AA5" i="36"/>
  <c r="Y5" i="36"/>
  <c r="X5" i="36"/>
  <c r="D5" i="36"/>
  <c r="BN4" i="36"/>
  <c r="O86" i="41" l="1"/>
  <c r="O88" i="41"/>
  <c r="N107" i="41"/>
  <c r="O75" i="41"/>
  <c r="O80" i="41"/>
  <c r="O100" i="41"/>
  <c r="N102" i="41"/>
  <c r="N114" i="41"/>
  <c r="N116" i="41"/>
  <c r="N68" i="41"/>
  <c r="O78" i="41"/>
  <c r="N118" i="41"/>
  <c r="N71" i="41"/>
  <c r="N110" i="41"/>
  <c r="Q6" i="41"/>
  <c r="BO28" i="36"/>
  <c r="BN28" i="36"/>
  <c r="BO13" i="36"/>
  <c r="BN13" i="36"/>
  <c r="AM61" i="36"/>
  <c r="BO10" i="36"/>
  <c r="BN10" i="36"/>
  <c r="BO31" i="36"/>
  <c r="BN31" i="36"/>
  <c r="BN38" i="36"/>
  <c r="BO38" i="36"/>
  <c r="BN46" i="36"/>
  <c r="BO46" i="36"/>
  <c r="AN61" i="36"/>
  <c r="BO45" i="36"/>
  <c r="BN45" i="36"/>
  <c r="BN48" i="36"/>
  <c r="BO48" i="36"/>
  <c r="BO47" i="36"/>
  <c r="BN47" i="36"/>
  <c r="BO55" i="36"/>
  <c r="BN55" i="36"/>
  <c r="X24" i="36"/>
  <c r="X61" i="36" s="1"/>
  <c r="BI24" i="36"/>
  <c r="BK24" i="36" s="1"/>
  <c r="BC61" i="36"/>
  <c r="BO49" i="36"/>
  <c r="BN49" i="36"/>
  <c r="BO51" i="36"/>
  <c r="BN51" i="36"/>
  <c r="BO23" i="36"/>
  <c r="BN23" i="36"/>
  <c r="J61" i="36"/>
  <c r="BI16" i="36"/>
  <c r="BK16" i="36" s="1"/>
  <c r="P16" i="36"/>
  <c r="P61" i="36" s="1"/>
  <c r="AL61" i="36"/>
  <c r="BI57" i="36"/>
  <c r="BK57" i="36" s="1"/>
  <c r="BO39" i="36"/>
  <c r="BN39" i="36"/>
  <c r="BO36" i="36"/>
  <c r="BN36" i="36"/>
  <c r="BO52" i="36"/>
  <c r="BN52" i="36"/>
  <c r="BI17" i="36"/>
  <c r="BK17" i="36" s="1"/>
  <c r="D14" i="41"/>
  <c r="F14" i="41" s="1"/>
  <c r="K16" i="41"/>
  <c r="Q16" i="41" s="1"/>
  <c r="BO34" i="36"/>
  <c r="BN34" i="36"/>
  <c r="BN50" i="36"/>
  <c r="BO50" i="36"/>
  <c r="BI32" i="36"/>
  <c r="BK32" i="36" s="1"/>
  <c r="AF32" i="36"/>
  <c r="AF61" i="36" s="1"/>
  <c r="AT61" i="36"/>
  <c r="BN42" i="36"/>
  <c r="BO42" i="36"/>
  <c r="BH25" i="36"/>
  <c r="Y25" i="36" s="1"/>
  <c r="Y61" i="36" s="1"/>
  <c r="AW61" i="36"/>
  <c r="BO40" i="36"/>
  <c r="BN40" i="36"/>
  <c r="BN43" i="36"/>
  <c r="BO43" i="36"/>
  <c r="BN35" i="36"/>
  <c r="BO35" i="36"/>
  <c r="BO20" i="36"/>
  <c r="BN20" i="36"/>
  <c r="W61" i="36"/>
  <c r="BH59" i="36"/>
  <c r="AX61" i="36"/>
  <c r="K60" i="36"/>
  <c r="BI9" i="36"/>
  <c r="BK9" i="36" s="1"/>
  <c r="U14" i="36"/>
  <c r="BH26" i="36"/>
  <c r="Z26" i="36" s="1"/>
  <c r="Z61" i="36" s="1"/>
  <c r="AI61" i="36"/>
  <c r="E53" i="36"/>
  <c r="BH53" i="36" s="1"/>
  <c r="F60" i="36"/>
  <c r="O69" i="41"/>
  <c r="N69" i="41"/>
  <c r="N99" i="41"/>
  <c r="N111" i="41"/>
  <c r="L60" i="36"/>
  <c r="BI12" i="36" s="1"/>
  <c r="BK12" i="36" s="1"/>
  <c r="BH15" i="36"/>
  <c r="O15" i="36" s="1"/>
  <c r="O61" i="36" s="1"/>
  <c r="BH30" i="36"/>
  <c r="AD30" i="36" s="1"/>
  <c r="AD61" i="36" s="1"/>
  <c r="G60" i="36"/>
  <c r="BI7" i="36" s="1"/>
  <c r="BK7" i="36" s="1"/>
  <c r="O66" i="41"/>
  <c r="N66" i="41"/>
  <c r="D27" i="41"/>
  <c r="F27" i="41" s="1"/>
  <c r="BI29" i="36"/>
  <c r="BK29" i="36" s="1"/>
  <c r="N21" i="36"/>
  <c r="N60" i="36" s="1"/>
  <c r="BI14" i="36" s="1"/>
  <c r="BK14" i="36" s="1"/>
  <c r="AH61" i="36"/>
  <c r="BI25" i="36"/>
  <c r="BK25" i="36" s="1"/>
  <c r="O81" i="41"/>
  <c r="N81" i="41"/>
  <c r="BI8" i="36"/>
  <c r="BK8" i="36" s="1"/>
  <c r="V60" i="36"/>
  <c r="BI22" i="36" s="1"/>
  <c r="BK22" i="36" s="1"/>
  <c r="AD6" i="36"/>
  <c r="AD5" i="36" s="1"/>
  <c r="AD60" i="36" s="1"/>
  <c r="BB60" i="36"/>
  <c r="BI54" i="36" s="1"/>
  <c r="BK54" i="36" s="1"/>
  <c r="E37" i="36"/>
  <c r="BH37" i="36" s="1"/>
  <c r="D4" i="36"/>
  <c r="BK4" i="36" s="1"/>
  <c r="AQ61" i="36"/>
  <c r="AU61" i="36"/>
  <c r="O87" i="41"/>
  <c r="N87" i="41"/>
  <c r="BI41" i="36"/>
  <c r="BK41" i="36" s="1"/>
  <c r="BI18" i="36"/>
  <c r="BK18" i="36" s="1"/>
  <c r="BI27" i="36"/>
  <c r="BK27" i="36" s="1"/>
  <c r="BH14" i="36"/>
  <c r="N14" i="36" s="1"/>
  <c r="AP61" i="36"/>
  <c r="E56" i="36"/>
  <c r="BH56" i="36" s="1"/>
  <c r="BD56" i="36" s="1"/>
  <c r="BD61" i="36" s="1"/>
  <c r="BI33" i="36"/>
  <c r="BK33" i="36" s="1"/>
  <c r="BI59" i="36"/>
  <c r="BK59" i="36" s="1"/>
  <c r="O84" i="41"/>
  <c r="N84" i="41"/>
  <c r="BI44" i="36"/>
  <c r="BK44" i="36" s="1"/>
  <c r="E58" i="36"/>
  <c r="BH58" i="36" s="1"/>
  <c r="BF58" i="36" s="1"/>
  <c r="BF61" i="36" s="1"/>
  <c r="Q19" i="41"/>
  <c r="O112" i="41"/>
  <c r="N112" i="41"/>
  <c r="N65" i="41" l="1"/>
  <c r="BN14" i="36"/>
  <c r="BO14" i="36"/>
  <c r="N61" i="36"/>
  <c r="BN54" i="36"/>
  <c r="BO54" i="36"/>
  <c r="BO29" i="36"/>
  <c r="BN29" i="36"/>
  <c r="BO17" i="36"/>
  <c r="BN17" i="36"/>
  <c r="BO18" i="36"/>
  <c r="BN18" i="36"/>
  <c r="BI30" i="36"/>
  <c r="BK30" i="36" s="1"/>
  <c r="BN8" i="36"/>
  <c r="BO8" i="36"/>
  <c r="U6" i="36"/>
  <c r="BH6" i="36" s="1"/>
  <c r="F6" i="36" s="1"/>
  <c r="F61" i="36" s="1"/>
  <c r="BA53" i="36"/>
  <c r="BA61" i="36" s="1"/>
  <c r="BI53" i="36"/>
  <c r="BK53" i="36" s="1"/>
  <c r="BG59" i="36"/>
  <c r="BG61" i="36" s="1"/>
  <c r="BI15" i="36"/>
  <c r="BK15" i="36" s="1"/>
  <c r="BO16" i="36"/>
  <c r="BN16" i="36"/>
  <c r="BI56" i="36"/>
  <c r="BK56" i="36" s="1"/>
  <c r="BO22" i="36"/>
  <c r="BN22" i="36"/>
  <c r="BO12" i="36"/>
  <c r="BN12" i="36"/>
  <c r="BB61" i="36"/>
  <c r="BN27" i="36"/>
  <c r="BO27" i="36"/>
  <c r="U5" i="36"/>
  <c r="BO24" i="36"/>
  <c r="BN24" i="36"/>
  <c r="BO59" i="36"/>
  <c r="BN59" i="36"/>
  <c r="BO33" i="36"/>
  <c r="BN33" i="36"/>
  <c r="AK37" i="36"/>
  <c r="AK61" i="36" s="1"/>
  <c r="BI37" i="36"/>
  <c r="BK37" i="36" s="1"/>
  <c r="BN25" i="36"/>
  <c r="BO25" i="36"/>
  <c r="BO9" i="36"/>
  <c r="BN9" i="36"/>
  <c r="E21" i="36"/>
  <c r="BN32" i="36"/>
  <c r="BO32" i="36"/>
  <c r="BO57" i="36"/>
  <c r="BN57" i="36"/>
  <c r="L61" i="36"/>
  <c r="G61" i="36"/>
  <c r="BN44" i="36"/>
  <c r="BO44" i="36"/>
  <c r="BO41" i="36"/>
  <c r="BN41" i="36"/>
  <c r="BN7" i="36"/>
  <c r="BO7" i="36"/>
  <c r="BI58" i="36"/>
  <c r="BK58" i="36" s="1"/>
  <c r="K61" i="36"/>
  <c r="BI11" i="36"/>
  <c r="BK11" i="36" s="1"/>
  <c r="BI26" i="36"/>
  <c r="BK26" i="36" s="1"/>
  <c r="V61" i="36"/>
  <c r="BO37" i="36" l="1"/>
  <c r="BN37" i="36"/>
  <c r="BO53" i="36"/>
  <c r="BN53" i="36"/>
  <c r="BO26" i="36"/>
  <c r="BN26" i="36"/>
  <c r="BO56" i="36"/>
  <c r="BN56" i="36"/>
  <c r="BI6" i="36"/>
  <c r="BK6" i="36" s="1"/>
  <c r="BO11" i="36"/>
  <c r="BN11" i="36"/>
  <c r="BO58" i="36"/>
  <c r="BN58" i="36"/>
  <c r="BH21" i="36"/>
  <c r="E60" i="36"/>
  <c r="BO30" i="36"/>
  <c r="BN30" i="36"/>
  <c r="U60" i="36"/>
  <c r="BI21" i="36" s="1"/>
  <c r="BK21" i="36" s="1"/>
  <c r="BH5" i="36"/>
  <c r="E5" i="36" s="1"/>
  <c r="E61" i="36" s="1"/>
  <c r="BO15" i="36"/>
  <c r="BN15" i="36"/>
  <c r="BL36" i="36" l="1"/>
  <c r="BM36" i="36" s="1"/>
  <c r="BN21" i="36"/>
  <c r="BO21" i="36"/>
  <c r="BO6" i="36"/>
  <c r="BN6" i="36"/>
  <c r="BI5" i="36"/>
  <c r="BK5" i="36" s="1"/>
  <c r="U21" i="36"/>
  <c r="U61" i="36" s="1"/>
  <c r="BH60" i="36"/>
  <c r="BL4" i="36" l="1"/>
  <c r="BM4" i="36" s="1"/>
  <c r="BL46" i="36"/>
  <c r="BM46" i="36" s="1"/>
  <c r="BL55" i="36"/>
  <c r="BM55" i="36" s="1"/>
  <c r="BL49" i="36"/>
  <c r="BM49" i="36" s="1"/>
  <c r="BL48" i="36"/>
  <c r="BM48" i="36" s="1"/>
  <c r="BL56" i="36"/>
  <c r="BM56" i="36" s="1"/>
  <c r="BL13" i="36"/>
  <c r="BM13" i="36" s="1"/>
  <c r="BL17" i="36"/>
  <c r="BM17" i="36" s="1"/>
  <c r="BL10" i="36"/>
  <c r="BM10" i="36" s="1"/>
  <c r="BL33" i="36"/>
  <c r="BM33" i="36" s="1"/>
  <c r="BL50" i="36"/>
  <c r="BM50" i="36" s="1"/>
  <c r="BO5" i="36"/>
  <c r="BN5" i="36"/>
  <c r="BL35" i="36"/>
  <c r="BM35" i="36" s="1"/>
  <c r="BL43" i="36"/>
  <c r="BM43" i="36" s="1"/>
  <c r="BL34" i="36"/>
  <c r="BM34" i="36" s="1"/>
  <c r="BL11" i="36" l="1"/>
  <c r="BM11" i="36" s="1"/>
  <c r="BL8" i="36"/>
  <c r="BM8" i="36" s="1"/>
  <c r="BL44" i="36"/>
  <c r="BM44" i="36" s="1"/>
  <c r="BL18" i="36"/>
  <c r="BM18" i="36" s="1"/>
  <c r="BL45" i="36"/>
  <c r="BM45" i="36" s="1"/>
  <c r="BL42" i="36"/>
  <c r="BM42" i="36" s="1"/>
  <c r="BL38" i="36"/>
  <c r="BM38" i="36" s="1"/>
  <c r="BL57" i="36"/>
  <c r="BM57" i="36" s="1"/>
  <c r="BL9" i="36"/>
  <c r="BM9" i="36" s="1"/>
  <c r="BL24" i="36"/>
  <c r="BM24" i="36" s="1"/>
  <c r="BL51" i="36"/>
  <c r="BM51" i="36" s="1"/>
  <c r="BL12" i="36"/>
  <c r="BM12" i="36" s="1"/>
  <c r="BL27" i="36"/>
  <c r="BM27" i="36" s="1"/>
  <c r="BL26" i="36"/>
  <c r="BM26" i="36" s="1"/>
  <c r="BL28" i="36"/>
  <c r="BM28" i="36" s="1"/>
  <c r="BL25" i="36"/>
  <c r="BM25" i="36" s="1"/>
  <c r="BL53" i="36"/>
  <c r="BM53" i="36" s="1"/>
  <c r="BL15" i="36"/>
  <c r="BM15" i="36" s="1"/>
  <c r="BL16" i="36"/>
  <c r="BM16" i="36" s="1"/>
  <c r="BL39" i="36"/>
  <c r="BM39" i="36" s="1"/>
  <c r="D36" i="41"/>
  <c r="F36" i="41" s="1"/>
  <c r="K38" i="41"/>
  <c r="Q38" i="41" s="1"/>
  <c r="BL31" i="36"/>
  <c r="BM31" i="36" s="1"/>
  <c r="BL7" i="36"/>
  <c r="BM7" i="36" s="1"/>
  <c r="BL41" i="36"/>
  <c r="BM41" i="36" s="1"/>
  <c r="BL32" i="36"/>
  <c r="BM32" i="36" s="1"/>
  <c r="BL52" i="36"/>
  <c r="BM52" i="36" s="1"/>
  <c r="BL47" i="36"/>
  <c r="BM47" i="36" s="1"/>
  <c r="BL20" i="36"/>
  <c r="BM20" i="36" s="1"/>
  <c r="BL59" i="36"/>
  <c r="BM59" i="36" s="1"/>
  <c r="BL54" i="36"/>
  <c r="BM54" i="36" s="1"/>
  <c r="BL23" i="36"/>
  <c r="BM23" i="36" s="1"/>
  <c r="BL58" i="36"/>
  <c r="BM58" i="36" s="1"/>
  <c r="BL29" i="36"/>
  <c r="BM29" i="36" s="1"/>
  <c r="BL40" i="36"/>
  <c r="BM40" i="36" s="1"/>
  <c r="BL37" i="36"/>
  <c r="BM37" i="36" s="1"/>
  <c r="K48" i="41" l="1"/>
  <c r="Q48" i="41" s="1"/>
  <c r="K57" i="41"/>
  <c r="Q57" i="41" s="1"/>
  <c r="K31" i="41"/>
  <c r="Q31" i="41" s="1"/>
  <c r="K45" i="41"/>
  <c r="Q45" i="41" s="1"/>
  <c r="D8" i="41"/>
  <c r="F8" i="41" s="1"/>
  <c r="D20" i="41"/>
  <c r="F20" i="41" s="1"/>
  <c r="K30" i="41"/>
  <c r="Q30" i="41" s="1"/>
  <c r="K44" i="41"/>
  <c r="Q44" i="41" s="1"/>
  <c r="K36" i="41"/>
  <c r="Q36" i="41" s="1"/>
  <c r="D34" i="41"/>
  <c r="F34" i="41" s="1"/>
  <c r="D42" i="41"/>
  <c r="F42" i="41" s="1"/>
  <c r="D39" i="41"/>
  <c r="F39" i="41" s="1"/>
  <c r="K12" i="41"/>
  <c r="Q12" i="41" s="1"/>
  <c r="D10" i="41"/>
  <c r="F10" i="41" s="1"/>
  <c r="K41" i="41"/>
  <c r="Q41" i="41" s="1"/>
  <c r="D40" i="41"/>
  <c r="F40" i="41" s="1"/>
  <c r="K32" i="41"/>
  <c r="Q32" i="41" s="1"/>
  <c r="K42" i="41"/>
  <c r="Q42" i="41" s="1"/>
  <c r="D9" i="41"/>
  <c r="F9" i="41" s="1"/>
  <c r="D55" i="41"/>
  <c r="F55" i="41" s="1"/>
  <c r="K11" i="41"/>
  <c r="Q11" i="41" s="1"/>
  <c r="D30" i="41"/>
  <c r="F30" i="41" s="1"/>
  <c r="K17" i="41"/>
  <c r="Q17" i="41" s="1"/>
  <c r="D15" i="41"/>
  <c r="F15" i="41" s="1"/>
  <c r="K34" i="41"/>
  <c r="Q34" i="41" s="1"/>
  <c r="D32" i="41"/>
  <c r="F32" i="41" s="1"/>
  <c r="K22" i="41"/>
  <c r="Q22" i="41" s="1"/>
  <c r="D35" i="41"/>
  <c r="F35" i="41" s="1"/>
  <c r="D46" i="41"/>
  <c r="F46" i="41" s="1"/>
  <c r="D53" i="41"/>
  <c r="F53" i="41" s="1"/>
  <c r="K55" i="41"/>
  <c r="Q55" i="41" s="1"/>
  <c r="D50" i="41"/>
  <c r="F50" i="41" s="1"/>
  <c r="K52" i="41"/>
  <c r="Q52" i="41" s="1"/>
  <c r="D43" i="41"/>
  <c r="F43" i="41" s="1"/>
  <c r="D45" i="41"/>
  <c r="F45" i="41" s="1"/>
  <c r="K47" i="41"/>
  <c r="Q47" i="41" s="1"/>
  <c r="D38" i="41"/>
  <c r="F38" i="41" s="1"/>
  <c r="K40" i="41"/>
  <c r="Q40" i="41" s="1"/>
  <c r="D7" i="41"/>
  <c r="F7" i="41" s="1"/>
  <c r="K9" i="41"/>
  <c r="Q9" i="41" s="1"/>
  <c r="K25" i="41"/>
  <c r="Q25" i="41" s="1"/>
  <c r="D23" i="41"/>
  <c r="F23" i="41" s="1"/>
  <c r="D54" i="41"/>
  <c r="F54" i="41" s="1"/>
  <c r="K56" i="41"/>
  <c r="Q56" i="41" s="1"/>
  <c r="K37" i="41"/>
  <c r="Q37" i="41" s="1"/>
  <c r="K39" i="41"/>
  <c r="Q39" i="41" s="1"/>
  <c r="D48" i="41"/>
  <c r="F48" i="41" s="1"/>
  <c r="BL14" i="36"/>
  <c r="BM14" i="36" s="1"/>
  <c r="D37" i="41"/>
  <c r="F37" i="41" s="1"/>
  <c r="D13" i="41"/>
  <c r="F13" i="41" s="1"/>
  <c r="K15" i="41"/>
  <c r="Q15" i="41" s="1"/>
  <c r="D21" i="41"/>
  <c r="F21" i="41" s="1"/>
  <c r="K23" i="41"/>
  <c r="Q23" i="41" s="1"/>
  <c r="D28" i="41"/>
  <c r="F28" i="41" s="1"/>
  <c r="D29" i="41"/>
  <c r="F29" i="41" s="1"/>
  <c r="K10" i="41"/>
  <c r="Q10" i="41" s="1"/>
  <c r="K50" i="41"/>
  <c r="Q50" i="41" s="1"/>
  <c r="D22" i="41"/>
  <c r="F22" i="41" s="1"/>
  <c r="K24" i="41"/>
  <c r="Q24" i="41" s="1"/>
  <c r="D19" i="41"/>
  <c r="F19" i="41" s="1"/>
  <c r="K21" i="41"/>
  <c r="Q21" i="41" s="1"/>
  <c r="K14" i="41"/>
  <c r="Q14" i="41" s="1"/>
  <c r="D12" i="41"/>
  <c r="F12" i="41" s="1"/>
  <c r="K35" i="41"/>
  <c r="Q35" i="41" s="1"/>
  <c r="D33" i="41"/>
  <c r="F33" i="41" s="1"/>
  <c r="D44" i="41"/>
  <c r="F44" i="41" s="1"/>
  <c r="K46" i="41"/>
  <c r="Q46" i="41" s="1"/>
  <c r="D52" i="41"/>
  <c r="F52" i="41" s="1"/>
  <c r="K54" i="41"/>
  <c r="Q54" i="41" s="1"/>
  <c r="BL22" i="36"/>
  <c r="BM22" i="36" s="1"/>
  <c r="D49" i="41"/>
  <c r="F49" i="41" s="1"/>
  <c r="K51" i="41"/>
  <c r="Q51" i="41" s="1"/>
  <c r="D41" i="41"/>
  <c r="F41" i="41" s="1"/>
  <c r="K43" i="41"/>
  <c r="Q43" i="41" s="1"/>
  <c r="D51" i="41"/>
  <c r="F51" i="41" s="1"/>
  <c r="K53" i="41"/>
  <c r="Q53" i="41" s="1"/>
  <c r="K33" i="41"/>
  <c r="Q33" i="41" s="1"/>
  <c r="D31" i="41"/>
  <c r="F31" i="41" s="1"/>
  <c r="BL30" i="36"/>
  <c r="BM30" i="36" s="1"/>
  <c r="D24" i="41"/>
  <c r="F24" i="41" s="1"/>
  <c r="K26" i="41"/>
  <c r="Q26" i="41" s="1"/>
  <c r="D47" i="41"/>
  <c r="F47" i="41" s="1"/>
  <c r="K49" i="41"/>
  <c r="Q49" i="41" s="1"/>
  <c r="D25" i="41"/>
  <c r="F25" i="41" s="1"/>
  <c r="K27" i="41"/>
  <c r="Q27" i="41" s="1"/>
  <c r="M65" i="41" l="1"/>
  <c r="O65" i="41" s="1"/>
  <c r="M67" i="41"/>
  <c r="D56" i="41"/>
  <c r="F56" i="41" s="1"/>
  <c r="D5" i="41"/>
  <c r="F5" i="41" s="1"/>
  <c r="K7" i="41"/>
  <c r="Q7" i="41" s="1"/>
  <c r="K58" i="41"/>
  <c r="Q58" i="41" s="1"/>
  <c r="D26" i="41"/>
  <c r="F26" i="41" s="1"/>
  <c r="K28" i="41"/>
  <c r="Q28" i="41" s="1"/>
  <c r="BL6" i="36"/>
  <c r="BM6" i="36" s="1"/>
  <c r="D6" i="41"/>
  <c r="F6" i="41" s="1"/>
  <c r="K8" i="41"/>
  <c r="Q8" i="41" s="1"/>
  <c r="K20" i="41"/>
  <c r="Q20" i="41" s="1"/>
  <c r="D18" i="41"/>
  <c r="F18" i="41" s="1"/>
  <c r="K13" i="41"/>
  <c r="Q13" i="41" s="1"/>
  <c r="D11" i="41"/>
  <c r="F11" i="41" s="1"/>
  <c r="O67" i="41" l="1"/>
  <c r="N67" i="41"/>
  <c r="K18" i="41"/>
  <c r="Q18" i="41" s="1"/>
  <c r="D16" i="41"/>
  <c r="F16" i="41" s="1"/>
  <c r="BL5" i="36"/>
  <c r="BM5" i="36" s="1"/>
  <c r="K5" i="41"/>
  <c r="Q5" i="41" s="1"/>
  <c r="D3" i="41"/>
  <c r="F3" i="41" s="1"/>
  <c r="BL21" i="36"/>
  <c r="BM21" i="36" s="1"/>
  <c r="L8" i="41" l="1"/>
  <c r="L28" i="41"/>
  <c r="L54" i="41"/>
  <c r="L31" i="41"/>
  <c r="L37" i="41"/>
  <c r="L45" i="41"/>
  <c r="L33" i="41"/>
  <c r="L24" i="41"/>
  <c r="L57" i="41"/>
  <c r="L55" i="41"/>
  <c r="L26" i="41"/>
  <c r="L23" i="41"/>
  <c r="L17" i="41"/>
  <c r="L15" i="41"/>
  <c r="L7" i="41"/>
  <c r="L40" i="41"/>
  <c r="L47" i="41"/>
  <c r="L41" i="41"/>
  <c r="L51" i="41"/>
  <c r="L25" i="41"/>
  <c r="L42" i="41"/>
  <c r="L9" i="41"/>
  <c r="L27" i="41"/>
  <c r="L39" i="41"/>
  <c r="L22" i="41"/>
  <c r="L12" i="41"/>
  <c r="L16" i="41"/>
  <c r="L49" i="41"/>
  <c r="L43" i="41"/>
  <c r="L53" i="41"/>
  <c r="L50" i="41"/>
  <c r="L36" i="41"/>
  <c r="L11" i="41"/>
  <c r="L58" i="41"/>
  <c r="L14" i="41"/>
  <c r="L48" i="41"/>
  <c r="L32" i="41"/>
  <c r="L18" i="41"/>
  <c r="L35" i="41"/>
  <c r="L34" i="41"/>
  <c r="L52" i="41"/>
  <c r="L10" i="41"/>
  <c r="L30" i="41"/>
  <c r="L13" i="41"/>
  <c r="L29" i="41"/>
  <c r="L20" i="41"/>
  <c r="L46" i="41"/>
  <c r="L38" i="41"/>
  <c r="L44" i="41"/>
  <c r="L21" i="41"/>
  <c r="L56" i="41"/>
  <c r="L5" i="41" l="1"/>
</calcChain>
</file>

<file path=xl/comments1.xml><?xml version="1.0" encoding="utf-8"?>
<comments xmlns="http://schemas.openxmlformats.org/spreadsheetml/2006/main">
  <authors>
    <author>Admin</author>
  </authors>
  <commentList>
    <comment ref="D6" authorId="0">
      <text>
        <r>
          <rPr>
            <b/>
            <sz val="9"/>
            <rFont val="Tahoma"/>
            <family val="2"/>
          </rPr>
          <t>Admin:</t>
        </r>
        <r>
          <rPr>
            <sz val="9"/>
            <rFont val="Tahoma"/>
            <family val="2"/>
          </rPr>
          <t xml:space="preserve">
nhập TMD
</t>
        </r>
      </text>
    </comment>
    <comment ref="D7" authorId="0">
      <text>
        <r>
          <rPr>
            <b/>
            <sz val="9"/>
            <rFont val="Tahoma"/>
            <family val="2"/>
          </rPr>
          <t>Admin:</t>
        </r>
        <r>
          <rPr>
            <sz val="9"/>
            <rFont val="Tahoma"/>
            <family val="2"/>
          </rPr>
          <t xml:space="preserve">
ODT, TMD nhập TMD</t>
        </r>
      </text>
    </comment>
    <comment ref="D73" authorId="0">
      <text>
        <r>
          <rPr>
            <b/>
            <sz val="9"/>
            <rFont val="Tahoma"/>
            <family val="2"/>
          </rPr>
          <t>Admin:</t>
        </r>
        <r>
          <rPr>
            <sz val="9"/>
            <rFont val="Tahoma"/>
            <family val="2"/>
          </rPr>
          <t xml:space="preserve">
Gốc là NTS+SKC</t>
        </r>
      </text>
    </comment>
  </commentList>
</comments>
</file>

<file path=xl/sharedStrings.xml><?xml version="1.0" encoding="utf-8"?>
<sst xmlns="http://schemas.openxmlformats.org/spreadsheetml/2006/main" count="3852" uniqueCount="875">
  <si>
    <t>DANH MỤC BẢNG BIỂU</t>
  </si>
  <si>
    <t>STT</t>
  </si>
  <si>
    <t xml:space="preserve">Ký hiệu biểu </t>
  </si>
  <si>
    <t>Tên biểu</t>
  </si>
  <si>
    <t>Biểu 01/CH</t>
  </si>
  <si>
    <t>Biểu 02/CH</t>
  </si>
  <si>
    <t>Kết quả thực hiện kế hoạch sử dụng đất năm trước huyện Tủa Chùa</t>
  </si>
  <si>
    <t>Biểu 06/CH</t>
  </si>
  <si>
    <t>Biểu 07/CH</t>
  </si>
  <si>
    <t>Biểu 08/CH</t>
  </si>
  <si>
    <t>Biểu 09/CH</t>
  </si>
  <si>
    <t>Biểu 10/CH</t>
  </si>
  <si>
    <t>Biểu 11/CH</t>
  </si>
  <si>
    <t>Diện tích, cơ cấu sử dụng đất các khu chức năng huyện Tủa Chùa</t>
  </si>
  <si>
    <t>Biểu 13/CH</t>
  </si>
  <si>
    <t>Hiện trạng: Năm 2011</t>
  </si>
  <si>
    <t>Thứ tự</t>
  </si>
  <si>
    <t>CHỈ TIÊU</t>
  </si>
  <si>
    <t>Mã</t>
  </si>
  <si>
    <t>Diện tích năm 2020</t>
  </si>
  <si>
    <t>Cộng giảm</t>
  </si>
  <si>
    <t>Biến động
tăng(+), giảm(-)</t>
  </si>
  <si>
    <t>Tăng giảm
khác (-,+)</t>
  </si>
  <si>
    <t>hiện trạng 2020</t>
  </si>
  <si>
    <t>nhập link báo cáo</t>
  </si>
  <si>
    <t>nhập biểu</t>
  </si>
  <si>
    <t>NNP</t>
  </si>
  <si>
    <t>LUA</t>
  </si>
  <si>
    <t>LUC</t>
  </si>
  <si>
    <t>LUK</t>
  </si>
  <si>
    <t>LUN</t>
  </si>
  <si>
    <t>HNK</t>
  </si>
  <si>
    <t>CLN</t>
  </si>
  <si>
    <t>RPH</t>
  </si>
  <si>
    <t>RDD</t>
  </si>
  <si>
    <t>RSX</t>
  </si>
  <si>
    <t>RSN</t>
  </si>
  <si>
    <t>RST</t>
  </si>
  <si>
    <t>RSM</t>
  </si>
  <si>
    <t>NTS</t>
  </si>
  <si>
    <t>LMU</t>
  </si>
  <si>
    <t>NKH</t>
  </si>
  <si>
    <t>PNN</t>
  </si>
  <si>
    <t>CQP</t>
  </si>
  <si>
    <t>CAN</t>
  </si>
  <si>
    <t>SKK</t>
  </si>
  <si>
    <t>SKN</t>
  </si>
  <si>
    <t>TMD</t>
  </si>
  <si>
    <t>SKC</t>
  </si>
  <si>
    <t>SKS</t>
  </si>
  <si>
    <t>SKX</t>
  </si>
  <si>
    <t>DHT</t>
  </si>
  <si>
    <t>DGT</t>
  </si>
  <si>
    <t>DTL</t>
  </si>
  <si>
    <t>DVH</t>
  </si>
  <si>
    <t>DYT</t>
  </si>
  <si>
    <t>DGD</t>
  </si>
  <si>
    <t>DTT</t>
  </si>
  <si>
    <t>DNL</t>
  </si>
  <si>
    <t>DBV</t>
  </si>
  <si>
    <t>DKG</t>
  </si>
  <si>
    <t>DDT</t>
  </si>
  <si>
    <t>DRA</t>
  </si>
  <si>
    <t>TON</t>
  </si>
  <si>
    <t>NTD</t>
  </si>
  <si>
    <t>DKH</t>
  </si>
  <si>
    <t>DXH</t>
  </si>
  <si>
    <t>DCH</t>
  </si>
  <si>
    <t>DDL</t>
  </si>
  <si>
    <t>DSH</t>
  </si>
  <si>
    <t>DKV</t>
  </si>
  <si>
    <t>ONT</t>
  </si>
  <si>
    <t>ODT</t>
  </si>
  <si>
    <t>TSC</t>
  </si>
  <si>
    <t>DTS</t>
  </si>
  <si>
    <t>DNG</t>
  </si>
  <si>
    <t>TIN</t>
  </si>
  <si>
    <t>SON</t>
  </si>
  <si>
    <t>MNC</t>
  </si>
  <si>
    <t>PNK</t>
  </si>
  <si>
    <t>DCS</t>
  </si>
  <si>
    <t xml:space="preserve"> DIỆN TÍCH ĐẤT TỰ NHIÊN</t>
  </si>
  <si>
    <t>1</t>
  </si>
  <si>
    <t>ĐẤT NÔNG NGHIỆP</t>
  </si>
  <si>
    <t>1.1</t>
  </si>
  <si>
    <t>Đất trồng lúa</t>
  </si>
  <si>
    <t>-</t>
  </si>
  <si>
    <t>Đất chuyên trồng lúa nước</t>
  </si>
  <si>
    <t>Đất trồng lúa nước còn lại</t>
  </si>
  <si>
    <t>Đất trồng lúa nương</t>
  </si>
  <si>
    <t>1.2</t>
  </si>
  <si>
    <t>Đất trồng cây hàng năm khác</t>
  </si>
  <si>
    <t>1.3</t>
  </si>
  <si>
    <t>Đất trồng cây lâu năm</t>
  </si>
  <si>
    <t>1.4</t>
  </si>
  <si>
    <t>Đất rừng phòng hộ</t>
  </si>
  <si>
    <t>1.5</t>
  </si>
  <si>
    <t>Đất rừng đặc dụng</t>
  </si>
  <si>
    <t>1.6</t>
  </si>
  <si>
    <t>Đất rừng sản xuất</t>
  </si>
  <si>
    <t>Trong đó: Đất có rừng là rừng sản xuất tự nhiên</t>
  </si>
  <si>
    <t xml:space="preserve"> Đất có rừng sản xuất là rừng trồng</t>
  </si>
  <si>
    <t>Đất đang sử dụng để bảo vệ, phát triển rừng sản xuất</t>
  </si>
  <si>
    <t>1.7</t>
  </si>
  <si>
    <t>Đất nuôi  trồng thuỷ sản</t>
  </si>
  <si>
    <t>1.8</t>
  </si>
  <si>
    <t>Đất làm muối</t>
  </si>
  <si>
    <t>1.9</t>
  </si>
  <si>
    <t>Đất nông nghiệp khác</t>
  </si>
  <si>
    <t>2</t>
  </si>
  <si>
    <t>ĐẤT PHI NÔNG NGHIỆP</t>
  </si>
  <si>
    <t>2.1</t>
  </si>
  <si>
    <t>Đất quốc phòng</t>
  </si>
  <si>
    <t>2.2</t>
  </si>
  <si>
    <t>Đất an ninh</t>
  </si>
  <si>
    <t>2.3</t>
  </si>
  <si>
    <t>Đất khu công nghiệp</t>
  </si>
  <si>
    <t>2.4</t>
  </si>
  <si>
    <t>Đất cụm công nghiệp</t>
  </si>
  <si>
    <t>SKT</t>
  </si>
  <si>
    <t>2.5</t>
  </si>
  <si>
    <t>Đất thương mại, dịch vụ</t>
  </si>
  <si>
    <t>2.6</t>
  </si>
  <si>
    <t>Đất cơ sở sản xuất phi nông nghiệp</t>
  </si>
  <si>
    <t>2.7</t>
  </si>
  <si>
    <t>Đất sử dụng cho hoạt động khoáng sản</t>
  </si>
  <si>
    <t>2.8</t>
  </si>
  <si>
    <t>Đất sản xuất vật liệu xây dựng, làm đồ gốm</t>
  </si>
  <si>
    <t>2.9</t>
  </si>
  <si>
    <t>Đất phát triển hạ tầng cấp quốc gia, cấp tỉnh</t>
  </si>
  <si>
    <t>Đất giao thông</t>
  </si>
  <si>
    <t>Đất thuỷ lợi</t>
  </si>
  <si>
    <t>Đất xây dựng cơ sở văn hoá</t>
  </si>
  <si>
    <t>Đất xây dựng cơ sở y tế</t>
  </si>
  <si>
    <t>Đất xây dựng cơ sở giáo dục - đào tạo</t>
  </si>
  <si>
    <t>Đất cơ sở thể dục - thể thao</t>
  </si>
  <si>
    <t>Đất công trình năng lượng</t>
  </si>
  <si>
    <t>Đất CT bưu chính viễn thông</t>
  </si>
  <si>
    <t>Đất xây dựng kho dự trữ quốc gia</t>
  </si>
  <si>
    <t>Đất có di tích lịch sử - văn hóa</t>
  </si>
  <si>
    <t>Đất bãi thải, xử lý chất thải</t>
  </si>
  <si>
    <t>Đất cơ sở tôn giáo</t>
  </si>
  <si>
    <t>CCK</t>
  </si>
  <si>
    <t>Đất làm nghĩa trang, nghĩa địa, nhà tang lễ,
nhà hỏa táng</t>
  </si>
  <si>
    <t>Đất xây dựng cơ sở khoa học công nghệ</t>
  </si>
  <si>
    <t>Đất cơ sở dịch vụ về xã hội</t>
  </si>
  <si>
    <t>Đất chợ</t>
  </si>
  <si>
    <t>2.10</t>
  </si>
  <si>
    <t>Đất danh lam thắng cảnh</t>
  </si>
  <si>
    <t>2.11</t>
  </si>
  <si>
    <t>Đất sinh hoạt cộng đồng</t>
  </si>
  <si>
    <t>2.12</t>
  </si>
  <si>
    <t>Đất khu vui chơi, giải trí công cộng</t>
  </si>
  <si>
    <t>2.13</t>
  </si>
  <si>
    <t>Đất ở tại nông thôn</t>
  </si>
  <si>
    <t>2.14</t>
  </si>
  <si>
    <t>Đất ở tại đô thị</t>
  </si>
  <si>
    <t>2.15</t>
  </si>
  <si>
    <t>Đất xây dựng trụ sở cơ quan</t>
  </si>
  <si>
    <t>2.16</t>
  </si>
  <si>
    <t>Đất xây dựng trụ sở của tổ chức sự nghiệp</t>
  </si>
  <si>
    <t>2.17</t>
  </si>
  <si>
    <t>Đất xây dựng cơ sở ngoại giao</t>
  </si>
  <si>
    <t>2.18</t>
  </si>
  <si>
    <t>Đất cơ sở tín ngưỡng</t>
  </si>
  <si>
    <t>2.19</t>
  </si>
  <si>
    <t>Đất sông, ngòi, kênh, rạch, suối</t>
  </si>
  <si>
    <t>2.20</t>
  </si>
  <si>
    <t>Đất có mặt nước chuyên dùng</t>
  </si>
  <si>
    <t>2.21</t>
  </si>
  <si>
    <t>Đất phi nông nghiệp khác</t>
  </si>
  <si>
    <t>Đất chưa sử dụng</t>
  </si>
  <si>
    <t>CSD</t>
  </si>
  <si>
    <t>Cộng tăng</t>
  </si>
  <si>
    <t>Diện  tích cuối kỳ, năm 2020</t>
  </si>
  <si>
    <t>Đơn vị tính: Ha</t>
  </si>
  <si>
    <t>Chỉ tiêu sử dụng đất</t>
  </si>
  <si>
    <t xml:space="preserve">Tổng
 diện tích
</t>
  </si>
  <si>
    <t>Diện tích phân theo đơn vị hành chính (ha)</t>
  </si>
  <si>
    <t>TT Tủa Chùa</t>
  </si>
  <si>
    <t>X. Huổi Só</t>
  </si>
  <si>
    <t>X. Lao Xả Phình</t>
  </si>
  <si>
    <t>X. Mường Báng</t>
  </si>
  <si>
    <t>X. Mường Đun</t>
  </si>
  <si>
    <t>X. Sín Chải</t>
  </si>
  <si>
    <t>X. Sính Phình</t>
  </si>
  <si>
    <t>X. Tả Phìn</t>
  </si>
  <si>
    <t>X. Tả Sìn Thàng</t>
  </si>
  <si>
    <t>X. Trung Thu</t>
  </si>
  <si>
    <t>X. Tủa Thàng</t>
  </si>
  <si>
    <t>X. Xá Nhè</t>
  </si>
  <si>
    <t>Tổng diện tích tự nhiên</t>
  </si>
  <si>
    <t>Đất nông nghiệp</t>
  </si>
  <si>
    <t>Trong đó</t>
  </si>
  <si>
    <t>Trong đó: Đất chuyên trồng lúa nước</t>
  </si>
  <si>
    <t>Trong đó: đất có rừng sản xuất là rừng tự nhiên</t>
  </si>
  <si>
    <t>Đất nuôi trồng thủy sản</t>
  </si>
  <si>
    <t>Đất phi nông nghiệp</t>
  </si>
  <si>
    <t>Đất phát triển hạ tầng cấp quốc gia, cấp tỉnh, cấp huyện, cấp xã</t>
  </si>
  <si>
    <t xml:space="preserve">Trong đó: </t>
  </si>
  <si>
    <t xml:space="preserve"> -</t>
  </si>
  <si>
    <t>Đất thủy lợi</t>
  </si>
  <si>
    <t>Đất xây dựng cơ sở văn hóa</t>
  </si>
  <si>
    <t>Đất xây dựng cơ sở giáo dục và đào tạo</t>
  </si>
  <si>
    <t>Đất xây dựng cơ sở thể dục thể thao</t>
  </si>
  <si>
    <t>Đất công trình bưu chính, viễn thông</t>
  </si>
  <si>
    <t>Đất làm nghĩa trang, nhà tang lễ, nhà hỏa táng</t>
  </si>
  <si>
    <t>Đất xây dựng cơ sở dịch vụ xã hội</t>
  </si>
  <si>
    <t>TT</t>
  </si>
  <si>
    <t>Diện tích (ha)</t>
  </si>
  <si>
    <t>I</t>
  </si>
  <si>
    <t>II</t>
  </si>
  <si>
    <t>III</t>
  </si>
  <si>
    <t>Đất làm nghĩa trang, nghĩa địa, nhà hỏa táng</t>
  </si>
  <si>
    <t>Phường Đồng Tâm</t>
  </si>
  <si>
    <t>Xã Công Bằng</t>
  </si>
  <si>
    <t>Phường Hồng Hà</t>
  </si>
  <si>
    <t>Xã Giáo Hiệu</t>
  </si>
  <si>
    <t>Phường Hợp Minh</t>
  </si>
  <si>
    <t>Xã Nghiên Loan</t>
  </si>
  <si>
    <t>Xã Nhạn Môn</t>
  </si>
  <si>
    <t>Xã Xuân La</t>
  </si>
  <si>
    <t>Xã An Thắng</t>
  </si>
  <si>
    <t>Xã Bằng Thành</t>
  </si>
  <si>
    <t>Xã Bộc Bố</t>
  </si>
  <si>
    <t>Xã Cao Tân</t>
  </si>
  <si>
    <t>Xã Cổ Linh</t>
  </si>
  <si>
    <t>Diện tích năm 2020 (ha)</t>
  </si>
  <si>
    <t>Diện tích QH năm 2030</t>
  </si>
  <si>
    <t>So sánh tăng (+), giảm (-)</t>
  </si>
  <si>
    <t>Hiện trạng năm 2020</t>
  </si>
  <si>
    <t>Quy hoạch đến năm 2030</t>
  </si>
  <si>
    <t>Tăng giảm so với 2020 (tăng +; giảm -)</t>
  </si>
  <si>
    <t>(6)=(5)-(4)</t>
  </si>
  <si>
    <t>Cơ cấu (%)</t>
  </si>
  <si>
    <t>Cấp tỉnh phân bổ (ha)</t>
  </si>
  <si>
    <t>Cấp huyện xác định, xác định bổ sung (ha)</t>
  </si>
  <si>
    <t>Tổng số</t>
  </si>
  <si>
    <t>Trong dó:</t>
  </si>
  <si>
    <t>(7)=(5)+(6)</t>
  </si>
  <si>
    <t>Trong đó: Đất chuyên trồng lúa</t>
  </si>
  <si>
    <t xml:space="preserve">Trong đó: Đất chuyên trồng lúa nước </t>
  </si>
  <si>
    <t>Trong đó: Đất có rừng sản xuất là rừng tự nhiên</t>
  </si>
  <si>
    <t>Đất nuôi trồng thuỷ sản</t>
  </si>
  <si>
    <t>Trong đó:</t>
  </si>
  <si>
    <t>Đất phát triển hạ tầng</t>
  </si>
  <si>
    <t>Đất xây dựng cơ sở thể dục - thể thao</t>
  </si>
  <si>
    <t>Đất công trình bưu chính viễn thông</t>
  </si>
  <si>
    <t>Đất làm nghĩa trang, nghĩa địa, nhà tang lễ, nhà hỏa táng</t>
  </si>
  <si>
    <t>Đất xây dựng cơ sở khoa học và công nghệ</t>
  </si>
  <si>
    <t>Đất cơ sở nghiên cứu khoa học</t>
  </si>
  <si>
    <t>Đất danh lam, thắng cảnh</t>
  </si>
  <si>
    <t>Đất ở đô thị</t>
  </si>
  <si>
    <t>DGN</t>
  </si>
  <si>
    <t>Đất xây dựng trụ sở cơ của tổ chức sự nghiệp</t>
  </si>
  <si>
    <t>Diện tích năm 2010</t>
  </si>
  <si>
    <t>Diện tích điều chỉnh quy hoạch được duyệt (ha)</t>
  </si>
  <si>
    <t>Kết quả thực hiện</t>
  </si>
  <si>
    <t>So sánh</t>
  </si>
  <si>
    <t>Tăng (+), giảm (-) ha</t>
  </si>
  <si>
    <t>Tỷ lệ (%)</t>
  </si>
  <si>
    <t>(1)</t>
  </si>
  <si>
    <t>(2)</t>
  </si>
  <si>
    <t>(3)</t>
  </si>
  <si>
    <t>(4)</t>
  </si>
  <si>
    <t>(5)</t>
  </si>
  <si>
    <t>(7)=(5)/(4)* 100%</t>
  </si>
  <si>
    <t>HẠNG MỤC</t>
  </si>
  <si>
    <t>Địa điểm
(đến cấp xã)</t>
  </si>
  <si>
    <t>Mã đất</t>
  </si>
  <si>
    <t>Diện tích quy hoạch (ha)</t>
  </si>
  <si>
    <t xml:space="preserve">Diện tích hiện trạng (ha) </t>
  </si>
  <si>
    <t>Năm thực hiện</t>
  </si>
  <si>
    <t>Tăng thêm</t>
  </si>
  <si>
    <t>Dự án xây dựng khu đô thị sinh thái Đầm Xanh</t>
  </si>
  <si>
    <t>Xã Giới Phiên</t>
  </si>
  <si>
    <t>Phát triển quỹ đất thương mại, dịch vụ (trên trục đường cầu Tuần Quán, giáp cầu Bảo Lương)</t>
  </si>
  <si>
    <t>Phường Yên Ninh</t>
  </si>
  <si>
    <t>Chỉnh trang đô thị (quỹ đất thu hồi Tòa án nhân dân thành phố Yên Bái cũ, chuyển mục đích sang đất thương mại dịch vụ)</t>
  </si>
  <si>
    <t>Phường Nguyễn Thái Học</t>
  </si>
  <si>
    <t>Chuyển mục đích sử dụng đất trong dân sang làm đất thương mại dịch vụ</t>
  </si>
  <si>
    <t>Phường Nam Cường</t>
  </si>
  <si>
    <t>Hủy</t>
  </si>
  <si>
    <t>Chuyển mục đích trong dân từ đất ODT sang đất TMD</t>
  </si>
  <si>
    <t>Phường Minh Tân</t>
  </si>
  <si>
    <t>Quỹ đất dân cư 2 bên đường Âu Cơ - Khu số 4, điểm 4c (phần mở rộng)</t>
  </si>
  <si>
    <t>Xã Văn Phú</t>
  </si>
  <si>
    <t xml:space="preserve">Chuyển mục đích sử dụng đất từ đất ở tại đô thị sang đất thương mại, dịch vụ (Cửa hàng xăng dầu số 8 của công ty TNHH Hải Linh) </t>
  </si>
  <si>
    <t>Phường Yên Thịnh</t>
  </si>
  <si>
    <t>Dự án đầu tư xây dựng trụ sở làm việc kết hợp kinh doanh thương mại dịch vụ</t>
  </si>
  <si>
    <t>Đổi tên</t>
  </si>
  <si>
    <t>Trung tâm dịch vụ tổng hợp</t>
  </si>
  <si>
    <t>Xây dựng trụ sở thương mại dịch vụ hợp tác xã Quyết Tâm</t>
  </si>
  <si>
    <t>Chỉnh trang đô thị (quỹ đất tại tổ dân phố Hồng Phú), đất thương mại, dịch vụ</t>
  </si>
  <si>
    <t xml:space="preserve">Ngân hàng nông nghiệp và phát triển nông thôn việt nam - Phòng giao dịch số 5 </t>
  </si>
  <si>
    <t>Ngân hàng nông nghiệp và phát triển nông thôn Việt Nam - Phòng giao dịch số 10</t>
  </si>
  <si>
    <t>Dự án xây dựng khu dân cư nông thôn mới kết hợp thương mại, dịch vụ</t>
  </si>
  <si>
    <t>Dự án xử lý, cải tạo và phục hồi môi trường điểm tồn lưu hóa chất bảo vệ thực vật kho thuốc bảo vệ thực vật Công ty Cổ phần vật tư Cửu Long Vinashin, tổ 25, phường Yên Thịnh, thành phố Yên Bái, tỉnh Yên Bái</t>
  </si>
  <si>
    <t>Bãi tập kết và khai thác cát sỏi tại thôn Phúc Thịnh, xã Giới Phiên</t>
  </si>
  <si>
    <t>Bãi tập kết cát sỏi của Hợp tác xã Đầm Mỏ</t>
  </si>
  <si>
    <t>Dự án đầu tư xây dựng kho tập kết thuốc, vật tư y tế Thanh Phương</t>
  </si>
  <si>
    <t>Trung tâm đăng kiểm xe cơ giới đường bộ tại tỉnh Yên Bái của Công ty TNHH Dịch vụ Minh Phượng</t>
  </si>
  <si>
    <t>Xã Âu Lâu</t>
  </si>
  <si>
    <t>Dự án xây dựng cửa hàng xăng dầu Đại An số 1</t>
  </si>
  <si>
    <t>Dự án đầu tư xây dựng kho, bãi tập kết kinh doanh cát, sỏi, vật liệu xây dựng tại khu vực thôn Đông Thịnh</t>
  </si>
  <si>
    <t>Chuyển mục đích trong dân sang đất làm thương mại dịch vụ</t>
  </si>
  <si>
    <t>Chuyển mục đích sử dụng đất sang đất ở</t>
  </si>
  <si>
    <t>Chuyển mục đích sử dụng đất sang làm đất ở nông thôn</t>
  </si>
  <si>
    <t>Các xã</t>
  </si>
  <si>
    <t>Xã Tân Thịnh</t>
  </si>
  <si>
    <t>Xã Tuy Lộc</t>
  </si>
  <si>
    <t>Xã Minh Bảo</t>
  </si>
  <si>
    <t>Chuyển mục đích sử dụng đất sang làm đất ở đô thị</t>
  </si>
  <si>
    <t>Các phường</t>
  </si>
  <si>
    <t>Phường Nguyễn Phúc</t>
  </si>
  <si>
    <t>Chuyển mục đích sử dụng đất trong nội bộ đất nông nghiệp</t>
  </si>
  <si>
    <t>Chuyển mục đích trong nội bộ đất nông nghiệp</t>
  </si>
  <si>
    <t>Các xã, phường</t>
  </si>
  <si>
    <t>Chuyển mục đích sử dụng đất sang đất trồng cây hàng năm</t>
  </si>
  <si>
    <t>Chuyển mục đích sử dụng đất sang đất nuôi trồng thủy sản</t>
  </si>
  <si>
    <t>Đơn vị: Ha</t>
  </si>
  <si>
    <t xml:space="preserve">Tổng diện tích </t>
  </si>
  <si>
    <t>Diện tích phân theo đơn vị hành chính</t>
  </si>
  <si>
    <t>Tổng diện tích đất tự nhiên</t>
  </si>
  <si>
    <t>Loại đất</t>
  </si>
  <si>
    <t>Đất xâu dựng cơ sở thể dục thể thao</t>
  </si>
  <si>
    <t>Khu chức năng</t>
  </si>
  <si>
    <t>Đất khu công nghệ cao</t>
  </si>
  <si>
    <t>KCN</t>
  </si>
  <si>
    <t>Đất khu kinh tế</t>
  </si>
  <si>
    <t>KKT</t>
  </si>
  <si>
    <t>Đất khu đô thị</t>
  </si>
  <si>
    <t>KDT</t>
  </si>
  <si>
    <t>Khu sản xuất nông nghiệp (khu vực chuyên trồng lúa nước, khu vực chuyên trồng cây công nghiệp lâu năm)</t>
  </si>
  <si>
    <t>KNN</t>
  </si>
  <si>
    <t>Khu lâm nghiệp (khu vực rừng phòng hộ, rừng đặc dụng, rừng sản xuất)</t>
  </si>
  <si>
    <t>KLN</t>
  </si>
  <si>
    <t>Khu du lịch</t>
  </si>
  <si>
    <t>KDL</t>
  </si>
  <si>
    <t>Khu bảo tồn thiên nhiên và đa dạng sinh học</t>
  </si>
  <si>
    <t>KBT</t>
  </si>
  <si>
    <t>Khu phát triển công nghiệp (khu công nghiệp, cụm công nghiệp)</t>
  </si>
  <si>
    <t>KPC</t>
  </si>
  <si>
    <t>Khu đô thị (trong đó có khu đô thị mới)</t>
  </si>
  <si>
    <t>DTC</t>
  </si>
  <si>
    <t>Khu thương mại - dịch vụ</t>
  </si>
  <si>
    <t>KTM</t>
  </si>
  <si>
    <t>Khu đô thị - thương mại - dịch vụ</t>
  </si>
  <si>
    <t xml:space="preserve"> KDV</t>
  </si>
  <si>
    <t>Khu dân cư nông thôn</t>
  </si>
  <si>
    <t>DNT</t>
  </si>
  <si>
    <t>Khu ở, làng nghề, sản xuất phi nông nghiệp nông thôn</t>
  </si>
  <si>
    <t>KON</t>
  </si>
  <si>
    <t>Ghi chú: Khu chức năng không tổng hợp khi tính tổng diện tích tự nhiên</t>
  </si>
  <si>
    <t>KẾT QUẢ THỰC HIỆN KẾ HOẠCH SỬ DỤNG ĐẤT NĂM TRƯỚC HUYỆN TỦA CHÙA</t>
  </si>
  <si>
    <t>Diện tích kế hoạch được duyệt (ha)</t>
  </si>
  <si>
    <t>Thị trấn</t>
  </si>
  <si>
    <t>Tổng diện tích</t>
  </si>
  <si>
    <t xml:space="preserve">Diện tích phân theo đơn vị hành chính </t>
  </si>
  <si>
    <t xml:space="preserve">Đất nông nghiệp chuyển sang phi nông nghiệp </t>
  </si>
  <si>
    <t>NNP/PNN</t>
  </si>
  <si>
    <t>LUA/PNN</t>
  </si>
  <si>
    <t>LUC/PNN</t>
  </si>
  <si>
    <t>HNK/PNN</t>
  </si>
  <si>
    <t>CLN/PNN</t>
  </si>
  <si>
    <t>RPH/PNN</t>
  </si>
  <si>
    <t>RDD/PNN</t>
  </si>
  <si>
    <t>RSX/PNN</t>
  </si>
  <si>
    <t>RSN/PNN</t>
  </si>
  <si>
    <t>NTS/PNN</t>
  </si>
  <si>
    <t>LMU/PNN</t>
  </si>
  <si>
    <t>NKH/PNN</t>
  </si>
  <si>
    <t xml:space="preserve">Chuyển đổi cơ cấu sử dụng đất trong nội bộ đất nông nghiệp </t>
  </si>
  <si>
    <t>Đất trồng lúa chuyển sang đất trồng cây lâu năm</t>
  </si>
  <si>
    <t>LUA/CLN</t>
  </si>
  <si>
    <t>Đất trồng lúa chuyển sang đất trồng rừng</t>
  </si>
  <si>
    <t>LUA/LNP</t>
  </si>
  <si>
    <t>Đất trồng lúa chuyển sang đất nuôi trồng thuỷ sản</t>
  </si>
  <si>
    <t>LUA/NTS</t>
  </si>
  <si>
    <t>Đất trồng lúa chuyển sang đất làm muối</t>
  </si>
  <si>
    <t>LUA/LMU</t>
  </si>
  <si>
    <t>Đất trồng cây hàng năm khác chuyển sang đất nuôi trồng thủy sản</t>
  </si>
  <si>
    <t>HNK/NTS</t>
  </si>
  <si>
    <t>Đất trồng cây hàng năm khác chuyển sang đất làm muối</t>
  </si>
  <si>
    <t>HNK/LMU</t>
  </si>
  <si>
    <t>Đất rừng phòng hộ chuyển sang đất nông nghiệp không phải rừng</t>
  </si>
  <si>
    <t>Đất rừng đặc dụng chuyển sang đất nông nghiệp không phải rừng</t>
  </si>
  <si>
    <t>Đất rừng sản xuất chuyển sang đất nông nghiệp không phải rừng</t>
  </si>
  <si>
    <t>3</t>
  </si>
  <si>
    <t>Đất phi nông nghiệp không phải là đất ở chuyển sang đất ở</t>
  </si>
  <si>
    <t>PKO/OCT</t>
  </si>
  <si>
    <t>Ghi chú: - (a) gồm đất sản xuất nông nghiệp, đất nuôi trồng thủy sản, đất làm muối và đất nông nghiệp khác</t>
  </si>
  <si>
    <t xml:space="preserve"> - PKO là đất phi nông nghiệp không phải đất ở</t>
  </si>
  <si>
    <t>DANH MỤC CÔNG TRÌNH, DỰ ÁN THỰC HIỆN TRONG NĂM 2021 THÀNH PHỐ YÊN BÁI, TỈNH YÊN BÁI</t>
  </si>
  <si>
    <t>Cơ quan đăng ký</t>
  </si>
  <si>
    <t>Năm chuyển tiếp</t>
  </si>
  <si>
    <t>Ghi chú</t>
  </si>
  <si>
    <t>1.</t>
  </si>
  <si>
    <t>Công trình dự án mục đích quốc phòng, an ninh</t>
  </si>
  <si>
    <t>Hoàn thiện cơ sở làm việc Công an THÀNH PHỐ YÊN BÁI</t>
  </si>
  <si>
    <t xml:space="preserve">CAN </t>
  </si>
  <si>
    <t>KH2020</t>
  </si>
  <si>
    <t>Mật danh TĐ 12,7 giai đoạn 1</t>
  </si>
  <si>
    <t>DKM</t>
  </si>
  <si>
    <t>Thao trường huấn luyện quân sự huyện</t>
  </si>
  <si>
    <t>Mật danh S1 giai đoạn 1</t>
  </si>
  <si>
    <t>2.</t>
  </si>
  <si>
    <t>Các công trình, dự án còn lại</t>
  </si>
  <si>
    <t>Công trình, dự án do Hội đồng nhân dân cấp tỉnh chấp thuận mà phải thu hồi đất</t>
  </si>
  <si>
    <t>2.1.1</t>
  </si>
  <si>
    <t>Các công trình trong Nghị quyết 58/NQ-HĐND ngày 10/12/2020 đăng ký thực hiện trong năm 2021</t>
  </si>
  <si>
    <t>Đường sản xuất Tát Lào - Nặm San</t>
  </si>
  <si>
    <t>ĐKM</t>
  </si>
  <si>
    <t>NQ 58/NQ-HĐND ngày 10/12/2020; QĐ số 1725/QĐ-UBND ngày 12/9/2019 của UBND THÀNH PHỐ YÊN BÁI về việc phê duyệt danh mục công trình nhận đầu tư của dự án Hỗ trợ kinh doanh nông hộ (CSSP) THÀNH PHỐ YÊN BÁI năm 2019</t>
  </si>
  <si>
    <t>Đường vào khu sản xuất Nà Chủ</t>
  </si>
  <si>
    <t>Đường sản xuất Khâu Phảng - Khâu Vai</t>
  </si>
  <si>
    <t>DT cũ 1400m2, nau bổ sung 7400m2</t>
  </si>
  <si>
    <t>Đường vào khu sản xuất Thôm Bon</t>
  </si>
  <si>
    <t>Đường sản xuất Phiêng Tạc - Pù Pình</t>
  </si>
  <si>
    <t>Chuyển tiếp</t>
  </si>
  <si>
    <t>Đường sản xuất Phiêng Tạc - Tạng Pủng</t>
  </si>
  <si>
    <t>DT cũ 0,66ha, đki thêm 1,4 ha (LUA 0,19; RPH 0,3; đất khác 0,91)</t>
  </si>
  <si>
    <t>Đường sản xuất Ngảm Váng - Tắp Ten</t>
  </si>
  <si>
    <t>DT cũ 1,2 ha, bsung 0,65 ha (lua 0,2; rph 0,2; khác 0,25)</t>
  </si>
  <si>
    <t>Trạm Y tế xã Cổ Linh</t>
  </si>
  <si>
    <t>NQ 58/NQ-HĐND ngày 10/12/2020; Căn cứ Quyết định số 481/QĐ-UBND ngày 29/3/2019 của UBND tỉnh Bắc Kạn về việc phê duyệt Báo cáo nghiên cứu khả thi tích hợp Dự án ʽʽĐầu tư xây dựng và phát triển hệ thống cung ứng dịch vụ Y tế tuyến cơ sởʼʼ - Dự án thành phần tỉnh Bắc Kạn, Căn cứ Văn bản số 3003/SYT-KHTC ngày 06/10/2020 của Sở Y tế tỉnh Bắc Kạn về việc điều chỉnh số lượng danh mục Trạm Y tế dự kiến xây dựng mới tại vị trí khác;</t>
  </si>
  <si>
    <t>Trạm y tế xã Bằng Thành</t>
  </si>
  <si>
    <t>UBND xã Bằng Thành</t>
  </si>
  <si>
    <t>NQ 58/2020 ngày 10/12/2020; Căn cứ Quyết định số 481/QĐ-UBND ngày 29/3/2019 của UBND tỉnh Bắc Kạn về việc phê duyệt Báo cáo nghiên cứu khả thi tích hợp Dự án ʽʽĐầu tư xây dựng và phát triển hệ thống cung ứng dịch vụ Y tế tuyến cơ sởʼʼ - Dự án thành phần tỉnh Bắc Kạn, Căn cứ Văn bản số 3003/SYT-KHTC ngày 06/10/2020 của Sở Y tế tỉnh Bắc Kạn về việc điều chỉnh số lượng danh mục Trạm Y tế dự kiến xây dựng mới tại vị trí khác;</t>
  </si>
  <si>
    <t>Trạm y tế Xã Công Bằng</t>
  </si>
  <si>
    <t>Đường vào khu sản xuất Nà Cáy</t>
  </si>
  <si>
    <t>Đường sản xuất Khuổi Mạn - Đông Tháng</t>
  </si>
  <si>
    <t>Cải tạo, nâng cấp đường kết nối từ trung tâm THÀNH PHỐ YÊN BÁI, tỉnh Bắc Kạn với Sơn Lộ, THÀNH PHỐ YÊN BÁI, tỉnh Cao Bằng</t>
  </si>
  <si>
    <t>Xã Bộc Bố, Xã Bằng Thành</t>
  </si>
  <si>
    <t>Đường sản xuất 258B - Nà Slỉ</t>
  </si>
  <si>
    <t>NQ 58/2020 ngày 10/12/2020; Quyết định số 1725/QĐ-UBND ngày 12/9/2019 của UBND THÀNH PHỐ YÊN BÁI Về việc phê duyệt danh mục công trình nhận đầu tư củ dự án Hỗ trợ kinh doanh cho nông hộ (CSSP) THÀNH PHỐ YÊN BÁI năm 2019</t>
  </si>
  <si>
    <t>Đường sản xuất Nà Cọ - Nà Cà</t>
  </si>
  <si>
    <t>Đường sản xuất Phiêng Muồi - Nà Vàng</t>
  </si>
  <si>
    <t>Đường sản xuất Khuổi Mjầu</t>
  </si>
  <si>
    <t>NQ 58 ngày 10/12/2020; Quyết định số 1725/QĐ-UBND ngày 12/9/2019 của UBND THÀNH PHỐ YÊN BÁI Về việc phê duyệt danh mục công trình nhận đầu tư củ dự án Hỗ trợ kinh doanh cho nông hộ (CSSP) THÀNH PHỐ YÊN BÁI năm 2019</t>
  </si>
  <si>
    <t>Đường sản xuất Đin Đeng</t>
  </si>
  <si>
    <t>NQ 58; Quyết định số 1725/QĐ-UBND ngày 12/9/2019 của UBND THÀNH PHỐ YÊN BÁI về việc Phê duyệt danh mục công trình nhận đầu tư của dự án Hỗ trợ kinh doanh cho nông hộ (CSSP) THÀNH PHỐ YÊN BÁI năm 2019.</t>
  </si>
  <si>
    <t>Đường sản xuất Pác Vạo - Ma Nỉnh, thôn Nặm Mây</t>
  </si>
  <si>
    <t>NQ 58; Quyết định số 2240a/QĐ-UBND ngày 9/10/2018 của UBND THÀNH PHỐ YÊN BÁI Vể việc phê duyệt danh điểm công trình nhận đầu tư của dự án Hỗ trợ kinh doanh cho nông hộ (CSSP) THÀNH PHỐ YÊN BÁI năm 2018</t>
  </si>
  <si>
    <t>Đường liên thôn Cao Tân - Nà Lài, xã Cao Tân</t>
  </si>
  <si>
    <t>BS KH2020 đợt 2</t>
  </si>
  <si>
    <t>NQ 58; Quyết định số 1185/QĐ-UBND ngày 15/5/2020 của UBND THÀNH PHỐ YÊN BÁI về việc phê duyệt Báo cáo kinh tế kỹ thuật đầu tư xây dựng công trình Đường liên thôn Cao Tân - Nà Lài, xã Cao Tân</t>
  </si>
  <si>
    <t>Cải tạo, CQT, giảm bán kính cấp điện khu vực xã Bộc Bố, xã Bằng Thành, THÀNH PHỐ YÊN BÁI</t>
  </si>
  <si>
    <t>NQ 58, Quyết định số 2357/QĐ-PCBK ngày 16/12/2019 của Công ty Điện Lực Bắc Kạn phê duyệt báo cáo kinh tế kỹ thuật đầu tư xây dựng công trình</t>
  </si>
  <si>
    <t>Các xã: Bộc Bố, Bằng Thành</t>
  </si>
  <si>
    <t>Cải tạo, CQT, giảm bán kính cấp điện khu vực xã Cao Tân, Giáo Hiệu, Công Bằng, THÀNH PHỐ YÊN BÁI</t>
  </si>
  <si>
    <t>NQ 58, Quyết định số 2349/QĐ-PCBK ngày 16/12/2019 của Công ty Điện Lực Bắc Kạn phê duyệt báo cáo kinh tế kỹ thuật đầu tư xây dựng công trình</t>
  </si>
  <si>
    <t>Xã Cao Tân
 Xã Giáo Hiệu
Xã Công Bằng</t>
  </si>
  <si>
    <t>Điểm Bưu điện văn hoá xã Giáo Hiệu</t>
  </si>
  <si>
    <t>NQ 58; Văn bản số 348/UBND-KT ngày 17/01/2019 của UBND tỉnh Bắc kạn về việc giải quyết vướng mắc liên quan đến việc quản lý, sử dụng đúng đất các trạm trên địa bàn tỉnh Bắc Kạn</t>
  </si>
  <si>
    <t>Đường sản xuất Ngảm Nạn</t>
  </si>
  <si>
    <t>Hệ thống cấp nước xã Bộc Bố</t>
  </si>
  <si>
    <t>NQ 58; Quyết định số 1767/QĐ-UBND ngày 23/10/2018 của UBND tỉnh Bắc Kạn</t>
  </si>
  <si>
    <t xml:space="preserve">Đường Nà Lỳ - Nà Tạc </t>
  </si>
  <si>
    <t>NQ 58/NQ-HĐND ngày 10/12/2020; Quyết định số 760/QĐ-UBND ngày 02/6/2017 của UBND tỉnh Bắc Kạn về phê duyệt chủ trương đầu tư danh mục dự án thực hiện Chương trình mục tiêu quốc gia xây dựng nông thôn mới giai đoạn 2016-2020 THÀNH PHỐ YÊN BÁI</t>
  </si>
  <si>
    <t>Đường sản xuất 258B - Giả Ve</t>
  </si>
  <si>
    <t>Đường sản xuất Kéo Mèo - Nặm Đăm</t>
  </si>
  <si>
    <t>Đường sản xuất Lủng Pạp</t>
  </si>
  <si>
    <t>2.1.2</t>
  </si>
  <si>
    <t>Các công trình trong Nghị quyết 59/NQ-HĐND ngày 10/12/2020 đăng ký thực hiện trong năm 2021</t>
  </si>
  <si>
    <t>BTS Nghiên Loan 3 tại lô 1, khoảnh 2, tiểu khu 36</t>
  </si>
  <si>
    <t>NQ 59/NQ-HĐND ngày 10/12/2020</t>
  </si>
  <si>
    <t>Khắc phục khẩn cấp vùng sạt lở đất xã Cổ Linh, THÀNH PHỐ YÊN BÁI</t>
  </si>
  <si>
    <t>Xã Cổ Linh, Xã Cao Tân</t>
  </si>
  <si>
    <t>2.1.3</t>
  </si>
  <si>
    <t>Các công trình đã được ghi vốn trong năm kế hoạch 2021</t>
  </si>
  <si>
    <t>Mở rộng Chợ Bò</t>
  </si>
  <si>
    <t>Dự thảo đầu tư công trung hạn 2021-2025</t>
  </si>
  <si>
    <t>Đường sản xuất Cốc Quân - Khuổi Vỉ</t>
  </si>
  <si>
    <t>Căn cứ Quyết định số 401/QĐ-UBND ngày 05 tháng 03 năm 2021 của UBND THÀNH PHỐ YÊN BÁI về việc Phê duyệt danh mục công trình nhận đầu tư của dự án Hỗ trợ kinh doanh cho nông hộ (CSSP) THÀNH PHỐ YÊN BÁI năm 2021;</t>
  </si>
  <si>
    <t>Nâng cấp đường Bộc Bố - Nhạn Môn (đoạn trung tâm đô thị)</t>
  </si>
  <si>
    <t>Nhà văn hóa thôn Bản nhàm</t>
  </si>
  <si>
    <t>Nhà văn hóa thôn Nà Lài</t>
  </si>
  <si>
    <t>Nhà văn hóa xã Xuân La</t>
  </si>
  <si>
    <t>Đường sản xuất Khuổi Phùm</t>
  </si>
  <si>
    <t xml:space="preserve"> Đường liên thôn Khuổi Lính- Khuổi Khí, xã Bằng Thành, THÀNH PHỐ YÊN BÁI </t>
  </si>
  <si>
    <t>Đường Sản xuất Nà Pá</t>
  </si>
  <si>
    <t>ĐCQH 2016-2020</t>
  </si>
  <si>
    <t>Đường Phiêng Pẻng - Khuổi Làng Thượng</t>
  </si>
  <si>
    <t>2.1.4</t>
  </si>
  <si>
    <t>Các công trình dự án chuyển tiếp từ 2020 sang 2021</t>
  </si>
  <si>
    <t>Xây dựng cơ sở hạ tầng trạm BTS Khâu Vai, xã Bộc Bố THÀNH PHỐ YÊN BÁI</t>
  </si>
  <si>
    <t>Xây dựng CSHT trạm BTS Công Bằng 2</t>
  </si>
  <si>
    <t>BTS Xuân La</t>
  </si>
  <si>
    <t xml:space="preserve">Xây dựng cơ sở hạ tầng BTS Xuân La 3, THÀNH PHỐ YÊN BÁI </t>
  </si>
  <si>
    <t xml:space="preserve">Nhà lớp học 02 phòng (Mầm non + Tiểu học) điểm trường Lủng Vài, xã Công Bằng </t>
  </si>
  <si>
    <t>Đường An Thắng - Xuân La</t>
  </si>
  <si>
    <t>Xã An Thắng, Xã Xuân La</t>
  </si>
  <si>
    <t>Đường Khuổi Bẻ - Lủng Pảng, xã Bộc Bố</t>
  </si>
  <si>
    <t xml:space="preserve">Đường Phiêng Lủng - Nặm Khiếu (Đoạn 2) </t>
  </si>
  <si>
    <t xml:space="preserve">Đường Tái định Cư - Điểm trường Khâu Vai </t>
  </si>
  <si>
    <t xml:space="preserve">Đường sản xuất Ta Đào </t>
  </si>
  <si>
    <t>Đường sản xuất thôn Bản Sáng xã Cổ Linh</t>
  </si>
  <si>
    <t>BS KH2020 đợt 1</t>
  </si>
  <si>
    <t xml:space="preserve">Đường 258B - Yên Thổ (đoạn 1) </t>
  </si>
  <si>
    <t>Đường Đin Đeng - Trài Lẩu thôn Khuổi Bẻ</t>
  </si>
  <si>
    <t>BS KH2020 đợt 1 diện tích 0,96</t>
  </si>
  <si>
    <t>Đường đập Nà Tậu - Vằng Mu</t>
  </si>
  <si>
    <t>Đường liên thôn Nặm Sai - Cốc Nọt xã Công Bằng</t>
  </si>
  <si>
    <t xml:space="preserve">Đường trường học Cốc Nọt - Lủng Quảng </t>
  </si>
  <si>
    <t xml:space="preserve">Đường Nà Mỵ đi Cốc Khuyết (đoạn 4), thôn Nà Mỵ, xã Giáo Hiệu </t>
  </si>
  <si>
    <t>Đường vào khu sản xuất Khuổi Chảng</t>
  </si>
  <si>
    <t>Đường vào khu sản xuất Khuổi Khoang</t>
  </si>
  <si>
    <t>Đường Nà Hin - Khâu Slôm - Hồng Mú xã Giáo Hiệu</t>
  </si>
  <si>
    <t>Đường từ trung tâm thôn Phiêng Tạc tới Pù Pình</t>
  </si>
  <si>
    <t>Đường sản xuất Nặm Khiếu-Lũng Quảng</t>
  </si>
  <si>
    <t>Nâng cấp, mở rộng khu tổ chức lễ hội Mù Là tại thôn Lủng Phặc, xã Cổ Linh, THÀNH PHỐ YÊN BÁI</t>
  </si>
  <si>
    <t xml:space="preserve"> KH2020 là 1,35 , BỔ DUNG DIỆN TÍCH KH2020 đợt 1</t>
  </si>
  <si>
    <t>Dự án: Cấp điện nông thôn từ lưới điện quốc gia tỉnh Bắc Kạn giai đoạn 2015-2019</t>
  </si>
  <si>
    <t>Nhà văn hóa thôn Thôm Mèo</t>
  </si>
  <si>
    <t>DT KH2020 là 0,08ha</t>
  </si>
  <si>
    <t>Xây dựng hạ tầng các khu dân cư đồng bào Mông, THÀNH PHỐ YÊN BÁI</t>
  </si>
  <si>
    <t>Công văn số 7560/UBND-GTCNXD ngày 21/12/2020 của UBND tỉnh Bắc Kạn về việc điều chỉnh, chia lô đất tái định cư hạng mục xây dựng hạ tầng các khu đồng bào Mông THÀNH PHỐ YÊN BÁI thuộc dự án Đầu t hạ tầng các khu đồng bào Mông, tỉnh Bắc Kạn</t>
  </si>
  <si>
    <t>Xã Cổ Linh,
Xã Cao Tân</t>
  </si>
  <si>
    <t>2.1.5</t>
  </si>
  <si>
    <t>Các công trình đăng ký mới</t>
  </si>
  <si>
    <t>Đường sản xuất Nà Mòn</t>
  </si>
  <si>
    <t>Đường Sản xuất Khuổi Trà</t>
  </si>
  <si>
    <t xml:space="preserve">UBND xã </t>
  </si>
  <si>
    <t>Đường Sản xuất Pù Đồn - Khuổi Chẩu</t>
  </si>
  <si>
    <t>sửa tên, ktra lại</t>
  </si>
  <si>
    <t>Xây dựng công trình vượt dòng phòng, chống, khắc phục hậu quả lụt bão, đảm bảo giao thông trên tuyến đường ĐT.258B đoạn tuyến Km36+00 - Km65+450.</t>
  </si>
  <si>
    <t>Xã Bộc Bố,
 Giáo Hiệu, Công Bằng, Cao Tân</t>
  </si>
  <si>
    <t>Đường sản xuất Kéo Tao-Khuổi Lù</t>
  </si>
  <si>
    <t>Đường sản xuất Khuổi Thẳm-Nà Mu</t>
  </si>
  <si>
    <t>Đường sản xuất Nà Mỏi-Lẻo Luông</t>
  </si>
  <si>
    <t>Đường sản xuất Thôm Kham</t>
  </si>
  <si>
    <t>Nhà văn hóa thôn Cốc Lải</t>
  </si>
  <si>
    <t>BTS Nà Coóc</t>
  </si>
  <si>
    <t>Quặng sắt tại Khuổi Mạn</t>
  </si>
  <si>
    <t>Phòng khoáng sản cung cấp</t>
  </si>
  <si>
    <t>Quặng sắt tại Nam Phia Đăm, xã Bộc Bố và xã Bằng Thành, THÀNH PHỐ YÊN BÁI</t>
  </si>
  <si>
    <t>xã DK bổ sung thêm DT</t>
  </si>
  <si>
    <t>Điểm trường mầm non Bản Mạn, thôn Bản Mạn, xã Bằng Thành</t>
  </si>
  <si>
    <t>Xây dựng Cầu Cốc Phát và cải tạo ĐT258B, tỉnh Bắc Kạn (Đoạn Ba Bể - Pác Nặm)</t>
  </si>
  <si>
    <t>Chuyển tiếp QH</t>
  </si>
  <si>
    <t>Xã Bộc Bố, Nghiên Loan, Xuân La</t>
  </si>
  <si>
    <t>Xây dựng Hạ tầng trung tâm THÀNH PHỐ YÊN BÁI (giai đoạn 1)</t>
  </si>
  <si>
    <t>Đường sản xuất Cả Chi - Nặm Nhì</t>
  </si>
  <si>
    <t>Đường sản xuất Nà Lỏng - Nà Muồi</t>
  </si>
  <si>
    <t>Đường sản xuất Nà Chảo - Nà Lại</t>
  </si>
  <si>
    <t>Công trình dự án giao đất, chuyển mục đích sử dụng đất</t>
  </si>
  <si>
    <t>Mở rộng mỏ đá Kép Pựt</t>
  </si>
  <si>
    <t>Cửa hàng bán lẻ xăng dầu - Doanh nghiệp tư nhân Thanh Tịnh</t>
  </si>
  <si>
    <t>Cửa hàng bán lẻ xăng dầu - Doanh nghiệp tư nhân Nam Thành</t>
  </si>
  <si>
    <t>Cửa hàng bán lẻ xăng dầu - Doanh nghiệp tư nhân Hoàng Huỳnh</t>
  </si>
  <si>
    <t xml:space="preserve">Giao đất cho hộ gia đình, cá nhân khu vực hoàn thổ mỏ vàng sa khoáng Bản Nghiểng - Vằng Ma, xã An Thắng, THÀNH PHỐ YÊN BÁI  </t>
  </si>
  <si>
    <t>Điều chỉnh diện tích</t>
  </si>
  <si>
    <t>Chuyển mục đích sử dụng đất cơ sở sản xuất phi nông nghiệp</t>
  </si>
  <si>
    <t>Vùng phụ cận dự án hạ tầng kỹ thuật, xây dựng, chỉnh trang khu đô thị, khu dân cư nông thôn để đấu giá quyền sử dụng đất thực hiện dự án nhà ở, thương mại dịch vụ, sản xuất, kinh doanh trong năm kế hoạch</t>
  </si>
  <si>
    <t xml:space="preserve">Đấu giá QSD đất khu vực Hạ tầng khu dân cư trung tâm THÀNH PHỐ YÊN BÁI </t>
  </si>
  <si>
    <t>Đấu giá cạnh khu quy hoạch nhà văn hóa xã</t>
  </si>
  <si>
    <t>Đấu giá trụ sở UBND xã cũ</t>
  </si>
  <si>
    <t>Điều chỉnh mặt bằng chợ trâu, bò xã Công Bằng sang đất ở</t>
  </si>
  <si>
    <t>DIỆN TÍCH, CƠ CẤU SỬ DỤNG ĐẤT CÁC KHU CHỨC NĂNG CỦA HUYỆN TỦA CHÙA</t>
  </si>
  <si>
    <t>Khu công nghệ cao</t>
  </si>
  <si>
    <t>Đất đô thị</t>
  </si>
  <si>
    <t>Trong đó:đất có rừng sản xuất là rừng tự nhiên</t>
  </si>
  <si>
    <t>Diện tích năm 2024</t>
  </si>
  <si>
    <t>Công trình, dự án trong kế hoạch sử dụng đất cấp tỉnh</t>
  </si>
  <si>
    <t>Thị trấn Tủa Chùa</t>
  </si>
  <si>
    <t>Trụ sở làm việc công an xã Xá Nhè, huyện Tủa Chùa</t>
  </si>
  <si>
    <t>Xã Xá Nhè</t>
  </si>
  <si>
    <t>Đường giao thông Tả Phìn-Huổi Só-Sông Đà</t>
  </si>
  <si>
    <t>Xã Tả Phìn, Tủa Thàng, Huổi Só</t>
  </si>
  <si>
    <t>Xã Tả Phìn</t>
  </si>
  <si>
    <t>Xã Tủa Thàng</t>
  </si>
  <si>
    <t>Xã Huổi Só</t>
  </si>
  <si>
    <t>Đường sản xuất cụm dân cư Tà Si Láng, xã Tủa Thàng</t>
  </si>
  <si>
    <t>Xã Sính Phình</t>
  </si>
  <si>
    <t>Nâng cấp tuyến đường Thị trấn - Sính Phình - Tả Phìn</t>
  </si>
  <si>
    <t>Thị trấn Tủa Chùa; xã Sính Phình, Tả Phìn</t>
  </si>
  <si>
    <t>huyện Tủa Chùa</t>
  </si>
  <si>
    <t>Tuyến đường Tả Sìn Thàng - Páo Tình Làng - Sáng Tớ đi Sín Chải, Huổi Só.</t>
  </si>
  <si>
    <t>Xã Tả Sìn Thàng, Sín Chải</t>
  </si>
  <si>
    <t>Xã Tả Sìn Thàng</t>
  </si>
  <si>
    <t>Xã Sín Chải</t>
  </si>
  <si>
    <t>Cải tạo nâng cấp đường Tủa Thàng - Phi Giàng 1 - Phi Giàng 2 - Huổi Trẳng, huyện Tủa Chùa</t>
  </si>
  <si>
    <t>Kè chống sạt lở suối Huổi Luông, thôn bản Hột, xã Mường Đun, huyện Tủa Chùa</t>
  </si>
  <si>
    <t>Xã Mường Đun</t>
  </si>
  <si>
    <t>Xây dựng hệ thống cấp nước bổ sung của nhà máy nước huyện Tủa Chùa</t>
  </si>
  <si>
    <t>Trường PTDTBT tiểu học xã Mường Đun, huyện Tủa Chùa</t>
  </si>
  <si>
    <t>Sân vận động huyện Tủa Chùa</t>
  </si>
  <si>
    <t>Dự án cấp điện nông thôn từ lưới điện quốc gia tỉnh Điện Biên giai đoạn 2014-2020</t>
  </si>
  <si>
    <t>Dự án cấp điện nông thôn từ lưới điện quốc gia tỉnh Điện Biên giai đoạn 2021-2025</t>
  </si>
  <si>
    <t>Xã Mường Báng</t>
  </si>
  <si>
    <t>Xã Trung Thu</t>
  </si>
  <si>
    <t>Xã Lao Xả Phình</t>
  </si>
  <si>
    <t>Dự án san tải, giảm bán kính cấp điện các TBA phân phối và cải tạo lưới điện hạ áp để nâng cao độ ổn định cung cấp điện khu vực Tủa Chùa năm 2023</t>
  </si>
  <si>
    <t>ODT+DHT</t>
  </si>
  <si>
    <t>Đấu giá quyền sử dụng đất tại lô 2 (thuộc 1 phần diện tích thửa 20 tờ bản đồ số 145), thôn Huổi Lực, thị trấn Tủa Chùa</t>
  </si>
  <si>
    <t>Đấu giá đất ở tại đô thị tại thôn Huổi Lực, thị trấn Tủa Chùa</t>
  </si>
  <si>
    <t xml:space="preserve">Khu đất đấu giá quyền sử dụng đất ở TDP Thành Công </t>
  </si>
  <si>
    <t>Giao đất có thu tiền sử dụng đất (các thửa đất nhỏ hẹp tại thị trấn)</t>
  </si>
  <si>
    <t>Huyện Tủa Chùa</t>
  </si>
  <si>
    <t>Trạm y tế xã Mường Báng</t>
  </si>
  <si>
    <t>Đường giao thông Hấu Chua - Làng Giang, xã Sín Chải</t>
  </si>
  <si>
    <t>Nâng cấp tuyến đường Pằng Dề (Xá Nhè) - Phình Sáng, Tuần Giáo</t>
  </si>
  <si>
    <t xml:space="preserve">Thao trường huấn luyện tổng hợp của huyện </t>
  </si>
  <si>
    <t>Trụ sở công an xã Mường Báng</t>
  </si>
  <si>
    <t>Trụ sở công an xã Mường Đun</t>
  </si>
  <si>
    <t>Trụ sở công an xã Trung Thu</t>
  </si>
  <si>
    <t>Trụ sở công an Sín Chải</t>
  </si>
  <si>
    <t>Trụ sở công an xã Tả Sìn Thàng</t>
  </si>
  <si>
    <t>Trụ sở công an xã Huổi Só</t>
  </si>
  <si>
    <t>Trụ sở công an xã Lao Xả Phình</t>
  </si>
  <si>
    <t>Trụ sở công an xã Sinh Phình</t>
  </si>
  <si>
    <t>Trụ sở công an xã Tả Phìn</t>
  </si>
  <si>
    <t>Đường liên thôn Quyết Tiến (thị trấn) - Sông Ún (xã Mường Báng)</t>
  </si>
  <si>
    <t>Thị trấn Tủa Chùa, Mường Báng</t>
  </si>
  <si>
    <t>Cải tạo, nâng cấp đường ra khu sản xuất thôn Tiên Phong, xã Mường Báng</t>
  </si>
  <si>
    <t>Đường giao thông bến thủy Huổi Trẳng, Huổi Só, Mường Lay</t>
  </si>
  <si>
    <t>Dự án sắp xếp ổn định dân cư bản Huổi Só, xã Huổi Só huyện Tủa Chùa</t>
  </si>
  <si>
    <t>Thủy điện Nậm Mức 2</t>
  </si>
  <si>
    <t>Thủy điện Nậm Seo</t>
  </si>
  <si>
    <t>Xã Mường Báng, xã Xá Nhè</t>
  </si>
  <si>
    <t>Chợ</t>
  </si>
  <si>
    <t>Khu xử lý nước thải</t>
  </si>
  <si>
    <t>Trạm y tế xã Huổi Só</t>
  </si>
  <si>
    <t>Trường mầm non</t>
  </si>
  <si>
    <t>Trường tiểu học</t>
  </si>
  <si>
    <t>Bưu điện xã Huổi Só</t>
  </si>
  <si>
    <t>Trụ sở quân sự  xã Huổi Só</t>
  </si>
  <si>
    <t>Nhà khách</t>
  </si>
  <si>
    <t>Trụ sở UBND xã Huổi Só</t>
  </si>
  <si>
    <t>Công viên cây xanh xã Huổi Só</t>
  </si>
  <si>
    <t>Bể nước</t>
  </si>
  <si>
    <t>Đất dự trữ phát triển, ta luy</t>
  </si>
  <si>
    <t>Đất ở liền kề, khu tái định cư</t>
  </si>
  <si>
    <t>Hạ tầng giao thông trung tâm khu hành chính mới</t>
  </si>
  <si>
    <t>Dự án cấp điện nông thôn từ lưới điện quốc gia tỉnh Điện Biên giai đoạn 2014-2021</t>
  </si>
  <si>
    <t>Hạng mục</t>
  </si>
  <si>
    <t>Nâng cấp đoạn đường từ nương nhà ông Sùng A Sấu đến nhà ông Sùng A Sinh thôn Háng Là, xã Sín Chải</t>
  </si>
  <si>
    <t>Công trình: Nâng cấp tuyến đường thị trấn - Đề Dê Hu - Sính Phình</t>
  </si>
  <si>
    <t>Nâng cấp tuyến đường Tà Huổi Tráng - Đề Chu, xã Tủa Thàng huyện Tủa Chùa (Đường Đề Chu - Tủa Thàng, xã Tủa Thàng vùng tái định cư huyện Tủa Chùa, tỉnh Điện Biên);</t>
  </si>
  <si>
    <t>Hiện trạng sử dụng đất năm 2024 huyện Tủa Chùa</t>
  </si>
  <si>
    <t>Kế hoạch sử dụng đất năm 2025 huyện Tủa Chùa</t>
  </si>
  <si>
    <t>Kế hoạch chuyển mục đích sử dụng đất năm 2025 huyện Tủa Chùa</t>
  </si>
  <si>
    <t>Kế hoạch thu hồi đất năm 2025 huyện Tủa Chùa</t>
  </si>
  <si>
    <t>Kế hoạch đưa đất chưa sử dụng vào sử dụng năm 2025 huyện Tủa Chùa</t>
  </si>
  <si>
    <t>Danh mục công trình, dự án thực hiện trong năm 2025 huyện Tủa Chùa</t>
  </si>
  <si>
    <t>Chu chuyển đất đai trong kế hoạch sử dụng đất năm 2025 huyện Tủa Chùa</t>
  </si>
  <si>
    <t>HIỆN TRẠNG SỬ DỤNG ĐẤT NĂM 2024 CỦA HUYỆN TỦA CHÙA</t>
  </si>
  <si>
    <t>KẾ HOẠCH SỬ DỤNG ĐẤT NĂM 2025 CỦA HUYỆN TỦA CHÙA</t>
  </si>
  <si>
    <t>KẾ HOẠCH CHUYỂN MỤC ĐÍCH SỬ DỤNG ĐẤT NĂM 2025 CỦA HUYỆN TỦA CHÙA</t>
  </si>
  <si>
    <t>KẾ HOẠCH THU HỒI ĐẤT NĂM 2025 CỦA HUYỆN TỦA CHÙA</t>
  </si>
  <si>
    <t>KẾ HOẠCH ĐƯA ĐẤT CHƯA SỬ DỤNG VÀO SỬ DỤNG NĂM 2025 CỦA HUYỆN TỦA CHÙA</t>
  </si>
  <si>
    <t>Chu chuyển đất đai đến năm 2025</t>
  </si>
  <si>
    <t>Diện tích năm 2025</t>
  </si>
  <si>
    <t>Diện  tích cuối kỳ, năm 2025</t>
  </si>
  <si>
    <t>Trụ sở công an thị trấn Tủa Chùa</t>
  </si>
  <si>
    <t>Chuyển mục đích hộ gia đình, cá nhân</t>
  </si>
  <si>
    <t>Công trình, dự án mục đích an ninh, quốc phòng</t>
  </si>
  <si>
    <t>Công trình, dự án để phát triển kinh tế - xã hội vì lợi ích quốc gia, công cộng</t>
  </si>
  <si>
    <t>Công trình chuyển tiếp từ kế hoạch sử dụng đất năm 2024</t>
  </si>
  <si>
    <t>a</t>
  </si>
  <si>
    <t>a1</t>
  </si>
  <si>
    <t>Đường giao thông Tả Phìn - Huổi Só -Sông Đà</t>
  </si>
  <si>
    <t>ko in</t>
  </si>
  <si>
    <t>Thị trấn Tủa Chùa, Xã Sính Phình</t>
  </si>
  <si>
    <t>Nâng cấp tuyến đường thị trấn Tủa Chùa đi Đề Dê Hu, xã Sính Phình</t>
  </si>
  <si>
    <t>Nâng cấp đường trung tâm xã Sính Phình đi Đề Dê Hu, xã Sính Phình</t>
  </si>
  <si>
    <t>Công trình: Mở mới tuyến đường từ Tà Dung vào khu sản xuất Chớ Tính 3, xã Tả Phìn</t>
  </si>
  <si>
    <t>a2</t>
  </si>
  <si>
    <t>Các xã: Mường Báng, Xá Nhè, Mường Đun, Tủa Thàng, Huổi Só, Trung Thu, Tả Phìn, Lao Xả Phình, Tả Sìn Thàng, Sín Chải, Sính Phình</t>
  </si>
  <si>
    <t>Dự án cấp điện nông thôn từ lưới điện quốc gia tỉnh Điện Biên giai đoạn 2021-2026</t>
  </si>
  <si>
    <t>Dự án cấp điện nông thôn từ lưới điện quốc gia tỉnh Điện Biên giai đoạn 2021-2027</t>
  </si>
  <si>
    <t>Dự án cấp điện nông thôn từ lưới điện quốc gia tỉnh Điện Biên giai đoạn 2021-2028</t>
  </si>
  <si>
    <t>Dự án cấp điện nông thôn từ lưới điện quốc gia tỉnh Điện Biên giai đoạn 2021-2029</t>
  </si>
  <si>
    <t>Dự án cấp điện nông thôn từ lưới điện quốc gia tỉnh Điện Biên giai đoạn 2021-2030</t>
  </si>
  <si>
    <t>Dự án cấp điện nông thôn từ lưới điện quốc gia tỉnh Điện Biên giai đoạn 2021-2031</t>
  </si>
  <si>
    <t>Dự án cấp điện nông thôn từ lưới điện quốc gia tỉnh Điện Biên giai đoạn 2021-2032</t>
  </si>
  <si>
    <t>Dự án cấp điện nông thôn từ lưới điện quốc gia tỉnh Điện Biên giai đoạn 2021-2033</t>
  </si>
  <si>
    <t>Dự án cấp điện nông thôn từ lưới điện quốc gia tỉnh Điện Biên giai đoạn 2021-2034</t>
  </si>
  <si>
    <t>Dự án cấp điện nông thôn từ lưới điện quốc gia tỉnh Điện Biên giai đoạn 2021-2035</t>
  </si>
  <si>
    <t>Đường dây truyền tải 35Kv dự án nhà máy thủy điện Đề Bâu, xã Trung Thu, huyện Tủa Chùa, tỉnh Điện Biên</t>
  </si>
  <si>
    <t>Xã Trung Thu, Xã Sính Phình</t>
  </si>
  <si>
    <t>a3</t>
  </si>
  <si>
    <t>a4</t>
  </si>
  <si>
    <t>Đất cơ sở y tế</t>
  </si>
  <si>
    <t>a5</t>
  </si>
  <si>
    <t>Đất cơ sở Giáo dục</t>
  </si>
  <si>
    <t>b.</t>
  </si>
  <si>
    <t>Đầu tư xây dựng cơ sở hạ tầng khu đất để đấu giá QSDĐ ở tại TDP Đồng Tâm, thị trấn Tủa Chùa, huyện Tủa Chùa</t>
  </si>
  <si>
    <t>Các công trình, dự án khác</t>
  </si>
  <si>
    <t>Đấu giá đất công ích</t>
  </si>
  <si>
    <t>Công trình, dự án đăng ký mới năm 2025</t>
  </si>
  <si>
    <t>Dự án cấp điện nông thôn từ lưới điện quốc gia (Chương trình "Bừng sáng Điện Biên)</t>
  </si>
  <si>
    <t>(4)=(5)+…+(16)</t>
  </si>
  <si>
    <t>(4)=(5)+...+(16)</t>
  </si>
  <si>
    <t>Biến động
tăng(+), giảm (-)</t>
  </si>
  <si>
    <t>Đơn vị tính: ha</t>
  </si>
  <si>
    <t xml:space="preserve">Địa điểm thực hiện </t>
  </si>
  <si>
    <t>Diện tích KH (ha)</t>
  </si>
  <si>
    <t>Diện tích HT (ha)</t>
  </si>
  <si>
    <t>Diện tích tăng thêm (ha)</t>
  </si>
  <si>
    <t>Đánh giá kết quả thực hiện</t>
  </si>
  <si>
    <t>Địa điểm (đến cấp xã )</t>
  </si>
  <si>
    <t>Vị trí trên bản đồ địa chính (tờ bản đồ số, thửa số); trường hợp không có bản đồ địa chính thì sử dụng trên nền bản đồ hiện trạng sử dụng đất cấp xã</t>
  </si>
  <si>
    <t xml:space="preserve">Vị trí trên bản đồ </t>
  </si>
  <si>
    <t>Căn cứ pháp lý</t>
  </si>
  <si>
    <t>Cơ quan, đơn vị đăng ký</t>
  </si>
  <si>
    <t>NQ</t>
  </si>
  <si>
    <t>Năm KH</t>
  </si>
  <si>
    <t>GHI CHÚ SAU HỌP THẨM ĐỊNH</t>
  </si>
  <si>
    <t>Đã thực hiện</t>
  </si>
  <si>
    <t>Hủy bỏ</t>
  </si>
  <si>
    <t>(4)=(5)+(6)</t>
  </si>
  <si>
    <t>(6)</t>
  </si>
  <si>
    <t>(7)</t>
  </si>
  <si>
    <t>(8)</t>
  </si>
  <si>
    <t>(9)</t>
  </si>
  <si>
    <t>Đã thực hiện xong</t>
  </si>
  <si>
    <t>Bản đồ hiện trạng TT Tủa Chùa</t>
  </si>
  <si>
    <t>23TC18</t>
  </si>
  <si>
    <t>Ban QLDA</t>
  </si>
  <si>
    <t>2023 đã thu hồi 3,11 ha</t>
  </si>
  <si>
    <t>x</t>
  </si>
  <si>
    <t>Thửa đất số 55, 32 tờ bản đồ địa chính xã Xá Nhè</t>
  </si>
  <si>
    <t>23TC02</t>
  </si>
  <si>
    <t>Văn bản số 1038/CAT-PH10 ngày 25/4/2022 của Công an tỉnh Điện Biên</t>
  </si>
  <si>
    <t xml:space="preserve">CA </t>
  </si>
  <si>
    <t xml:space="preserve"> </t>
  </si>
  <si>
    <t>x (cho vào danh mục hoàn thiện thủ tục giao đất)</t>
  </si>
  <si>
    <t>Thửa đất số 28 tờ địa chính bản đồ Thị trấn Tủa Chùa</t>
  </si>
  <si>
    <t>23TC01</t>
  </si>
  <si>
    <t>Thông báo 43-TB/TU ngày 01 /12/2020 của Tỉnh Ủy Điện Biên thông báo về việc lựa chọn vị trí, địa điểm khu đất quy hoạch xây dựng trụ sở làm việc công an xã, phường triên địa bàn các huyện: Mường Chà, Mường Nhé, Tủa Chùa và TP Điện Biên Phủ, tỉnh Điện Biên</t>
  </si>
  <si>
    <t>CA huyen</t>
  </si>
  <si>
    <t>Thửa đất số 194 tờ bản đồ địa chính xã Mường Báng</t>
  </si>
  <si>
    <t>24TC38</t>
  </si>
  <si>
    <t xml:space="preserve">Căn cứ Nghị quyết số 150/NQ-HĐND ngày 14/7/2023 của HĐND tỉnh Điện Biên phê duyệt đề án đảm bảo cơ sở vật chất cho Công an xã, thị trấn trên địa bàn tỉnh Điện Biên; </t>
  </si>
  <si>
    <t>Công an huyện</t>
  </si>
  <si>
    <t>Thửa đất số 240 tờ bản đồ địa chính xã Mường Đun</t>
  </si>
  <si>
    <t>24TC39</t>
  </si>
  <si>
    <t>Bản đồ hiện trạng xã Tả Sìn Thàng</t>
  </si>
  <si>
    <t>24TC42</t>
  </si>
  <si>
    <t>23TC11</t>
  </si>
  <si>
    <t>Nghị quyết số 44/NQ-HĐND ngày 22/8/2021; Nghị quyết số 65/NQ- HĐND ngày 9/12/2021; Nghị quyết số 103/NQ-HĐND ngày 08/7/2022</t>
  </si>
  <si>
    <t>BQLDA huyện</t>
  </si>
  <si>
    <t>NQ 139/2019. tổng 3,07 ha</t>
  </si>
  <si>
    <t>x (đã thực hiện thu hồi, đang thực hiện thủ tục xin giao đất)</t>
  </si>
  <si>
    <t>2023 thu hồi 42,31 ha</t>
  </si>
  <si>
    <t xml:space="preserve">Vì A Dũng </t>
  </si>
  <si>
    <t>Vì A Dũng</t>
  </si>
  <si>
    <t>Lò Thị Thảo</t>
  </si>
  <si>
    <t>Giàng A vảng</t>
  </si>
  <si>
    <t>Lò văn Miên</t>
  </si>
  <si>
    <t>Nguyễn Thị Thương Thương</t>
  </si>
  <si>
    <t>Nguyễn Tiến Thịnh</t>
  </si>
  <si>
    <t>Mào Văn Hoan</t>
  </si>
  <si>
    <t>Vũ Văn Quyết</t>
  </si>
  <si>
    <t>Bản đồ hiện trạng xã Mường Báng</t>
  </si>
  <si>
    <t>24TC37</t>
  </si>
  <si>
    <t>Ban chỉ quân sự  huyện</t>
  </si>
  <si>
    <t>Chưa thực hiện</t>
  </si>
  <si>
    <t>Chỉnh lại diện tích</t>
  </si>
  <si>
    <t>Thửa đất số 24 tờ bản đồ địa chính xã Trung Thu</t>
  </si>
  <si>
    <t>24TC40</t>
  </si>
  <si>
    <t>24TC41</t>
  </si>
  <si>
    <t>Thửa đất số 68 tờ bản đồ địa chính xã Huổi Só</t>
  </si>
  <si>
    <t>24TC43</t>
  </si>
  <si>
    <t>Thửa đất số 21 tờ bản đồ địa chính xã Lao Xả Phình</t>
  </si>
  <si>
    <t>24TC44</t>
  </si>
  <si>
    <t>Bản đồ hiện trạng sử dụng đất xã Sinh Phình</t>
  </si>
  <si>
    <t>24TC45</t>
  </si>
  <si>
    <t>Thửa đất số 168 tờ bản đồ địa chính xã Tả Phìn</t>
  </si>
  <si>
    <t>24TC46</t>
  </si>
  <si>
    <t>Bản đồ hiện trạng xã Tủa Thàng</t>
  </si>
  <si>
    <t>23TC14</t>
  </si>
  <si>
    <t>NQ 127 ngày 09/12/2022; Nghị quyết 172/NQ-HĐND ngày 8/12/2023</t>
  </si>
  <si>
    <t>Ban NNP</t>
  </si>
  <si>
    <t>NQ 127 ngày 09/12/2022 Tổng 12,12ha. Trong đó: LUK 2,65ha.</t>
  </si>
  <si>
    <t>Tăng diện tích</t>
  </si>
  <si>
    <t>K có LUC nên chuyển 0,2 ha thành LUK</t>
  </si>
  <si>
    <t>Bản đồ hiện trạng xã Sín Chải</t>
  </si>
  <si>
    <t>23TC34</t>
  </si>
  <si>
    <t>NQ số 147/NQ-HĐND ngày 14/7/2023</t>
  </si>
  <si>
    <t>Đang thực hiện thủ tục thu hồi (thay đổi loại đất)</t>
  </si>
  <si>
    <t>Bản đồ hiện trạng xã Tả Phìn, Tủa Thàng, Huổi Só</t>
  </si>
  <si>
    <t>23TC04</t>
  </si>
  <si>
    <t>Nghị quyết số 44/NQ-HĐND ngày 22/8/2021</t>
  </si>
  <si>
    <t>NQ 44/2021: tổng 1,69ha. Trong đó LUN: 0,5 ha.</t>
  </si>
  <si>
    <t>23TC05</t>
  </si>
  <si>
    <t>Nghị quyết số 44/NQ-HĐND ngày 22 tháng 8 năm 2021</t>
  </si>
  <si>
    <t>NQ 44/2021. tổng7,11 ha. Trong đó lun:2,61 ha</t>
  </si>
  <si>
    <t>Đang thực hiện thủ tục thu hồi</t>
  </si>
  <si>
    <t>Bản đồ hiện trạng xã Xá Nhè</t>
  </si>
  <si>
    <t>23TC35</t>
  </si>
  <si>
    <t>Nghị quyết số 147/NQ-HĐND ngày 14/7/2023</t>
  </si>
  <si>
    <t>Tuyến đường Tả Sìn Thàng - Páo Tình Làng - Sáng Tớ đi Sín Chải, Huổi Só</t>
  </si>
  <si>
    <t>23TC13 (Mảnh trích đo, chỉnh lý số 242 ngày 28/12/2022)</t>
  </si>
  <si>
    <t>Nghị quyết số 127/NQ-HĐND ngày 09/12/2022</t>
  </si>
  <si>
    <t>NQ 44/T12/2016. tổng 0,12 ha;</t>
  </si>
  <si>
    <t>Hai xã k đủ diện tích DTL nên chuyển 1,17 ha DTL sang đất HNK</t>
  </si>
  <si>
    <t>23TC03</t>
  </si>
  <si>
    <t>23TC09 (Mảnh trích đo số 259, ngày 30/12/2022)</t>
  </si>
  <si>
    <t>Nghị quyết số 139/NQ-HĐND ngày 06/12/2019 và Nghị quyết số 44/NQ-HĐND ngày 22/8/2021</t>
  </si>
  <si>
    <t>Bản đồ hiện trạng xã Mường Báng, TT Tủa Chùa</t>
  </si>
  <si>
    <t>24TC48</t>
  </si>
  <si>
    <t>Nghị quyết 172/NQ-HĐND ngày 8/12/2023</t>
  </si>
  <si>
    <t>Ban QLDA huyện</t>
  </si>
  <si>
    <t>Điều chỉnh lại diện tích</t>
  </si>
  <si>
    <t>24TC51</t>
  </si>
  <si>
    <t>24TC52</t>
  </si>
  <si>
    <t>24TC60</t>
  </si>
  <si>
    <t xml:space="preserve">Nghị quyết số 194/NQ-HĐND ngày 11/4/2024 </t>
  </si>
  <si>
    <t>x (đã thực hiện thu hồi 9,5</t>
  </si>
  <si>
    <t>x (0,5 ha CLN)</t>
  </si>
  <si>
    <t>Bản đồ hiện trạng xã Huổi Só</t>
  </si>
  <si>
    <t>đã thực hiện thu hồi 9.5Ha.</t>
  </si>
  <si>
    <t>24TC47</t>
  </si>
  <si>
    <t>Sở Y tế</t>
  </si>
  <si>
    <t>Tăng diện tích theo NQ 172</t>
  </si>
  <si>
    <t>Bản đồ hiện trạng sử dụng đất các xã</t>
  </si>
  <si>
    <t>Nghị quyết 395/NQ-HĐND ngày 11/12/2015; Nghị quyết 81/NQ-HDdND ngày 9/12/2017</t>
  </si>
  <si>
    <t>Bản đồ hiện trạng sử dụng đất Các xã: Mường Báng, Xá Nhè, Mường Đun, Tủa Thàng, Huổi Só, Trung Thu, Tả Phìn, Lao Xả Phình, Tả Sìn Thàng, Sín Chải, Sính Phình</t>
  </si>
  <si>
    <t>Nghị quyết 106/NQ-HĐND ngày 8/7/2022 của HĐND tỉnh Điện Biên; Nghị quyết số 172/NQ-HĐND ngày 8/12/2023</t>
  </si>
  <si>
    <t>Sở Công Thương</t>
  </si>
  <si>
    <t xml:space="preserve">NQ 395/NQ-HĐND ngày 11/12/2015 tổng 22,28 ha trong đó: </t>
  </si>
  <si>
    <t>Chỉnh lại diện tích, loại đất, bổ sung xã Sính Phình</t>
  </si>
  <si>
    <t>Nghị quyết số 127/NQ-HĐND ngày 09/12/2022; Nghị quyết số 194/NQ-HĐND ngày 11/4/2024 (bổ sung thêm 0,01 ha đất lúa)</t>
  </si>
  <si>
    <t>NQ 81.T12/2017. tổng 20,66 ha. NQ 97.T12/2018. luc:0,06; luk:0,1; lun:0,2ha;rph: 1,2 ha</t>
  </si>
  <si>
    <t>24TC55</t>
  </si>
  <si>
    <t>Quyết định 1566/QĐ-UBND ngày 25/9/2023 của UBND tỉnh Điện Biên về việc quyết định chấp thuận điều chỉnh chủ trương đầu tư</t>
  </si>
  <si>
    <t>Bản đồ hiện trạng xã Trung Thu, Xã Sính Phình</t>
  </si>
  <si>
    <t>Chuyển từ dự án chuyển tiếp sang dự án đăng ký mới, tăng diện tích, thêm xã Sính Phình</t>
  </si>
  <si>
    <t>Bản đồ hiện trạng xã Mường Báng, xã Xá Nhè</t>
  </si>
  <si>
    <t>24TC56</t>
  </si>
  <si>
    <t>Bổ sung thêm vào danh mục</t>
  </si>
  <si>
    <t>Bản đồ hiện trạng sử dụng đất xã Mường Đun</t>
  </si>
  <si>
    <t>23TC15</t>
  </si>
  <si>
    <t>Nghị quyết số 204/NQ-HĐND ngày 8/12/2020 của HĐND tỉnh Điện Biên; Nghị quyết số 65/NQ-HĐND ngày 9/12/2021 của HĐND tỉnh Điện Biên</t>
  </si>
  <si>
    <t>NQ 127 ngày 09/12/2022 Tổng 2,70ha. Trong đó: LUN 0,50ha; RPH:0,6ha</t>
  </si>
  <si>
    <t>Thay đổi loại đất lấy vào</t>
  </si>
  <si>
    <t>23TC16</t>
  </si>
  <si>
    <t>Nghị quyết số 65/NQ-HĐND ngày 09/12/2021</t>
  </si>
  <si>
    <t>23TC17</t>
  </si>
  <si>
    <t>Thửa đất số 32 tờ bản đồ địa chính TT Tủa Chùa</t>
  </si>
  <si>
    <t>23TC31</t>
  </si>
  <si>
    <t>Văn bản số 3472/ UBND-KTN ngày 26/10/2022 của UBND tỉnh Điện Biên.</t>
  </si>
  <si>
    <t>Thửa đất số 20 tờ bản đồ địa chính TT Tủa Chùa</t>
  </si>
  <si>
    <t>23TC30</t>
  </si>
  <si>
    <t>Thông báo 403- TB-HU huyện Tủa Chùa ngày 5/10/2021</t>
  </si>
  <si>
    <t>BQLDA các công trình Nông nghiệp &amp; PTNT tỉnh Điện Biên</t>
  </si>
  <si>
    <t>NQ 139/2019. tổng1,2 ha. Trong đó luc: 0,36 ha; luk: 0,3ha</t>
  </si>
  <si>
    <t>23TC33</t>
  </si>
  <si>
    <t>Quyết định số 1084/QĐ-UBND ngày 22/6/2017 của UBND tỉnh Điện Biên.</t>
  </si>
  <si>
    <t>Thửa đất số 79 tờ bản đồ địa chính TT Tủa Chùa</t>
  </si>
  <si>
    <t>23TC32</t>
  </si>
  <si>
    <t>Quyết định số 976/QĐ-UBND ngày 25/9/2020 của UBND tỉnh Điện Biên.</t>
  </si>
  <si>
    <t>23TC24</t>
  </si>
  <si>
    <t>Nghị quyết số 139/NQ-HĐND ngày 06/12/2019 của HĐND tỉnh Điện Biên</t>
  </si>
  <si>
    <t>NQ 127 ngày 09/12/2022 Tổng 19,66ha.</t>
  </si>
  <si>
    <t>Dự án thực hiện giao đất</t>
  </si>
  <si>
    <t>Đường điện sinh hoạt điểm định canh, định cư Phàng Mủ Phình, xã Tả Phình, huyện Tủa Chùa</t>
  </si>
  <si>
    <t>Bổ sung giao đất</t>
  </si>
  <si>
    <t>hủy bỏ</t>
  </si>
  <si>
    <t>c</t>
  </si>
  <si>
    <t>Di dời dân khỏi khu vực có nguy cơ thiên tai thôn Pú Ôn, xã Mường Báng, huyện Tủa Chùa</t>
  </si>
  <si>
    <t>23TC25</t>
  </si>
  <si>
    <t>Nghị quyết số 65/NQ-HĐND ngày 9/12/2021 của HĐND tỉnh Điện Biên; Nghị quyết số 89/NQ-HĐND ngày 02/4/2022 của HĐND tỉnh Điện Biên</t>
  </si>
  <si>
    <t xml:space="preserve">NQ 127 ngày 09/12/2022 Tổng 0,30ha. </t>
  </si>
  <si>
    <r>
      <t>RPH/NKR</t>
    </r>
    <r>
      <rPr>
        <vertAlign val="superscript"/>
        <sz val="12"/>
        <color theme="1"/>
        <rFont val="Times New Roman"/>
        <family val="1"/>
      </rPr>
      <t>(a)</t>
    </r>
  </si>
  <si>
    <r>
      <t>RDD/NKR</t>
    </r>
    <r>
      <rPr>
        <vertAlign val="superscript"/>
        <sz val="12"/>
        <color theme="1"/>
        <rFont val="Times New Roman"/>
        <family val="1"/>
      </rPr>
      <t>(a)</t>
    </r>
  </si>
  <si>
    <r>
      <t>RSX/NKR</t>
    </r>
    <r>
      <rPr>
        <vertAlign val="superscript"/>
        <sz val="12"/>
        <color theme="1"/>
        <rFont val="Times New Roman"/>
        <family val="1"/>
      </rPr>
      <t>(a)</t>
    </r>
  </si>
  <si>
    <r>
      <t>RSN/NKR</t>
    </r>
    <r>
      <rPr>
        <i/>
        <vertAlign val="superscript"/>
        <sz val="12"/>
        <color theme="1"/>
        <rFont val="Times New Roman"/>
        <family val="1"/>
      </rPr>
      <t>(a)</t>
    </r>
  </si>
  <si>
    <t>DANH MỤC CÔNG TRÌNH, DỰ ÁN THỰC HIỆN TRONG NĂM 2025 HUYỆN TỦA CHÙA</t>
  </si>
  <si>
    <t>Nâng cấp, cải tạo hệ thống thoát nước, vỉa hè tuyến đường tỉnh ĐT.140 Km14+500 - Km15+260 (đoạn Cổng chào - ngã tư đi Xá Nhè)</t>
  </si>
  <si>
    <t>p</t>
  </si>
  <si>
    <t>CHU CHUYỂN ĐẤT ĐAI TRONG KẾ HOẠCH SỬ DỤNG ĐẤT NĂM 2025 CỦA HUYỆN TỦA CHÙA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</si>
</sst>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 #,##0.00_);_(* \(#,##0.00\);_(* &quot;-&quot;??_);_(@_)"/>
    <numFmt numFmtId="165" formatCode="&quot;USD&quot;\ #,##0;[Red]\-&quot;USD&quot;\ #,##0"/>
    <numFmt numFmtId="166" formatCode="#,##0.0"/>
    <numFmt numFmtId="167" formatCode="#,##0.00;[Red]#,##0.00"/>
    <numFmt numFmtId="168" formatCode="#,##0.000"/>
    <numFmt numFmtId="169" formatCode="#,##0.0000"/>
    <numFmt numFmtId="170" formatCode="0.000"/>
    <numFmt numFmtId="171" formatCode="0_);\(0\)"/>
    <numFmt numFmtId="172" formatCode="#,##0.0;[Red]#,##0.0"/>
    <numFmt numFmtId="173" formatCode="0.0000"/>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Times New Roman"/>
      <family val="1"/>
    </font>
    <font>
      <b/>
      <sz val="10"/>
      <color theme="1"/>
      <name val="Times New Roman"/>
      <family val="1"/>
    </font>
    <font>
      <sz val="12"/>
      <color theme="1"/>
      <name val="Times New Roman"/>
      <family val="1"/>
    </font>
    <font>
      <i/>
      <sz val="12"/>
      <color theme="1"/>
      <name val="Times New Roman"/>
      <family val="1"/>
    </font>
    <font>
      <sz val="14"/>
      <name val="Times New Roman"/>
      <family val="1"/>
    </font>
    <font>
      <sz val="11"/>
      <name val="Times New Roman"/>
      <family val="1"/>
    </font>
    <font>
      <i/>
      <sz val="11"/>
      <color rgb="FF7030A0"/>
      <name val="Times New Roman"/>
      <family val="1"/>
    </font>
    <font>
      <sz val="11"/>
      <name val="Times New Roman"/>
      <family val="1"/>
    </font>
    <font>
      <b/>
      <sz val="11"/>
      <name val="Times New Roman"/>
      <family val="1"/>
    </font>
    <font>
      <b/>
      <sz val="14"/>
      <name val="Times New Roman"/>
      <family val="1"/>
    </font>
    <font>
      <sz val="14"/>
      <color rgb="FF7030A0"/>
      <name val="Times New Roman"/>
      <family val="1"/>
    </font>
    <font>
      <b/>
      <sz val="11"/>
      <color rgb="FF7030A0"/>
      <name val="Times New Roman"/>
      <family val="1"/>
    </font>
    <font>
      <sz val="11"/>
      <color rgb="FF7030A0"/>
      <name val="Times New Roman"/>
      <family val="1"/>
    </font>
    <font>
      <b/>
      <sz val="11"/>
      <name val="Times New Roman"/>
      <family val="1"/>
    </font>
    <font>
      <i/>
      <sz val="11"/>
      <color rgb="FF7030A0"/>
      <name val="Times New Roman"/>
      <family val="1"/>
    </font>
    <font>
      <b/>
      <sz val="12"/>
      <name val="Times New Roman"/>
      <family val="1"/>
    </font>
    <font>
      <b/>
      <i/>
      <sz val="11"/>
      <color rgb="FF7030A0"/>
      <name val="Times New Roman"/>
      <family val="1"/>
    </font>
    <font>
      <i/>
      <sz val="14"/>
      <color rgb="FF7030A0"/>
      <name val="Times New Roman"/>
      <family val="1"/>
    </font>
    <font>
      <b/>
      <i/>
      <sz val="11"/>
      <color rgb="FF7030A0"/>
      <name val="Times New Roman"/>
      <family val="1"/>
    </font>
    <font>
      <i/>
      <sz val="11"/>
      <name val="Times New Roman"/>
      <family val="1"/>
    </font>
    <font>
      <sz val="10"/>
      <name val="Times New Roman"/>
      <family val="1"/>
    </font>
    <font>
      <sz val="8"/>
      <color theme="1"/>
      <name val="Times New Roman"/>
      <family val="1"/>
    </font>
    <font>
      <sz val="11"/>
      <color rgb="FFFF0000"/>
      <name val="Times New Roman"/>
      <family val="1"/>
    </font>
    <font>
      <sz val="12"/>
      <name val="Times New Roman"/>
      <family val="1"/>
    </font>
    <font>
      <sz val="11"/>
      <color rgb="FFFF0000"/>
      <name val="Times New Roman"/>
      <family val="1"/>
    </font>
    <font>
      <b/>
      <sz val="11"/>
      <color rgb="FFFF0000"/>
      <name val="Times New Roman"/>
      <family val="1"/>
    </font>
    <font>
      <b/>
      <i/>
      <sz val="11"/>
      <name val="Times New Roman"/>
      <family val="1"/>
    </font>
    <font>
      <i/>
      <sz val="10"/>
      <name val="Times New Roman"/>
      <family val="1"/>
    </font>
    <font>
      <sz val="10"/>
      <name val="Calibri"/>
      <family val="2"/>
      <scheme val="minor"/>
    </font>
    <font>
      <b/>
      <sz val="10"/>
      <name val="Times New Roman"/>
      <family val="1"/>
    </font>
    <font>
      <sz val="10"/>
      <color theme="1"/>
      <name val="Times New Roman"/>
      <family val="1"/>
    </font>
    <font>
      <sz val="10"/>
      <color rgb="FFFF0000"/>
      <name val="Times New Roman"/>
      <family val="1"/>
    </font>
    <font>
      <sz val="8"/>
      <color rgb="FFFF0000"/>
      <name val="Times New Roman"/>
      <family val="1"/>
    </font>
    <font>
      <sz val="9"/>
      <color theme="1"/>
      <name val="Times New Roman"/>
      <family val="1"/>
    </font>
    <font>
      <i/>
      <sz val="10"/>
      <name val="Times New Roman"/>
      <family val="1"/>
    </font>
    <font>
      <i/>
      <sz val="9"/>
      <color theme="1"/>
      <name val="Times New Roman"/>
      <family val="1"/>
    </font>
    <font>
      <sz val="8"/>
      <name val="Times New Roman"/>
      <family val="1"/>
    </font>
    <font>
      <b/>
      <sz val="9"/>
      <color theme="1"/>
      <name val="Times New Roman"/>
      <family val="1"/>
    </font>
    <font>
      <sz val="12"/>
      <color rgb="FFFF0000"/>
      <name val="Times New Roman"/>
      <family val="1"/>
    </font>
    <font>
      <i/>
      <sz val="12"/>
      <color rgb="FFFF0000"/>
      <name val="Times New Roman"/>
      <family val="1"/>
    </font>
    <font>
      <i/>
      <sz val="12"/>
      <name val="Times New Roman"/>
      <family val="1"/>
    </font>
    <font>
      <sz val="11"/>
      <name val="Calibri"/>
      <family val="2"/>
      <scheme val="minor"/>
    </font>
    <font>
      <sz val="12"/>
      <color theme="1"/>
      <name val="Times New Roman"/>
      <family val="1"/>
    </font>
    <font>
      <sz val="5"/>
      <color rgb="FFFF0000"/>
      <name val="Times New Roman"/>
      <family val="1"/>
    </font>
    <font>
      <sz val="12"/>
      <color rgb="FFFF0000"/>
      <name val=".VnArial"/>
      <family val="2"/>
    </font>
    <font>
      <sz val="5"/>
      <name val="Times New Roman"/>
      <family val="1"/>
    </font>
    <font>
      <sz val="12"/>
      <name val=".VnArial"/>
      <family val="2"/>
    </font>
    <font>
      <sz val="5"/>
      <name val=".VnArial"/>
      <family val="2"/>
    </font>
    <font>
      <sz val="12"/>
      <name val="Times New Roman"/>
      <family val="1"/>
    </font>
    <font>
      <sz val="9"/>
      <name val="Times New Roman"/>
      <family val="1"/>
    </font>
    <font>
      <b/>
      <i/>
      <sz val="9"/>
      <color theme="1"/>
      <name val="Times New Roman"/>
      <family val="1"/>
    </font>
    <font>
      <b/>
      <i/>
      <sz val="9"/>
      <name val="Times New Roman"/>
      <family val="1"/>
    </font>
    <font>
      <i/>
      <sz val="9"/>
      <name val="Times New Roman"/>
      <family val="1"/>
    </font>
    <font>
      <b/>
      <i/>
      <sz val="10"/>
      <color theme="1"/>
      <name val="Times New Roman"/>
      <family val="1"/>
    </font>
    <font>
      <i/>
      <sz val="10"/>
      <color theme="1"/>
      <name val="Times New Roman"/>
      <family val="1"/>
    </font>
    <font>
      <i/>
      <sz val="14"/>
      <color rgb="FFFF0000"/>
      <name val="Times New Roman"/>
      <family val="1"/>
    </font>
    <font>
      <sz val="5"/>
      <color rgb="FFFF0000"/>
      <name val=".VnArial"/>
      <family val="2"/>
    </font>
    <font>
      <i/>
      <sz val="11"/>
      <name val="Calibri"/>
      <family val="2"/>
    </font>
    <font>
      <sz val="11"/>
      <name val="Calibri"/>
      <family val="2"/>
    </font>
    <font>
      <b/>
      <i/>
      <sz val="11"/>
      <name val="Calibri"/>
      <family val="2"/>
    </font>
    <font>
      <sz val="11"/>
      <color rgb="FF000000"/>
      <name val="Times New Roman"/>
      <family val="1"/>
    </font>
    <font>
      <sz val="10"/>
      <color rgb="FF000000"/>
      <name val="Times New Roman"/>
      <family val="1"/>
    </font>
    <font>
      <sz val="10"/>
      <color rgb="FF000000"/>
      <name val="Calibri"/>
      <family val="2"/>
    </font>
    <font>
      <b/>
      <sz val="12"/>
      <color rgb="FF0070C0"/>
      <name val="Times New Roman"/>
      <family val="1"/>
    </font>
    <font>
      <sz val="12"/>
      <color rgb="FF0070C0"/>
      <name val="Times New Roman"/>
      <family val="1"/>
    </font>
    <font>
      <sz val="10"/>
      <color rgb="FFFF0000"/>
      <name val="Calibri"/>
      <family val="2"/>
      <scheme val="minor"/>
    </font>
    <font>
      <sz val="11"/>
      <color rgb="FFFF0000"/>
      <name val="Calibri"/>
      <family val="2"/>
      <scheme val="minor"/>
    </font>
    <font>
      <b/>
      <sz val="11"/>
      <color theme="1"/>
      <name val="Times New Roman"/>
      <family val="1"/>
    </font>
    <font>
      <sz val="11"/>
      <color theme="1"/>
      <name val="Times New Roman"/>
      <family val="1"/>
    </font>
    <font>
      <i/>
      <sz val="11"/>
      <color theme="1"/>
      <name val="Times New Roman"/>
      <family val="1"/>
    </font>
    <font>
      <sz val="7"/>
      <color theme="1"/>
      <name val="Times New Roman"/>
      <family val="1"/>
    </font>
    <font>
      <sz val="7"/>
      <color rgb="FFFF0000"/>
      <name val="Times New Roman"/>
      <family val="1"/>
    </font>
    <font>
      <b/>
      <sz val="11"/>
      <color rgb="FFFFFFFF"/>
      <name val="Times New Roman"/>
      <family val="1"/>
    </font>
    <font>
      <i/>
      <sz val="11"/>
      <color rgb="FFFFFFFF"/>
      <name val="Times New Roman"/>
      <family val="1"/>
    </font>
    <font>
      <sz val="11"/>
      <color rgb="FFFFFFFF"/>
      <name val="Times New Roman"/>
      <family val="1"/>
    </font>
    <font>
      <sz val="11"/>
      <color indexed="36"/>
      <name val="Times New Roman"/>
      <family val="1"/>
    </font>
    <font>
      <i/>
      <sz val="11"/>
      <color indexed="36"/>
      <name val="Times New Roman"/>
      <family val="1"/>
    </font>
    <font>
      <b/>
      <sz val="18"/>
      <name val="Times New Roman"/>
      <family val="1"/>
    </font>
    <font>
      <b/>
      <sz val="14"/>
      <color indexed="8"/>
      <name val="Times New Roman"/>
      <family val="1"/>
    </font>
    <font>
      <sz val="10"/>
      <name val="Arial"/>
      <family val="2"/>
    </font>
    <font>
      <sz val="11"/>
      <color indexed="8"/>
      <name val="Calibri"/>
      <family val="2"/>
    </font>
    <font>
      <sz val="12"/>
      <name val=".VnTime"/>
      <family val="2"/>
    </font>
    <font>
      <sz val="11"/>
      <color theme="1"/>
      <name val="Calibri"/>
      <family val="2"/>
      <scheme val="minor"/>
    </font>
    <font>
      <u/>
      <sz val="11"/>
      <color indexed="12"/>
      <name val="Arial"/>
      <family val="2"/>
    </font>
    <font>
      <sz val="14"/>
      <color theme="1"/>
      <name val="Times New Roman"/>
      <family val="1"/>
    </font>
    <font>
      <sz val="14"/>
      <name val=".VnTime"/>
      <family val="2"/>
    </font>
    <font>
      <sz val="10"/>
      <name val="Arial"/>
      <family val="2"/>
    </font>
    <font>
      <sz val="10"/>
      <name val="Arial"/>
      <family val="2"/>
    </font>
    <font>
      <sz val="11"/>
      <color theme="1"/>
      <name val="Calibri"/>
      <family val="2"/>
    </font>
    <font>
      <sz val="11"/>
      <color rgb="FF000000"/>
      <name val="Calibri"/>
      <family val="2"/>
    </font>
    <font>
      <sz val="9"/>
      <name val="Tahoma"/>
      <family val="2"/>
    </font>
    <font>
      <b/>
      <sz val="9"/>
      <name val="Tahoma"/>
      <family val="2"/>
    </font>
    <font>
      <sz val="11"/>
      <color theme="1"/>
      <name val="Calibri"/>
      <family val="2"/>
      <scheme val="minor"/>
    </font>
    <font>
      <b/>
      <i/>
      <sz val="12"/>
      <color theme="1"/>
      <name val="Times New Roman"/>
      <family val="1"/>
    </font>
    <font>
      <i/>
      <sz val="8"/>
      <color theme="1"/>
      <name val="Times New Roman"/>
      <family val="1"/>
    </font>
    <font>
      <sz val="10"/>
      <color theme="1"/>
      <name val="Calibri"/>
      <family val="2"/>
      <scheme val="minor"/>
    </font>
    <font>
      <b/>
      <sz val="14"/>
      <color theme="1"/>
      <name val="Times New Roman"/>
      <family val="1"/>
    </font>
    <font>
      <sz val="12"/>
      <color theme="1"/>
      <name val="Calibri"/>
      <family val="2"/>
      <scheme val="minor"/>
    </font>
    <font>
      <i/>
      <sz val="12"/>
      <color theme="1"/>
      <name val="Calibri"/>
      <family val="2"/>
      <scheme val="minor"/>
    </font>
    <font>
      <u/>
      <sz val="11"/>
      <color rgb="FF0000FF"/>
      <name val="Arial"/>
      <family val="2"/>
      <charset val="163"/>
    </font>
    <font>
      <sz val="12"/>
      <color theme="1"/>
      <name val="Times New Roman"/>
      <family val="2"/>
    </font>
    <font>
      <sz val="11"/>
      <color theme="1"/>
      <name val="Calibri"/>
      <charset val="134"/>
      <scheme val="minor"/>
    </font>
    <font>
      <vertAlign val="superscript"/>
      <sz val="12"/>
      <color theme="1"/>
      <name val="Times New Roman"/>
      <family val="1"/>
    </font>
    <font>
      <i/>
      <vertAlign val="superscript"/>
      <sz val="12"/>
      <color theme="1"/>
      <name val="Times New Roman"/>
      <family val="1"/>
    </font>
  </fonts>
  <fills count="18">
    <fill>
      <patternFill patternType="none"/>
    </fill>
    <fill>
      <patternFill patternType="gray125"/>
    </fill>
    <fill>
      <patternFill patternType="solid">
        <fgColor rgb="FFD647D9"/>
        <bgColor indexed="64"/>
      </patternFill>
    </fill>
    <fill>
      <patternFill patternType="solid">
        <fgColor indexed="40"/>
        <bgColor indexed="64"/>
      </patternFill>
    </fill>
    <fill>
      <patternFill patternType="solid">
        <fgColor indexed="13"/>
        <bgColor indexed="64"/>
      </patternFill>
    </fill>
    <fill>
      <patternFill patternType="solid">
        <fgColor theme="7" tint="0.79995117038483843"/>
        <bgColor indexed="64"/>
      </patternFill>
    </fill>
    <fill>
      <patternFill patternType="solid">
        <fgColor rgb="FFFFFF00"/>
        <bgColor indexed="64"/>
      </patternFill>
    </fill>
    <fill>
      <patternFill patternType="solid">
        <fgColor theme="8" tint="0.79995117038483843"/>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theme="4" tint="0.79995117038483843"/>
        <bgColor indexed="64"/>
      </patternFill>
    </fill>
    <fill>
      <patternFill patternType="solid">
        <fgColor rgb="FF92D050"/>
        <bgColor indexed="64"/>
      </patternFill>
    </fill>
    <fill>
      <patternFill patternType="solid">
        <fgColor indexed="15"/>
        <bgColor indexed="64"/>
      </patternFill>
    </fill>
    <fill>
      <patternFill patternType="solid">
        <fgColor indexed="11"/>
        <bgColor indexed="64"/>
      </patternFill>
    </fill>
    <fill>
      <patternFill patternType="solid">
        <fgColor rgb="FFFFC000"/>
        <bgColor indexed="64"/>
      </patternFill>
    </fill>
    <fill>
      <patternFill patternType="solid">
        <fgColor indexed="51"/>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hair">
        <color auto="1"/>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s>
  <cellStyleXfs count="99">
    <xf numFmtId="0" fontId="0" fillId="0" borderId="0"/>
    <xf numFmtId="164" fontId="97" fillId="0" borderId="0" applyFont="0" applyFill="0" applyBorder="0" applyAlignment="0" applyProtection="0"/>
    <xf numFmtId="0" fontId="84" fillId="0" borderId="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28" fillId="0" borderId="0" applyFont="0" applyFill="0" applyBorder="0" applyAlignment="0" applyProtection="0"/>
    <xf numFmtId="164" fontId="86" fillId="0" borderId="0" applyFont="0" applyFill="0" applyBorder="0" applyAlignment="0" applyProtection="0"/>
    <xf numFmtId="164" fontId="85" fillId="0" borderId="0" applyFont="0" applyFill="0" applyBorder="0" applyAlignment="0" applyProtection="0"/>
    <xf numFmtId="164" fontId="28" fillId="0" borderId="0" applyFont="0" applyFill="0" applyBorder="0" applyAlignment="0" applyProtection="0"/>
    <xf numFmtId="164" fontId="84" fillId="0" borderId="0" applyFont="0" applyFill="0" applyBorder="0" applyAlignment="0" applyProtection="0"/>
    <xf numFmtId="164" fontId="87" fillId="0" borderId="0" applyFont="0" applyFill="0" applyBorder="0" applyAlignment="0" applyProtection="0"/>
    <xf numFmtId="164" fontId="7" fillId="0" borderId="0" applyFont="0" applyFill="0" applyBorder="0" applyAlignment="0" applyProtection="0"/>
    <xf numFmtId="165" fontId="84" fillId="0" borderId="0" applyFont="0" applyFill="0" applyBorder="0" applyAlignment="0" applyProtection="0"/>
    <xf numFmtId="164" fontId="28" fillId="0" borderId="0" applyFont="0" applyFill="0" applyBorder="0" applyAlignment="0" applyProtection="0"/>
    <xf numFmtId="43" fontId="51" fillId="0" borderId="0" applyFont="0" applyFill="0" applyBorder="0" applyAlignment="0" applyProtection="0"/>
    <xf numFmtId="0" fontId="88" fillId="0" borderId="0" applyNumberFormat="0" applyFill="0" applyBorder="0" applyAlignment="0" applyProtection="0">
      <alignment vertical="top"/>
      <protection locked="0"/>
    </xf>
    <xf numFmtId="0" fontId="97" fillId="0" borderId="0"/>
    <xf numFmtId="0" fontId="51" fillId="0" borderId="0"/>
    <xf numFmtId="0" fontId="84" fillId="0" borderId="0"/>
    <xf numFmtId="0" fontId="7" fillId="0" borderId="0"/>
    <xf numFmtId="0" fontId="7" fillId="0" borderId="0"/>
    <xf numFmtId="0" fontId="89" fillId="0" borderId="0"/>
    <xf numFmtId="0" fontId="89" fillId="0" borderId="0"/>
    <xf numFmtId="0" fontId="89" fillId="0" borderId="0"/>
    <xf numFmtId="0" fontId="89" fillId="0" borderId="0"/>
    <xf numFmtId="0" fontId="51" fillId="0" borderId="0"/>
    <xf numFmtId="0" fontId="97" fillId="0" borderId="0"/>
    <xf numFmtId="0" fontId="53" fillId="0" borderId="0"/>
    <xf numFmtId="0" fontId="97" fillId="0" borderId="0"/>
    <xf numFmtId="0" fontId="90" fillId="0" borderId="0"/>
    <xf numFmtId="0" fontId="86" fillId="0" borderId="0"/>
    <xf numFmtId="0" fontId="90" fillId="0" borderId="0"/>
    <xf numFmtId="0" fontId="84" fillId="0" borderId="0"/>
    <xf numFmtId="0" fontId="90" fillId="0" borderId="0"/>
    <xf numFmtId="0" fontId="7" fillId="0" borderId="0"/>
    <xf numFmtId="0" fontId="90" fillId="0" borderId="0"/>
    <xf numFmtId="0" fontId="91" fillId="0" borderId="0"/>
    <xf numFmtId="0" fontId="90" fillId="0" borderId="0"/>
    <xf numFmtId="0" fontId="86" fillId="0" borderId="0"/>
    <xf numFmtId="0" fontId="84" fillId="0" borderId="0"/>
    <xf numFmtId="0" fontId="84" fillId="0" borderId="0"/>
    <xf numFmtId="0" fontId="92" fillId="0" borderId="0"/>
    <xf numFmtId="0" fontId="47" fillId="0" borderId="0"/>
    <xf numFmtId="0" fontId="91" fillId="0" borderId="0"/>
    <xf numFmtId="0" fontId="84" fillId="0" borderId="0"/>
    <xf numFmtId="0" fontId="91" fillId="0" borderId="0"/>
    <xf numFmtId="0" fontId="86" fillId="0" borderId="0"/>
    <xf numFmtId="0" fontId="28" fillId="0" borderId="0"/>
    <xf numFmtId="0" fontId="86" fillId="0" borderId="0"/>
    <xf numFmtId="0" fontId="87" fillId="0" borderId="0"/>
    <xf numFmtId="0" fontId="84" fillId="0" borderId="0"/>
    <xf numFmtId="0" fontId="84" fillId="0" borderId="0"/>
    <xf numFmtId="0" fontId="84" fillId="0" borderId="0"/>
    <xf numFmtId="0" fontId="84" fillId="0" borderId="0"/>
    <xf numFmtId="0" fontId="86" fillId="0" borderId="0"/>
    <xf numFmtId="0" fontId="28" fillId="0" borderId="0"/>
    <xf numFmtId="0" fontId="51" fillId="0" borderId="0"/>
    <xf numFmtId="0" fontId="97" fillId="0" borderId="0"/>
    <xf numFmtId="0" fontId="97" fillId="0" borderId="0"/>
    <xf numFmtId="0" fontId="84" fillId="0" borderId="0"/>
    <xf numFmtId="0" fontId="93" fillId="0" borderId="0"/>
    <xf numFmtId="0" fontId="84" fillId="0" borderId="0"/>
    <xf numFmtId="0" fontId="28" fillId="0" borderId="0"/>
    <xf numFmtId="0" fontId="94" fillId="0" borderId="0"/>
    <xf numFmtId="0" fontId="84" fillId="0" borderId="0"/>
    <xf numFmtId="0" fontId="84" fillId="0" borderId="0"/>
    <xf numFmtId="0" fontId="97" fillId="0" borderId="0"/>
    <xf numFmtId="0" fontId="84" fillId="0" borderId="0"/>
    <xf numFmtId="0" fontId="7" fillId="0" borderId="0"/>
    <xf numFmtId="0" fontId="7" fillId="0" borderId="0"/>
    <xf numFmtId="0" fontId="7" fillId="0" borderId="0"/>
    <xf numFmtId="0" fontId="7" fillId="0" borderId="0"/>
    <xf numFmtId="0" fontId="51" fillId="0" borderId="0"/>
    <xf numFmtId="0" fontId="97" fillId="0" borderId="0"/>
    <xf numFmtId="0" fontId="97" fillId="0" borderId="0"/>
    <xf numFmtId="0" fontId="97" fillId="0" borderId="0"/>
    <xf numFmtId="0" fontId="91" fillId="0" borderId="0"/>
    <xf numFmtId="0" fontId="84" fillId="0" borderId="0"/>
    <xf numFmtId="0" fontId="91" fillId="0" borderId="0"/>
    <xf numFmtId="0" fontId="84" fillId="0" borderId="0"/>
    <xf numFmtId="0" fontId="91" fillId="0" borderId="0"/>
    <xf numFmtId="0" fontId="86" fillId="0" borderId="0"/>
    <xf numFmtId="0" fontId="91" fillId="0" borderId="0"/>
    <xf numFmtId="0" fontId="84" fillId="0" borderId="0"/>
    <xf numFmtId="0" fontId="4" fillId="0" borderId="0"/>
    <xf numFmtId="0" fontId="93" fillId="0" borderId="0"/>
    <xf numFmtId="0" fontId="90" fillId="0" borderId="0"/>
    <xf numFmtId="0" fontId="3" fillId="0" borderId="0"/>
    <xf numFmtId="0" fontId="2" fillId="0" borderId="0"/>
    <xf numFmtId="0" fontId="2" fillId="0" borderId="0"/>
    <xf numFmtId="43" fontId="51" fillId="0" borderId="0" applyFont="0" applyFill="0" applyBorder="0" applyAlignment="0" applyProtection="0"/>
    <xf numFmtId="0" fontId="104"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7" fillId="0" borderId="0"/>
    <xf numFmtId="0" fontId="51" fillId="0" borderId="0"/>
    <xf numFmtId="0" fontId="7" fillId="0" borderId="0"/>
    <xf numFmtId="0" fontId="105" fillId="0" borderId="0"/>
    <xf numFmtId="0" fontId="7" fillId="0" borderId="0"/>
  </cellStyleXfs>
  <cellXfs count="1044">
    <xf numFmtId="0" fontId="0" fillId="0" borderId="0" xfId="0"/>
    <xf numFmtId="0" fontId="0" fillId="0" borderId="0" xfId="0" applyAlignment="1">
      <alignment horizontal="center"/>
    </xf>
    <xf numFmtId="4" fontId="8" fillId="0" borderId="1" xfId="57" applyNumberFormat="1" applyFont="1" applyBorder="1" applyAlignment="1">
      <alignment horizontal="center" vertical="center" wrapText="1"/>
    </xf>
    <xf numFmtId="4" fontId="8" fillId="0" borderId="1" xfId="57" applyNumberFormat="1" applyFont="1" applyBorder="1" applyAlignment="1">
      <alignment horizontal="left" vertical="center" wrapText="1"/>
    </xf>
    <xf numFmtId="4" fontId="11" fillId="0" borderId="0" xfId="79" applyNumberFormat="1" applyFont="1" applyAlignment="1">
      <alignment vertical="center"/>
    </xf>
    <xf numFmtId="4" fontId="14" fillId="2" borderId="1" xfId="79" applyNumberFormat="1" applyFont="1" applyFill="1" applyBorder="1" applyAlignment="1">
      <alignment horizontal="center" vertical="center"/>
    </xf>
    <xf numFmtId="4" fontId="14" fillId="2" borderId="1" xfId="79" applyNumberFormat="1" applyFont="1" applyFill="1" applyBorder="1" applyAlignment="1">
      <alignment vertical="center"/>
    </xf>
    <xf numFmtId="4" fontId="9" fillId="2" borderId="1" xfId="79" applyNumberFormat="1" applyFont="1" applyFill="1" applyBorder="1" applyAlignment="1">
      <alignment horizontal="center" vertical="center"/>
    </xf>
    <xf numFmtId="4" fontId="9" fillId="2" borderId="1" xfId="79" applyNumberFormat="1" applyFont="1" applyFill="1" applyBorder="1" applyAlignment="1">
      <alignment vertical="center"/>
    </xf>
    <xf numFmtId="4" fontId="15" fillId="2" borderId="1" xfId="79" applyNumberFormat="1" applyFont="1" applyFill="1" applyBorder="1" applyAlignment="1">
      <alignment vertical="center"/>
    </xf>
    <xf numFmtId="4" fontId="13" fillId="0" borderId="1" xfId="79" applyNumberFormat="1" applyFont="1" applyBorder="1" applyAlignment="1">
      <alignment horizontal="center" vertical="center" wrapText="1"/>
    </xf>
    <xf numFmtId="4" fontId="13" fillId="0" borderId="1" xfId="79" applyNumberFormat="1" applyFont="1" applyBorder="1" applyAlignment="1">
      <alignment horizontal="center" vertical="center"/>
    </xf>
    <xf numFmtId="4" fontId="13" fillId="0" borderId="1" xfId="79" applyNumberFormat="1" applyFont="1" applyBorder="1" applyAlignment="1">
      <alignment vertical="center" wrapText="1"/>
    </xf>
    <xf numFmtId="4" fontId="16" fillId="0" borderId="1" xfId="79" applyNumberFormat="1" applyFont="1" applyBorder="1" applyAlignment="1">
      <alignment vertical="center" wrapText="1"/>
    </xf>
    <xf numFmtId="4" fontId="10" fillId="0" borderId="1" xfId="79" applyNumberFormat="1" applyFont="1" applyBorder="1" applyAlignment="1">
      <alignment horizontal="center" vertical="center" wrapText="1"/>
    </xf>
    <xf numFmtId="4" fontId="17" fillId="0" borderId="1" xfId="79" applyNumberFormat="1" applyFont="1" applyBorder="1" applyAlignment="1">
      <alignment horizontal="center" vertical="center" wrapText="1"/>
    </xf>
    <xf numFmtId="4" fontId="10" fillId="0" borderId="1" xfId="79" applyNumberFormat="1" applyFont="1" applyBorder="1" applyAlignment="1">
      <alignment horizontal="center" vertical="center"/>
    </xf>
    <xf numFmtId="4" fontId="10" fillId="0" borderId="1" xfId="79" applyNumberFormat="1" applyFont="1" applyBorder="1" applyAlignment="1">
      <alignment horizontal="right" vertical="center"/>
    </xf>
    <xf numFmtId="4" fontId="17" fillId="0" borderId="1" xfId="79" applyNumberFormat="1" applyFont="1" applyBorder="1" applyAlignment="1">
      <alignment horizontal="right" vertical="center"/>
    </xf>
    <xf numFmtId="4" fontId="18" fillId="0" borderId="2" xfId="79" applyNumberFormat="1" applyFont="1" applyBorder="1" applyAlignment="1">
      <alignment horizontal="center" vertical="center"/>
    </xf>
    <xf numFmtId="4" fontId="13" fillId="0" borderId="2" xfId="79" applyNumberFormat="1" applyFont="1" applyBorder="1" applyAlignment="1">
      <alignment horizontal="left" vertical="center" wrapText="1"/>
    </xf>
    <xf numFmtId="4" fontId="10" fillId="0" borderId="2" xfId="79" applyNumberFormat="1" applyFont="1" applyBorder="1" applyAlignment="1">
      <alignment horizontal="center" vertical="center" wrapText="1"/>
    </xf>
    <xf numFmtId="4" fontId="10" fillId="3" borderId="2" xfId="79" applyNumberFormat="1" applyFont="1" applyFill="1" applyBorder="1" applyAlignment="1">
      <alignment horizontal="right" vertical="center"/>
    </xf>
    <xf numFmtId="4" fontId="17" fillId="3" borderId="2" xfId="79" applyNumberFormat="1" applyFont="1" applyFill="1" applyBorder="1" applyAlignment="1">
      <alignment horizontal="right" vertical="center"/>
    </xf>
    <xf numFmtId="166" fontId="10" fillId="0" borderId="3" xfId="79" applyNumberFormat="1" applyFont="1" applyBorder="1" applyAlignment="1">
      <alignment horizontal="center" vertical="center"/>
    </xf>
    <xf numFmtId="4" fontId="10" fillId="0" borderId="3" xfId="79" applyNumberFormat="1" applyFont="1" applyBorder="1" applyAlignment="1">
      <alignment vertical="center"/>
    </xf>
    <xf numFmtId="0" fontId="10" fillId="0" borderId="3" xfId="0" applyFont="1" applyBorder="1" applyAlignment="1">
      <alignment horizontal="center" vertical="center"/>
    </xf>
    <xf numFmtId="4" fontId="10" fillId="3" borderId="3" xfId="79" applyNumberFormat="1" applyFont="1" applyFill="1" applyBorder="1" applyAlignment="1">
      <alignment horizontal="right" vertical="center"/>
    </xf>
    <xf numFmtId="4" fontId="17" fillId="3" borderId="3" xfId="79" applyNumberFormat="1" applyFont="1" applyFill="1" applyBorder="1" applyAlignment="1">
      <alignment horizontal="right" vertical="center"/>
    </xf>
    <xf numFmtId="166" fontId="11" fillId="0" borderId="3" xfId="79" applyNumberFormat="1" applyFont="1" applyBorder="1" applyAlignment="1">
      <alignment horizontal="center" vertical="center"/>
    </xf>
    <xf numFmtId="4" fontId="11" fillId="0" borderId="3" xfId="79" applyNumberFormat="1" applyFont="1" applyBorder="1" applyAlignment="1">
      <alignment horizontal="left" vertical="center"/>
    </xf>
    <xf numFmtId="0" fontId="11" fillId="0" borderId="3" xfId="0" applyFont="1" applyBorder="1" applyAlignment="1">
      <alignment horizontal="center" vertical="center"/>
    </xf>
    <xf numFmtId="4" fontId="11" fillId="3" borderId="3" xfId="79" applyNumberFormat="1" applyFont="1" applyFill="1" applyBorder="1" applyAlignment="1">
      <alignment horizontal="right" vertical="center"/>
    </xf>
    <xf numFmtId="4" fontId="19" fillId="4" borderId="3" xfId="79" applyNumberFormat="1" applyFont="1" applyFill="1" applyBorder="1" applyAlignment="1">
      <alignment horizontal="right" vertical="center"/>
    </xf>
    <xf numFmtId="4" fontId="11" fillId="0" borderId="3" xfId="79" applyNumberFormat="1" applyFont="1" applyBorder="1" applyAlignment="1">
      <alignment horizontal="right" vertical="center"/>
    </xf>
    <xf numFmtId="4" fontId="11" fillId="0" borderId="3" xfId="79" applyNumberFormat="1" applyFont="1" applyBorder="1" applyAlignment="1">
      <alignment horizontal="center" vertical="center" wrapText="1"/>
    </xf>
    <xf numFmtId="4" fontId="11" fillId="0" borderId="3" xfId="79" applyNumberFormat="1" applyFont="1" applyBorder="1" applyAlignment="1">
      <alignment horizontal="center" vertical="center"/>
    </xf>
    <xf numFmtId="4" fontId="10" fillId="0" borderId="3" xfId="79" applyNumberFormat="1" applyFont="1" applyBorder="1" applyAlignment="1">
      <alignment horizontal="left" vertical="center"/>
    </xf>
    <xf numFmtId="4" fontId="10" fillId="0" borderId="3" xfId="79" applyNumberFormat="1" applyFont="1" applyBorder="1" applyAlignment="1">
      <alignment horizontal="center" vertical="center" wrapText="1"/>
    </xf>
    <xf numFmtId="4" fontId="10" fillId="5" borderId="3" xfId="79" applyNumberFormat="1" applyFont="1" applyFill="1" applyBorder="1" applyAlignment="1">
      <alignment horizontal="right" vertical="center"/>
    </xf>
    <xf numFmtId="4" fontId="11" fillId="0" borderId="3" xfId="79" applyNumberFormat="1" applyFont="1" applyBorder="1" applyAlignment="1">
      <alignment horizontal="left" vertical="center" wrapText="1"/>
    </xf>
    <xf numFmtId="166" fontId="12" fillId="0" borderId="3" xfId="79" applyNumberFormat="1" applyFont="1" applyBorder="1" applyAlignment="1">
      <alignment horizontal="center" vertical="center"/>
    </xf>
    <xf numFmtId="4" fontId="12" fillId="0" borderId="3" xfId="79" applyNumberFormat="1" applyFont="1" applyBorder="1" applyAlignment="1">
      <alignment horizontal="left" vertical="center"/>
    </xf>
    <xf numFmtId="4" fontId="12" fillId="0" borderId="3" xfId="79" applyNumberFormat="1" applyFont="1" applyBorder="1" applyAlignment="1">
      <alignment horizontal="center" vertical="center" wrapText="1"/>
    </xf>
    <xf numFmtId="4" fontId="12" fillId="3" borderId="3" xfId="79" applyNumberFormat="1" applyFont="1" applyFill="1" applyBorder="1" applyAlignment="1">
      <alignment horizontal="right" vertical="center"/>
    </xf>
    <xf numFmtId="4" fontId="17" fillId="0" borderId="3" xfId="79" applyNumberFormat="1" applyFont="1" applyBorder="1" applyAlignment="1">
      <alignment horizontal="right" vertical="center"/>
    </xf>
    <xf numFmtId="4" fontId="13" fillId="0" borderId="3" xfId="79" applyNumberFormat="1" applyFont="1" applyBorder="1" applyAlignment="1">
      <alignment horizontal="center" vertical="center"/>
    </xf>
    <xf numFmtId="4" fontId="13" fillId="0" borderId="3" xfId="79" applyNumberFormat="1" applyFont="1" applyBorder="1" applyAlignment="1">
      <alignment horizontal="left" vertical="center"/>
    </xf>
    <xf numFmtId="4" fontId="13" fillId="0" borderId="3" xfId="79" applyNumberFormat="1" applyFont="1" applyBorder="1" applyAlignment="1">
      <alignment horizontal="center" vertical="center" wrapText="1"/>
    </xf>
    <xf numFmtId="4" fontId="13" fillId="3" borderId="3" xfId="79" applyNumberFormat="1" applyFont="1" applyFill="1" applyBorder="1" applyAlignment="1">
      <alignment horizontal="right" vertical="center"/>
    </xf>
    <xf numFmtId="4" fontId="10" fillId="0" borderId="3" xfId="79" applyNumberFormat="1" applyFont="1" applyBorder="1" applyAlignment="1">
      <alignment horizontal="center" vertical="center"/>
    </xf>
    <xf numFmtId="0" fontId="10" fillId="0" borderId="3" xfId="0" applyFont="1" applyBorder="1" applyAlignment="1">
      <alignment horizontal="left" vertical="center" wrapText="1"/>
    </xf>
    <xf numFmtId="0" fontId="10"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4" fontId="11" fillId="6" borderId="3" xfId="55" applyNumberFormat="1" applyFont="1" applyFill="1" applyBorder="1"/>
    <xf numFmtId="4" fontId="11" fillId="0" borderId="3" xfId="55" applyNumberFormat="1" applyFont="1" applyBorder="1" applyAlignment="1">
      <alignment horizontal="center" vertical="center"/>
    </xf>
    <xf numFmtId="4" fontId="11" fillId="7" borderId="3" xfId="79" applyNumberFormat="1" applyFont="1" applyFill="1" applyBorder="1" applyAlignment="1">
      <alignment horizontal="right" vertical="center"/>
    </xf>
    <xf numFmtId="4" fontId="11" fillId="0" borderId="3" xfId="55" applyNumberFormat="1" applyFont="1" applyBorder="1"/>
    <xf numFmtId="4" fontId="11" fillId="0" borderId="3" xfId="55" applyNumberFormat="1" applyFont="1" applyBorder="1" applyAlignment="1">
      <alignment vertical="center" wrapText="1"/>
    </xf>
    <xf numFmtId="0" fontId="13" fillId="0" borderId="3" xfId="0" applyFont="1" applyBorder="1" applyAlignment="1">
      <alignment horizontal="center" vertical="center" wrapText="1"/>
    </xf>
    <xf numFmtId="0" fontId="20" fillId="0" borderId="3" xfId="0" applyFont="1" applyBorder="1" applyAlignment="1">
      <alignment horizontal="left" vertical="center" wrapText="1"/>
    </xf>
    <xf numFmtId="4" fontId="10" fillId="0" borderId="4" xfId="79" applyNumberFormat="1" applyFont="1" applyBorder="1" applyAlignment="1">
      <alignment horizontal="center" vertical="center"/>
    </xf>
    <xf numFmtId="4" fontId="13" fillId="0" borderId="4" xfId="81" applyNumberFormat="1" applyFont="1" applyBorder="1" applyAlignment="1">
      <alignment horizontal="center" vertical="center" wrapText="1"/>
    </xf>
    <xf numFmtId="4" fontId="13" fillId="8" borderId="4" xfId="79" applyNumberFormat="1" applyFont="1" applyFill="1" applyBorder="1" applyAlignment="1">
      <alignment horizontal="right" vertical="center"/>
    </xf>
    <xf numFmtId="4" fontId="10" fillId="9" borderId="4" xfId="79" applyNumberFormat="1" applyFont="1" applyFill="1" applyBorder="1" applyAlignment="1">
      <alignment horizontal="right" vertical="center"/>
    </xf>
    <xf numFmtId="4" fontId="13" fillId="0" borderId="1" xfId="81" applyNumberFormat="1" applyFont="1" applyBorder="1" applyAlignment="1">
      <alignment horizontal="center" vertical="center" wrapText="1"/>
    </xf>
    <xf numFmtId="4" fontId="13" fillId="0" borderId="1" xfId="79" applyNumberFormat="1" applyFont="1" applyBorder="1" applyAlignment="1">
      <alignment horizontal="right" vertical="center"/>
    </xf>
    <xf numFmtId="4" fontId="16" fillId="3" borderId="3" xfId="79" applyNumberFormat="1" applyFont="1" applyFill="1" applyBorder="1" applyAlignment="1">
      <alignment horizontal="right" vertical="center"/>
    </xf>
    <xf numFmtId="4" fontId="10" fillId="4" borderId="3" xfId="79" applyNumberFormat="1" applyFont="1" applyFill="1" applyBorder="1" applyAlignment="1">
      <alignment horizontal="right" vertical="center"/>
    </xf>
    <xf numFmtId="4" fontId="19" fillId="10" borderId="3" xfId="79" applyNumberFormat="1" applyFont="1" applyFill="1" applyBorder="1" applyAlignment="1">
      <alignment horizontal="right" vertical="center"/>
    </xf>
    <xf numFmtId="4" fontId="11" fillId="10" borderId="3" xfId="79" applyNumberFormat="1" applyFont="1" applyFill="1" applyBorder="1" applyAlignment="1">
      <alignment horizontal="right" vertical="center"/>
    </xf>
    <xf numFmtId="4" fontId="12" fillId="0" borderId="3" xfId="79" applyNumberFormat="1" applyFont="1" applyBorder="1" applyAlignment="1">
      <alignment horizontal="right" vertical="center"/>
    </xf>
    <xf numFmtId="4" fontId="12" fillId="10" borderId="3" xfId="79" applyNumberFormat="1" applyFont="1" applyFill="1" applyBorder="1" applyAlignment="1">
      <alignment horizontal="right" vertical="center"/>
    </xf>
    <xf numFmtId="4" fontId="17" fillId="10" borderId="3" xfId="79" applyNumberFormat="1" applyFont="1" applyFill="1" applyBorder="1" applyAlignment="1">
      <alignment horizontal="right" vertical="center"/>
    </xf>
    <xf numFmtId="4" fontId="10" fillId="0" borderId="3" xfId="79" applyNumberFormat="1" applyFont="1" applyBorder="1" applyAlignment="1">
      <alignment horizontal="right" vertical="center"/>
    </xf>
    <xf numFmtId="4" fontId="10" fillId="10" borderId="3" xfId="79" applyNumberFormat="1" applyFont="1" applyFill="1" applyBorder="1" applyAlignment="1">
      <alignment horizontal="right" vertical="center"/>
    </xf>
    <xf numFmtId="0" fontId="10" fillId="0" borderId="1" xfId="0" applyFont="1" applyBorder="1" applyAlignment="1">
      <alignment horizontal="center" vertical="center" wrapText="1"/>
    </xf>
    <xf numFmtId="4" fontId="21" fillId="3" borderId="3" xfId="79" applyNumberFormat="1" applyFont="1" applyFill="1" applyBorder="1" applyAlignment="1">
      <alignment horizontal="right" vertical="center"/>
    </xf>
    <xf numFmtId="4" fontId="12" fillId="4" borderId="3" xfId="79" applyNumberFormat="1" applyFont="1" applyFill="1" applyBorder="1" applyAlignment="1">
      <alignment horizontal="right" vertical="center"/>
    </xf>
    <xf numFmtId="4" fontId="13" fillId="4" borderId="3" xfId="79" applyNumberFormat="1" applyFont="1" applyFill="1" applyBorder="1" applyAlignment="1">
      <alignment horizontal="right" vertical="center"/>
    </xf>
    <xf numFmtId="4" fontId="13" fillId="9" borderId="4" xfId="79" applyNumberFormat="1" applyFont="1" applyFill="1" applyBorder="1" applyAlignment="1">
      <alignment horizontal="right" vertical="center"/>
    </xf>
    <xf numFmtId="4" fontId="22" fillId="2" borderId="1" xfId="79" applyNumberFormat="1" applyFont="1" applyFill="1" applyBorder="1" applyAlignment="1">
      <alignment vertical="center"/>
    </xf>
    <xf numFmtId="4" fontId="23" fillId="0" borderId="1" xfId="79" applyNumberFormat="1" applyFont="1" applyBorder="1" applyAlignment="1">
      <alignment vertical="center" wrapText="1"/>
    </xf>
    <xf numFmtId="0" fontId="19" fillId="6" borderId="1" xfId="0" applyFont="1" applyFill="1" applyBorder="1" applyAlignment="1">
      <alignment horizontal="center" vertical="center" wrapText="1"/>
    </xf>
    <xf numFmtId="4" fontId="10" fillId="11" borderId="1" xfId="79" applyNumberFormat="1" applyFont="1" applyFill="1" applyBorder="1" applyAlignment="1">
      <alignment horizontal="right" vertical="center"/>
    </xf>
    <xf numFmtId="4" fontId="19" fillId="0" borderId="1" xfId="79" applyNumberFormat="1" applyFont="1" applyBorder="1" applyAlignment="1">
      <alignment horizontal="right" vertical="center"/>
    </xf>
    <xf numFmtId="4" fontId="19" fillId="3" borderId="3" xfId="79" applyNumberFormat="1" applyFont="1" applyFill="1" applyBorder="1" applyAlignment="1">
      <alignment horizontal="right" vertical="center"/>
    </xf>
    <xf numFmtId="4" fontId="24" fillId="11" borderId="3" xfId="79" applyNumberFormat="1" applyFont="1" applyFill="1" applyBorder="1" applyAlignment="1">
      <alignment horizontal="right" vertical="center"/>
    </xf>
    <xf numFmtId="4" fontId="19" fillId="0" borderId="3" xfId="79" applyNumberFormat="1" applyFont="1" applyBorder="1" applyAlignment="1">
      <alignment horizontal="right" vertical="center"/>
    </xf>
    <xf numFmtId="4" fontId="13" fillId="11" borderId="3" xfId="79" applyNumberFormat="1" applyFont="1" applyFill="1" applyBorder="1" applyAlignment="1">
      <alignment horizontal="right" vertical="center"/>
    </xf>
    <xf numFmtId="4" fontId="23" fillId="3" borderId="3" xfId="79" applyNumberFormat="1" applyFont="1" applyFill="1" applyBorder="1" applyAlignment="1">
      <alignment horizontal="right" vertical="center"/>
    </xf>
    <xf numFmtId="4" fontId="10" fillId="11" borderId="3" xfId="79" applyNumberFormat="1" applyFont="1" applyFill="1" applyBorder="1" applyAlignment="1">
      <alignment horizontal="right" vertical="center"/>
    </xf>
    <xf numFmtId="4" fontId="10" fillId="11" borderId="4" xfId="79" applyNumberFormat="1" applyFont="1" applyFill="1" applyBorder="1" applyAlignment="1">
      <alignment horizontal="right" vertical="center"/>
    </xf>
    <xf numFmtId="4" fontId="19" fillId="9" borderId="4" xfId="79" applyNumberFormat="1" applyFont="1" applyFill="1" applyBorder="1" applyAlignment="1">
      <alignment horizontal="right" vertical="center"/>
    </xf>
    <xf numFmtId="0" fontId="19"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0" fillId="0" borderId="1" xfId="79" applyNumberFormat="1" applyFont="1" applyBorder="1" applyAlignment="1">
      <alignment horizontal="right" vertical="center" wrapText="1"/>
    </xf>
    <xf numFmtId="4" fontId="13" fillId="12" borderId="1" xfId="79" applyNumberFormat="1" applyFont="1" applyFill="1" applyBorder="1" applyAlignment="1">
      <alignment horizontal="right" vertical="center" wrapText="1"/>
    </xf>
    <xf numFmtId="4" fontId="10" fillId="8" borderId="2" xfId="79" applyNumberFormat="1" applyFont="1" applyFill="1" applyBorder="1" applyAlignment="1">
      <alignment horizontal="right" vertical="center"/>
    </xf>
    <xf numFmtId="4" fontId="10" fillId="8" borderId="2" xfId="79" applyNumberFormat="1" applyFont="1" applyFill="1" applyBorder="1" applyAlignment="1">
      <alignment horizontal="right" vertical="center" wrapText="1"/>
    </xf>
    <xf numFmtId="4" fontId="13" fillId="13" borderId="3" xfId="79" applyNumberFormat="1" applyFont="1" applyFill="1" applyBorder="1" applyAlignment="1">
      <alignment horizontal="right" vertical="center" wrapText="1"/>
    </xf>
    <xf numFmtId="4" fontId="13" fillId="8" borderId="3" xfId="79" applyNumberFormat="1" applyFont="1" applyFill="1" applyBorder="1" applyAlignment="1">
      <alignment horizontal="right" vertical="center"/>
    </xf>
    <xf numFmtId="4" fontId="13" fillId="8" borderId="3" xfId="79" applyNumberFormat="1" applyFont="1" applyFill="1" applyBorder="1" applyAlignment="1">
      <alignment horizontal="right" vertical="center" wrapText="1"/>
    </xf>
    <xf numFmtId="4" fontId="12" fillId="8" borderId="3" xfId="79" applyNumberFormat="1" applyFont="1" applyFill="1" applyBorder="1" applyAlignment="1">
      <alignment horizontal="right" vertical="center"/>
    </xf>
    <xf numFmtId="4" fontId="12" fillId="13" borderId="3" xfId="79" applyNumberFormat="1" applyFont="1" applyFill="1" applyBorder="1" applyAlignment="1">
      <alignment horizontal="right" vertical="center" wrapText="1"/>
    </xf>
    <xf numFmtId="4" fontId="21" fillId="13" borderId="3" xfId="79" applyNumberFormat="1" applyFont="1" applyFill="1" applyBorder="1" applyAlignment="1">
      <alignment horizontal="right" vertical="center" wrapText="1"/>
    </xf>
    <xf numFmtId="4" fontId="10" fillId="6" borderId="4" xfId="79" applyNumberFormat="1" applyFont="1" applyFill="1" applyBorder="1" applyAlignment="1">
      <alignment horizontal="right" vertical="center"/>
    </xf>
    <xf numFmtId="4" fontId="10" fillId="13" borderId="4" xfId="79" applyNumberFormat="1" applyFont="1" applyFill="1" applyBorder="1" applyAlignment="1">
      <alignment horizontal="right" vertical="center"/>
    </xf>
    <xf numFmtId="4" fontId="13" fillId="13" borderId="4" xfId="79" applyNumberFormat="1" applyFont="1" applyFill="1" applyBorder="1" applyAlignment="1">
      <alignment horizontal="right" vertical="center"/>
    </xf>
    <xf numFmtId="4" fontId="13" fillId="12" borderId="1" xfId="79" applyNumberFormat="1" applyFont="1" applyFill="1" applyBorder="1" applyAlignment="1">
      <alignment horizontal="right" vertical="center"/>
    </xf>
    <xf numFmtId="4" fontId="13" fillId="0" borderId="3" xfId="79" applyNumberFormat="1" applyFont="1" applyBorder="1" applyAlignment="1">
      <alignment horizontal="right" vertical="center"/>
    </xf>
    <xf numFmtId="4" fontId="11" fillId="0" borderId="3" xfId="0" applyNumberFormat="1" applyFont="1" applyBorder="1" applyAlignment="1">
      <alignment horizontal="right" vertical="center"/>
    </xf>
    <xf numFmtId="4" fontId="11" fillId="0" borderId="3" xfId="55" applyNumberFormat="1" applyFont="1" applyBorder="1" applyAlignment="1">
      <alignment horizontal="right" vertical="center"/>
    </xf>
    <xf numFmtId="4" fontId="13" fillId="8" borderId="2" xfId="79" applyNumberFormat="1" applyFont="1" applyFill="1" applyBorder="1" applyAlignment="1">
      <alignment horizontal="right" vertical="center" wrapText="1"/>
    </xf>
    <xf numFmtId="4" fontId="13" fillId="6" borderId="3" xfId="79" applyNumberFormat="1" applyFont="1" applyFill="1" applyBorder="1" applyAlignment="1">
      <alignment horizontal="right" vertical="center"/>
    </xf>
    <xf numFmtId="4" fontId="13" fillId="6" borderId="3" xfId="79" applyNumberFormat="1" applyFont="1" applyFill="1" applyBorder="1" applyAlignment="1">
      <alignment horizontal="right" vertical="center" wrapText="1"/>
    </xf>
    <xf numFmtId="4" fontId="25" fillId="0" borderId="0" xfId="0" applyNumberFormat="1" applyFont="1" applyAlignment="1">
      <alignment vertical="center"/>
    </xf>
    <xf numFmtId="4" fontId="10" fillId="0" borderId="0" xfId="0" applyNumberFormat="1" applyFont="1" applyAlignment="1">
      <alignment vertical="center"/>
    </xf>
    <xf numFmtId="4" fontId="27" fillId="0" borderId="0" xfId="0" applyNumberFormat="1" applyFont="1" applyAlignment="1">
      <alignment vertical="center"/>
    </xf>
    <xf numFmtId="0" fontId="32" fillId="0" borderId="0" xfId="0" applyFont="1"/>
    <xf numFmtId="0" fontId="33" fillId="0" borderId="0" xfId="0" applyFont="1"/>
    <xf numFmtId="4" fontId="34" fillId="0" borderId="0" xfId="57" applyNumberFormat="1" applyFont="1" applyAlignment="1">
      <alignment horizontal="left" vertical="center" wrapText="1"/>
    </xf>
    <xf numFmtId="4" fontId="25" fillId="0" borderId="0" xfId="30" applyNumberFormat="1" applyFont="1" applyAlignment="1">
      <alignment horizontal="center" vertical="center"/>
    </xf>
    <xf numFmtId="4" fontId="25" fillId="0" borderId="0" xfId="30" applyNumberFormat="1" applyFont="1" applyAlignment="1">
      <alignment vertical="center"/>
    </xf>
    <xf numFmtId="3" fontId="34" fillId="0" borderId="0" xfId="30" applyNumberFormat="1" applyFont="1" applyAlignment="1">
      <alignment horizontal="center" vertical="center" wrapText="1"/>
    </xf>
    <xf numFmtId="4" fontId="34" fillId="0" borderId="0" xfId="30" applyNumberFormat="1" applyFont="1" applyAlignment="1">
      <alignment vertical="center" wrapText="1"/>
    </xf>
    <xf numFmtId="1" fontId="34" fillId="0" borderId="0" xfId="30" applyNumberFormat="1" applyFont="1" applyAlignment="1">
      <alignment horizontal="center" vertical="center" wrapText="1"/>
    </xf>
    <xf numFmtId="4" fontId="34" fillId="0" borderId="1" xfId="45" applyNumberFormat="1" applyFont="1" applyBorder="1" applyAlignment="1">
      <alignment horizontal="center" vertical="center" wrapText="1"/>
    </xf>
    <xf numFmtId="0" fontId="35" fillId="0" borderId="1" xfId="57" applyFont="1" applyBorder="1" applyAlignment="1">
      <alignment horizontal="center" vertical="center" wrapText="1"/>
    </xf>
    <xf numFmtId="4" fontId="25" fillId="0" borderId="3" xfId="45" applyNumberFormat="1" applyFont="1" applyBorder="1" applyAlignment="1">
      <alignment vertical="center"/>
    </xf>
    <xf numFmtId="4" fontId="25" fillId="0" borderId="0" xfId="30" applyNumberFormat="1" applyFont="1" applyAlignment="1">
      <alignment horizontal="right" vertical="center"/>
    </xf>
    <xf numFmtId="4" fontId="34" fillId="0" borderId="0" xfId="30" applyNumberFormat="1" applyFont="1" applyAlignment="1">
      <alignment horizontal="right" vertical="center" wrapText="1"/>
    </xf>
    <xf numFmtId="4" fontId="34" fillId="0" borderId="10" xfId="45" applyNumberFormat="1" applyFont="1" applyBorder="1" applyAlignment="1">
      <alignment vertical="center" wrapText="1"/>
    </xf>
    <xf numFmtId="4" fontId="34" fillId="0" borderId="11" xfId="45" applyNumberFormat="1" applyFont="1" applyBorder="1" applyAlignment="1">
      <alignment vertical="center" wrapText="1"/>
    </xf>
    <xf numFmtId="4" fontId="39" fillId="0" borderId="3" xfId="79" applyNumberFormat="1" applyFont="1" applyBorder="1" applyAlignment="1">
      <alignment horizontal="center" vertical="center" wrapText="1"/>
    </xf>
    <xf numFmtId="0" fontId="25" fillId="0" borderId="1" xfId="0" applyFont="1" applyBorder="1" applyAlignment="1">
      <alignment horizontal="center" vertical="center" wrapText="1"/>
    </xf>
    <xf numFmtId="4" fontId="25" fillId="0" borderId="0" xfId="0" applyNumberFormat="1" applyFont="1" applyAlignment="1">
      <alignment horizontal="right" vertical="center"/>
    </xf>
    <xf numFmtId="0" fontId="32" fillId="0" borderId="1" xfId="0" applyFont="1" applyBorder="1" applyAlignment="1">
      <alignment horizontal="center" vertical="center" wrapText="1"/>
    </xf>
    <xf numFmtId="1" fontId="25" fillId="0" borderId="0" xfId="30" applyNumberFormat="1" applyFont="1" applyAlignment="1">
      <alignment horizontal="center" vertical="center"/>
    </xf>
    <xf numFmtId="4" fontId="34" fillId="0" borderId="12" xfId="45" applyNumberFormat="1" applyFont="1" applyBorder="1" applyAlignment="1">
      <alignment vertical="center" wrapText="1"/>
    </xf>
    <xf numFmtId="4" fontId="41" fillId="0" borderId="0" xfId="0" applyNumberFormat="1" applyFont="1" applyAlignment="1">
      <alignment vertical="center"/>
    </xf>
    <xf numFmtId="4" fontId="37" fillId="0" borderId="0" xfId="0" applyNumberFormat="1" applyFont="1" applyAlignment="1">
      <alignment vertical="center"/>
    </xf>
    <xf numFmtId="0" fontId="43" fillId="0" borderId="3" xfId="0" applyFont="1" applyBorder="1" applyAlignment="1">
      <alignment horizontal="center" vertical="center" wrapText="1"/>
    </xf>
    <xf numFmtId="1" fontId="43" fillId="0" borderId="3" xfId="69" applyNumberFormat="1" applyFont="1" applyBorder="1" applyAlignment="1">
      <alignment horizontal="center" vertical="center" wrapText="1"/>
    </xf>
    <xf numFmtId="0" fontId="43" fillId="0" borderId="3" xfId="69" applyFont="1" applyBorder="1" applyAlignment="1">
      <alignment horizontal="center" vertical="center" wrapText="1"/>
    </xf>
    <xf numFmtId="0" fontId="44" fillId="0" borderId="3" xfId="69" applyFont="1" applyBorder="1" applyAlignment="1">
      <alignment horizontal="center" vertical="center" wrapText="1"/>
    </xf>
    <xf numFmtId="0" fontId="43" fillId="0" borderId="1" xfId="0" applyFont="1" applyBorder="1" applyAlignment="1">
      <alignment horizontal="center" vertical="center" wrapText="1"/>
    </xf>
    <xf numFmtId="1" fontId="28" fillId="0" borderId="3" xfId="69" applyNumberFormat="1" applyFont="1" applyBorder="1" applyAlignment="1">
      <alignment horizontal="center" vertical="center" wrapText="1"/>
    </xf>
    <xf numFmtId="0" fontId="28" fillId="0" borderId="3" xfId="69" applyFont="1" applyBorder="1" applyAlignment="1">
      <alignment horizontal="center" vertical="center" wrapText="1"/>
    </xf>
    <xf numFmtId="0" fontId="28" fillId="0" borderId="3" xfId="0" applyFont="1" applyBorder="1" applyAlignment="1">
      <alignment horizontal="center" vertical="center" wrapText="1"/>
    </xf>
    <xf numFmtId="2" fontId="44" fillId="0" borderId="3" xfId="69" applyNumberFormat="1" applyFont="1" applyBorder="1" applyAlignment="1">
      <alignment horizontal="center" vertical="center" wrapText="1"/>
    </xf>
    <xf numFmtId="0" fontId="28" fillId="0" borderId="3" xfId="0" applyFont="1" applyBorder="1" applyAlignment="1">
      <alignment horizontal="left" vertical="center" wrapText="1"/>
    </xf>
    <xf numFmtId="168" fontId="28" fillId="0" borderId="3" xfId="69" applyNumberFormat="1" applyFont="1" applyBorder="1" applyAlignment="1">
      <alignment horizontal="center" vertical="center" wrapText="1"/>
    </xf>
    <xf numFmtId="4" fontId="43" fillId="0" borderId="3" xfId="69" applyNumberFormat="1" applyFont="1" applyBorder="1" applyAlignment="1">
      <alignment horizontal="center" vertical="center" wrapText="1"/>
    </xf>
    <xf numFmtId="4" fontId="43" fillId="0" borderId="3" xfId="0" applyNumberFormat="1" applyFont="1" applyBorder="1" applyAlignment="1">
      <alignment horizontal="center" vertical="center" wrapText="1"/>
    </xf>
    <xf numFmtId="4" fontId="45" fillId="0" borderId="3" xfId="69" applyNumberFormat="1" applyFont="1" applyBorder="1" applyAlignment="1">
      <alignment horizontal="center" vertical="center" wrapText="1"/>
    </xf>
    <xf numFmtId="4" fontId="28" fillId="0" borderId="3" xfId="69" applyNumberFormat="1" applyFont="1" applyBorder="1" applyAlignment="1">
      <alignment horizontal="center" vertical="center" wrapText="1"/>
    </xf>
    <xf numFmtId="4" fontId="28" fillId="0" borderId="3" xfId="66"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4" fontId="43" fillId="0" borderId="3" xfId="66" applyNumberFormat="1" applyFont="1" applyBorder="1" applyAlignment="1">
      <alignment horizontal="center" vertical="center" wrapText="1"/>
    </xf>
    <xf numFmtId="4" fontId="44" fillId="0" borderId="3" xfId="69" applyNumberFormat="1" applyFont="1" applyBorder="1" applyAlignment="1">
      <alignment horizontal="center" vertical="center" wrapText="1"/>
    </xf>
    <xf numFmtId="4" fontId="45" fillId="0" borderId="3" xfId="0" applyNumberFormat="1" applyFont="1" applyBorder="1" applyAlignment="1">
      <alignment horizontal="center" vertical="center" wrapText="1"/>
    </xf>
    <xf numFmtId="2" fontId="27" fillId="0" borderId="3" xfId="32" applyNumberFormat="1" applyFont="1" applyBorder="1" applyAlignment="1">
      <alignment horizontal="center" vertical="center"/>
    </xf>
    <xf numFmtId="4" fontId="48" fillId="0" borderId="0" xfId="32" applyNumberFormat="1" applyFont="1" applyAlignment="1">
      <alignment vertical="center" wrapText="1"/>
    </xf>
    <xf numFmtId="0" fontId="49" fillId="0" borderId="0" xfId="0" applyFont="1" applyAlignment="1">
      <alignment vertical="center"/>
    </xf>
    <xf numFmtId="4" fontId="48" fillId="0" borderId="0" xfId="0" applyNumberFormat="1" applyFont="1" applyAlignment="1">
      <alignment vertical="center" wrapText="1"/>
    </xf>
    <xf numFmtId="4" fontId="27" fillId="0" borderId="3" xfId="32" applyNumberFormat="1" applyFont="1" applyBorder="1" applyAlignment="1">
      <alignment horizontal="center" vertical="center" wrapText="1"/>
    </xf>
    <xf numFmtId="2" fontId="10" fillId="0" borderId="3" xfId="32" applyNumberFormat="1" applyFont="1" applyBorder="1" applyAlignment="1">
      <alignment horizontal="center" vertical="center"/>
    </xf>
    <xf numFmtId="4" fontId="10" fillId="0" borderId="3" xfId="32" applyNumberFormat="1" applyFont="1" applyBorder="1" applyAlignment="1">
      <alignment horizontal="center" vertical="center"/>
    </xf>
    <xf numFmtId="4" fontId="50" fillId="0" borderId="0" xfId="32" applyNumberFormat="1" applyFont="1" applyAlignment="1">
      <alignment vertical="center" wrapText="1"/>
    </xf>
    <xf numFmtId="0" fontId="51" fillId="0" borderId="0" xfId="0" applyFont="1" applyAlignment="1">
      <alignment vertical="center"/>
    </xf>
    <xf numFmtId="2" fontId="51" fillId="0" borderId="1" xfId="32" applyNumberFormat="1" applyFont="1" applyBorder="1" applyAlignment="1">
      <alignment vertical="center"/>
    </xf>
    <xf numFmtId="0" fontId="51" fillId="0" borderId="1" xfId="32" applyFont="1" applyBorder="1" applyAlignment="1">
      <alignment horizontal="center" vertical="center"/>
    </xf>
    <xf numFmtId="0" fontId="52" fillId="0" borderId="1" xfId="0" applyFont="1" applyBorder="1" applyAlignment="1">
      <alignment vertical="center" wrapText="1"/>
    </xf>
    <xf numFmtId="2"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0" fontId="45" fillId="0" borderId="3" xfId="69" applyFont="1" applyBorder="1" applyAlignment="1">
      <alignment horizontal="center" vertical="center" wrapText="1"/>
    </xf>
    <xf numFmtId="0" fontId="28" fillId="0" borderId="3" xfId="69" applyFont="1" applyBorder="1" applyAlignment="1">
      <alignment horizontal="left" vertical="center" wrapText="1"/>
    </xf>
    <xf numFmtId="49" fontId="28" fillId="0" borderId="3" xfId="69" applyNumberFormat="1" applyFont="1" applyBorder="1" applyAlignment="1">
      <alignment horizontal="center" vertical="center" wrapText="1"/>
    </xf>
    <xf numFmtId="0" fontId="28" fillId="0" borderId="3" xfId="56" applyBorder="1" applyAlignment="1">
      <alignment horizontal="center" vertical="center" wrapText="1"/>
    </xf>
    <xf numFmtId="0" fontId="20" fillId="0" borderId="3" xfId="69" applyFont="1" applyBorder="1" applyAlignment="1">
      <alignment horizontal="left" vertical="center" wrapText="1"/>
    </xf>
    <xf numFmtId="0" fontId="28" fillId="0" borderId="3" xfId="40" applyFont="1" applyBorder="1" applyAlignment="1">
      <alignment horizontal="center" vertical="center" wrapText="1"/>
    </xf>
    <xf numFmtId="2" fontId="45" fillId="0" borderId="3" xfId="69" applyNumberFormat="1" applyFont="1" applyBorder="1" applyAlignment="1">
      <alignment horizontal="center" vertical="center" wrapText="1"/>
    </xf>
    <xf numFmtId="0" fontId="28" fillId="0" borderId="1" xfId="74" applyFont="1" applyBorder="1" applyAlignment="1">
      <alignment horizontal="left" vertical="center" wrapText="1"/>
    </xf>
    <xf numFmtId="4" fontId="28" fillId="0" borderId="3" xfId="14" applyNumberFormat="1" applyFont="1" applyFill="1" applyBorder="1" applyAlignment="1">
      <alignment horizontal="center" vertical="center" wrapText="1"/>
    </xf>
    <xf numFmtId="4" fontId="10" fillId="0" borderId="1" xfId="32" applyNumberFormat="1" applyFont="1" applyBorder="1" applyAlignment="1">
      <alignment horizontal="center" vertical="center"/>
    </xf>
    <xf numFmtId="4" fontId="10" fillId="0" borderId="3" xfId="40" applyNumberFormat="1" applyFont="1" applyBorder="1" applyAlignment="1">
      <alignment horizontal="center" vertical="center" wrapText="1"/>
    </xf>
    <xf numFmtId="0" fontId="52" fillId="0" borderId="0" xfId="0" applyFont="1" applyAlignment="1">
      <alignment vertical="center" wrapText="1"/>
    </xf>
    <xf numFmtId="0" fontId="28" fillId="0" borderId="0" xfId="0" applyFont="1" applyAlignment="1">
      <alignment vertical="center"/>
    </xf>
    <xf numFmtId="2" fontId="10" fillId="0" borderId="0" xfId="32" applyNumberFormat="1" applyFont="1" applyAlignment="1">
      <alignment horizontal="center" vertical="center"/>
    </xf>
    <xf numFmtId="4" fontId="10" fillId="0" borderId="0" xfId="32" applyNumberFormat="1" applyFont="1" applyAlignment="1">
      <alignment horizontal="center" vertical="center"/>
    </xf>
    <xf numFmtId="4" fontId="10" fillId="0" borderId="3" xfId="32" applyNumberFormat="1" applyFont="1" applyBorder="1" applyAlignment="1">
      <alignment horizontal="center" vertical="center" wrapText="1"/>
    </xf>
    <xf numFmtId="4" fontId="28" fillId="0" borderId="14" xfId="0" applyNumberFormat="1" applyFont="1" applyBorder="1" applyAlignment="1">
      <alignment horizontal="center" vertical="center" wrapText="1"/>
    </xf>
    <xf numFmtId="2" fontId="10" fillId="0" borderId="0" xfId="32" applyNumberFormat="1" applyFont="1" applyAlignment="1">
      <alignment horizontal="center" vertical="center" wrapText="1"/>
    </xf>
    <xf numFmtId="2" fontId="10" fillId="0" borderId="5" xfId="32" applyNumberFormat="1" applyFont="1" applyBorder="1" applyAlignment="1">
      <alignment horizontal="center" vertical="center"/>
    </xf>
    <xf numFmtId="4" fontId="10" fillId="0" borderId="0" xfId="32" applyNumberFormat="1" applyFont="1" applyAlignment="1">
      <alignment vertical="center"/>
    </xf>
    <xf numFmtId="4" fontId="10" fillId="0" borderId="5" xfId="32" applyNumberFormat="1" applyFont="1" applyBorder="1" applyAlignment="1">
      <alignment horizontal="center" vertical="center"/>
    </xf>
    <xf numFmtId="2" fontId="32" fillId="0" borderId="1" xfId="0" applyNumberFormat="1" applyFont="1" applyBorder="1" applyAlignment="1">
      <alignment horizontal="center" vertical="center" wrapText="1"/>
    </xf>
    <xf numFmtId="0" fontId="32" fillId="0" borderId="1" xfId="0" applyFont="1" applyBorder="1" applyAlignment="1">
      <alignment wrapText="1"/>
    </xf>
    <xf numFmtId="0" fontId="10" fillId="0" borderId="1" xfId="0" applyFont="1" applyBorder="1" applyAlignment="1">
      <alignment horizontal="center" vertical="center"/>
    </xf>
    <xf numFmtId="4" fontId="25" fillId="0" borderId="1" xfId="55" applyNumberFormat="1" applyFont="1" applyBorder="1" applyAlignment="1">
      <alignment horizontal="center" vertical="center" wrapText="1"/>
    </xf>
    <xf numFmtId="4" fontId="33" fillId="0" borderId="0" xfId="0" applyNumberFormat="1" applyFont="1"/>
    <xf numFmtId="0" fontId="10" fillId="0" borderId="1" xfId="0" applyFont="1" applyBorder="1" applyAlignment="1">
      <alignment vertical="center" wrapText="1"/>
    </xf>
    <xf numFmtId="0" fontId="24" fillId="0" borderId="1" xfId="0" applyFont="1" applyBorder="1" applyAlignment="1">
      <alignment horizontal="center" vertical="center"/>
    </xf>
    <xf numFmtId="4" fontId="10" fillId="0" borderId="1" xfId="0" applyNumberFormat="1" applyFont="1" applyBorder="1"/>
    <xf numFmtId="4" fontId="25" fillId="0" borderId="1" xfId="55" applyNumberFormat="1" applyFont="1" applyBorder="1" applyAlignment="1">
      <alignment horizontal="right" vertical="center" wrapText="1"/>
    </xf>
    <xf numFmtId="4" fontId="25" fillId="0" borderId="1" xfId="0" applyNumberFormat="1" applyFont="1" applyBorder="1"/>
    <xf numFmtId="4" fontId="24" fillId="0" borderId="1" xfId="0" applyNumberFormat="1" applyFont="1" applyBorder="1"/>
    <xf numFmtId="4" fontId="33" fillId="0" borderId="1" xfId="0" applyNumberFormat="1" applyFont="1" applyBorder="1"/>
    <xf numFmtId="2" fontId="10" fillId="0" borderId="1" xfId="0" applyNumberFormat="1" applyFont="1" applyBorder="1"/>
    <xf numFmtId="0" fontId="13" fillId="0" borderId="1" xfId="0" applyFont="1" applyBorder="1"/>
    <xf numFmtId="1" fontId="10" fillId="0" borderId="12" xfId="30" applyNumberFormat="1" applyFont="1" applyBorder="1" applyAlignment="1">
      <alignment horizontal="center" vertical="center" wrapText="1"/>
    </xf>
    <xf numFmtId="1" fontId="24" fillId="0" borderId="12" xfId="30" applyNumberFormat="1" applyFont="1" applyBorder="1" applyAlignment="1">
      <alignment horizontal="center" vertical="center" wrapText="1"/>
    </xf>
    <xf numFmtId="0" fontId="24" fillId="0" borderId="10" xfId="0" applyFont="1" applyBorder="1" applyAlignment="1">
      <alignment horizontal="center" vertical="center"/>
    </xf>
    <xf numFmtId="0" fontId="10" fillId="0" borderId="1" xfId="0" applyFont="1" applyBorder="1" applyAlignment="1">
      <alignment horizontal="center"/>
    </xf>
    <xf numFmtId="1" fontId="10" fillId="0" borderId="1" xfId="0" applyNumberFormat="1" applyFont="1" applyBorder="1" applyAlignment="1">
      <alignment horizontal="center" vertical="center"/>
    </xf>
    <xf numFmtId="4" fontId="44" fillId="0" borderId="3" xfId="0" applyNumberFormat="1" applyFont="1" applyBorder="1" applyAlignment="1">
      <alignment horizontal="center" vertical="center" wrapText="1"/>
    </xf>
    <xf numFmtId="2" fontId="49" fillId="0" borderId="1" xfId="32" applyNumberFormat="1" applyFont="1" applyBorder="1" applyAlignment="1">
      <alignment vertical="center"/>
    </xf>
    <xf numFmtId="0" fontId="49" fillId="0" borderId="1" xfId="32" applyFont="1" applyBorder="1" applyAlignment="1">
      <alignment horizontal="center" vertical="center"/>
    </xf>
    <xf numFmtId="0" fontId="61" fillId="0" borderId="1" xfId="0" applyFont="1" applyBorder="1" applyAlignment="1">
      <alignment vertical="center" wrapText="1"/>
    </xf>
    <xf numFmtId="0" fontId="25" fillId="0" borderId="1" xfId="57" applyFont="1" applyBorder="1" applyAlignment="1">
      <alignment horizontal="center" vertical="center" wrapText="1"/>
    </xf>
    <xf numFmtId="4" fontId="59" fillId="0" borderId="1" xfId="57" applyNumberFormat="1" applyFont="1" applyBorder="1" applyAlignment="1">
      <alignment horizontal="left" vertical="center" wrapText="1"/>
    </xf>
    <xf numFmtId="4" fontId="59" fillId="0" borderId="1" xfId="57" applyNumberFormat="1" applyFont="1" applyBorder="1" applyAlignment="1">
      <alignment horizontal="center" vertical="center" wrapText="1"/>
    </xf>
    <xf numFmtId="0" fontId="35" fillId="0" borderId="1" xfId="57" applyFont="1" applyBorder="1" applyAlignment="1">
      <alignment horizontal="left" vertical="center" wrapText="1"/>
    </xf>
    <xf numFmtId="0" fontId="13" fillId="0" borderId="0" xfId="0" applyFont="1"/>
    <xf numFmtId="0" fontId="62" fillId="0" borderId="0" xfId="0" applyFont="1"/>
    <xf numFmtId="0" fontId="63" fillId="0" borderId="0" xfId="0" applyFont="1" applyAlignment="1">
      <alignment vertical="center"/>
    </xf>
    <xf numFmtId="0" fontId="64" fillId="0" borderId="0" xfId="0" applyFont="1"/>
    <xf numFmtId="0" fontId="10" fillId="0" borderId="0" xfId="0" applyFont="1" applyAlignment="1">
      <alignment vertical="center"/>
    </xf>
    <xf numFmtId="0" fontId="10" fillId="0" borderId="0" xfId="0" applyFont="1"/>
    <xf numFmtId="1" fontId="63" fillId="0" borderId="0" xfId="0" applyNumberFormat="1" applyFont="1"/>
    <xf numFmtId="0" fontId="63" fillId="0" borderId="0" xfId="0" applyFont="1"/>
    <xf numFmtId="0" fontId="63" fillId="0" borderId="0" xfId="0" applyFont="1" applyAlignment="1">
      <alignment horizontal="center" vertical="center"/>
    </xf>
    <xf numFmtId="1" fontId="13" fillId="0" borderId="0" xfId="0" applyNumberFormat="1" applyFont="1"/>
    <xf numFmtId="0" fontId="13" fillId="0" borderId="0" xfId="0" applyFont="1" applyAlignment="1">
      <alignment horizontal="center" vertical="center"/>
    </xf>
    <xf numFmtId="4" fontId="13" fillId="0" borderId="1" xfId="45" applyNumberFormat="1" applyFont="1" applyBorder="1" applyAlignment="1">
      <alignment horizontal="center" vertical="center" wrapText="1"/>
    </xf>
    <xf numFmtId="1" fontId="13" fillId="0" borderId="1" xfId="45" applyNumberFormat="1" applyFont="1" applyBorder="1" applyAlignment="1">
      <alignment horizontal="center" vertical="center"/>
    </xf>
    <xf numFmtId="4" fontId="13" fillId="0" borderId="1" xfId="45" applyNumberFormat="1" applyFont="1" applyBorder="1" applyAlignment="1">
      <alignment horizontal="left" vertical="center" wrapText="1"/>
    </xf>
    <xf numFmtId="172" fontId="28" fillId="0" borderId="1" xfId="2" applyNumberFormat="1" applyFont="1" applyBorder="1" applyAlignment="1">
      <alignment horizontal="center" vertical="center" wrapText="1"/>
    </xf>
    <xf numFmtId="4" fontId="13" fillId="0" borderId="1" xfId="45" applyNumberFormat="1" applyFont="1" applyBorder="1" applyAlignment="1">
      <alignment vertical="center" wrapText="1"/>
    </xf>
    <xf numFmtId="1" fontId="31" fillId="0" borderId="1" xfId="45" applyNumberFormat="1" applyFont="1" applyBorder="1" applyAlignment="1">
      <alignment horizontal="center" vertical="center"/>
    </xf>
    <xf numFmtId="4" fontId="31" fillId="0" borderId="1" xfId="45" applyNumberFormat="1" applyFont="1" applyBorder="1" applyAlignment="1">
      <alignment vertical="center" wrapText="1"/>
    </xf>
    <xf numFmtId="4" fontId="31" fillId="0" borderId="1" xfId="45" applyNumberFormat="1" applyFont="1" applyBorder="1" applyAlignment="1">
      <alignment horizontal="center" vertical="center" wrapText="1"/>
    </xf>
    <xf numFmtId="4" fontId="65" fillId="0" borderId="1" xfId="0" applyNumberFormat="1" applyFont="1" applyBorder="1"/>
    <xf numFmtId="2" fontId="10" fillId="0" borderId="1" xfId="0" applyNumberFormat="1" applyFont="1" applyBorder="1" applyAlignment="1">
      <alignment vertical="center"/>
    </xf>
    <xf numFmtId="0" fontId="65" fillId="0" borderId="1" xfId="0" applyFont="1" applyBorder="1" applyAlignment="1">
      <alignment vertical="center" wrapText="1"/>
    </xf>
    <xf numFmtId="173" fontId="10" fillId="0" borderId="1" xfId="0" applyNumberFormat="1" applyFont="1" applyBorder="1" applyAlignment="1">
      <alignment wrapText="1"/>
    </xf>
    <xf numFmtId="173" fontId="10" fillId="0" borderId="1" xfId="0" applyNumberFormat="1" applyFont="1" applyBorder="1" applyAlignment="1">
      <alignment horizontal="center" vertical="center"/>
    </xf>
    <xf numFmtId="4" fontId="28" fillId="0" borderId="1" xfId="2" applyNumberFormat="1" applyFont="1" applyBorder="1" applyAlignment="1">
      <alignment horizontal="center" vertical="center"/>
    </xf>
    <xf numFmtId="0" fontId="28" fillId="0" borderId="1" xfId="2" applyFont="1" applyBorder="1" applyAlignment="1">
      <alignment horizontal="center" vertical="center" wrapText="1"/>
    </xf>
    <xf numFmtId="2" fontId="10" fillId="0" borderId="1" xfId="0" applyNumberFormat="1" applyFont="1" applyBorder="1" applyAlignment="1">
      <alignment wrapText="1"/>
    </xf>
    <xf numFmtId="1" fontId="31" fillId="0" borderId="1" xfId="0" applyNumberFormat="1" applyFont="1" applyBorder="1" applyAlignment="1">
      <alignment horizontal="center" vertical="center"/>
    </xf>
    <xf numFmtId="0" fontId="31" fillId="0" borderId="1" xfId="0" applyFont="1" applyBorder="1" applyAlignment="1">
      <alignment vertical="center" wrapText="1"/>
    </xf>
    <xf numFmtId="0" fontId="31" fillId="0" borderId="1" xfId="0" applyFont="1" applyBorder="1" applyAlignment="1">
      <alignment horizontal="center" vertical="center"/>
    </xf>
    <xf numFmtId="2" fontId="31" fillId="0" borderId="1" xfId="0" applyNumberFormat="1" applyFont="1" applyBorder="1"/>
    <xf numFmtId="172" fontId="28" fillId="0" borderId="1" xfId="2" applyNumberFormat="1" applyFont="1" applyBorder="1" applyAlignment="1">
      <alignment horizontal="left" vertical="center" wrapText="1"/>
    </xf>
    <xf numFmtId="0" fontId="63" fillId="0" borderId="1" xfId="0" applyFont="1" applyBorder="1" applyAlignment="1">
      <alignment horizontal="center" vertical="center"/>
    </xf>
    <xf numFmtId="0" fontId="62" fillId="0" borderId="1" xfId="0" applyFont="1" applyBorder="1" applyAlignment="1">
      <alignment horizontal="center" vertical="center"/>
    </xf>
    <xf numFmtId="4" fontId="66" fillId="0" borderId="1" xfId="55" applyNumberFormat="1" applyFont="1" applyBorder="1" applyAlignment="1">
      <alignment horizontal="right" vertical="center" wrapText="1"/>
    </xf>
    <xf numFmtId="4" fontId="66" fillId="0" borderId="1" xfId="55" applyNumberFormat="1" applyFont="1" applyBorder="1" applyAlignment="1">
      <alignment horizontal="right" wrapText="1"/>
    </xf>
    <xf numFmtId="4" fontId="66" fillId="0" borderId="1" xfId="32" applyNumberFormat="1" applyFont="1" applyBorder="1" applyAlignment="1">
      <alignment horizontal="center"/>
    </xf>
    <xf numFmtId="0" fontId="63" fillId="0" borderId="1" xfId="0" applyFont="1" applyBorder="1"/>
    <xf numFmtId="0" fontId="62" fillId="0" borderId="1" xfId="0" applyFont="1" applyBorder="1"/>
    <xf numFmtId="0" fontId="10" fillId="0" borderId="1" xfId="0" applyFont="1" applyBorder="1"/>
    <xf numFmtId="0" fontId="24" fillId="0" borderId="1" xfId="0" applyFont="1" applyBorder="1"/>
    <xf numFmtId="0" fontId="31" fillId="0" borderId="1" xfId="0" applyFont="1" applyBorder="1" applyAlignment="1">
      <alignment horizontal="center"/>
    </xf>
    <xf numFmtId="4" fontId="10" fillId="0" borderId="1" xfId="30" applyNumberFormat="1" applyFont="1" applyBorder="1" applyAlignment="1">
      <alignment horizontal="center" vertical="center"/>
    </xf>
    <xf numFmtId="4" fontId="10" fillId="0" borderId="1" xfId="30" applyNumberFormat="1" applyFont="1" applyBorder="1" applyAlignment="1">
      <alignment vertical="center"/>
    </xf>
    <xf numFmtId="4" fontId="41" fillId="0" borderId="1" xfId="30" applyNumberFormat="1" applyFont="1" applyBorder="1" applyAlignment="1">
      <alignment vertical="center"/>
    </xf>
    <xf numFmtId="0" fontId="54" fillId="0" borderId="1" xfId="0" applyFont="1" applyBorder="1" applyAlignment="1">
      <alignment horizontal="center"/>
    </xf>
    <xf numFmtId="0" fontId="54" fillId="0" borderId="1" xfId="0" applyFont="1" applyBorder="1" applyAlignment="1">
      <alignment horizontal="center" wrapText="1"/>
    </xf>
    <xf numFmtId="0" fontId="54" fillId="0" borderId="1" xfId="0" applyFont="1" applyBorder="1" applyAlignment="1">
      <alignment horizontal="center" vertical="center" wrapText="1"/>
    </xf>
    <xf numFmtId="0" fontId="54" fillId="0" borderId="1" xfId="0" applyFont="1" applyBorder="1" applyAlignment="1">
      <alignment horizontal="center" vertical="center"/>
    </xf>
    <xf numFmtId="0" fontId="10" fillId="0" borderId="1" xfId="0" applyFont="1" applyBorder="1" applyAlignment="1">
      <alignment vertical="center"/>
    </xf>
    <xf numFmtId="0" fontId="63" fillId="0" borderId="1" xfId="0" applyFont="1" applyBorder="1" applyAlignment="1">
      <alignment vertical="center"/>
    </xf>
    <xf numFmtId="0" fontId="57" fillId="0" borderId="1" xfId="0" applyFont="1" applyBorder="1" applyAlignment="1">
      <alignment horizontal="center" vertical="center"/>
    </xf>
    <xf numFmtId="0" fontId="57" fillId="0" borderId="1" xfId="0" applyFont="1" applyBorder="1" applyAlignment="1">
      <alignment horizontal="center"/>
    </xf>
    <xf numFmtId="0" fontId="56" fillId="0" borderId="1" xfId="0" applyFont="1" applyBorder="1" applyAlignment="1">
      <alignment horizontal="center"/>
    </xf>
    <xf numFmtId="0" fontId="31" fillId="0" borderId="1" xfId="0" applyFont="1" applyBorder="1"/>
    <xf numFmtId="0" fontId="64" fillId="0" borderId="1" xfId="0" applyFont="1" applyBorder="1"/>
    <xf numFmtId="0" fontId="65" fillId="0" borderId="1" xfId="0" applyFont="1" applyBorder="1" applyAlignment="1">
      <alignment horizontal="center" vertical="center" wrapText="1"/>
    </xf>
    <xf numFmtId="2" fontId="31" fillId="0" borderId="1" xfId="0" applyNumberFormat="1" applyFont="1" applyBorder="1" applyAlignment="1">
      <alignment vertical="center"/>
    </xf>
    <xf numFmtId="4" fontId="66" fillId="0" borderId="1" xfId="55" applyNumberFormat="1" applyFont="1" applyBorder="1" applyAlignment="1">
      <alignment horizontal="center" vertical="center" wrapText="1"/>
    </xf>
    <xf numFmtId="0" fontId="65" fillId="0" borderId="1" xfId="0" applyFont="1" applyBorder="1" applyAlignment="1">
      <alignment wrapText="1"/>
    </xf>
    <xf numFmtId="4" fontId="27" fillId="0" borderId="1" xfId="0" applyNumberFormat="1" applyFont="1" applyBorder="1"/>
    <xf numFmtId="0" fontId="10" fillId="0" borderId="1" xfId="0" applyFont="1" applyBorder="1" applyAlignment="1">
      <alignment wrapText="1"/>
    </xf>
    <xf numFmtId="0" fontId="64" fillId="0" borderId="1" xfId="0" applyFont="1" applyBorder="1" applyAlignment="1">
      <alignment horizontal="center" vertical="center"/>
    </xf>
    <xf numFmtId="0" fontId="31" fillId="0" borderId="1" xfId="0" applyFont="1" applyBorder="1" applyAlignment="1">
      <alignment vertical="center"/>
    </xf>
    <xf numFmtId="4" fontId="67" fillId="0" borderId="1" xfId="0" applyNumberFormat="1" applyFont="1" applyBorder="1"/>
    <xf numFmtId="0" fontId="41" fillId="0" borderId="1" xfId="0" applyFont="1" applyBorder="1" applyAlignment="1">
      <alignment horizontal="center" vertical="center" wrapText="1"/>
    </xf>
    <xf numFmtId="0" fontId="56" fillId="0" borderId="1" xfId="0" applyFont="1" applyBorder="1" applyAlignment="1">
      <alignment horizontal="center" vertical="center"/>
    </xf>
    <xf numFmtId="0" fontId="28" fillId="0" borderId="3" xfId="57" applyFont="1" applyBorder="1" applyAlignment="1">
      <alignment horizontal="left" vertical="center" wrapText="1"/>
    </xf>
    <xf numFmtId="4" fontId="8" fillId="0" borderId="3" xfId="57" applyNumberFormat="1" applyFont="1" applyBorder="1" applyAlignment="1">
      <alignment horizontal="left" vertical="center" wrapText="1"/>
    </xf>
    <xf numFmtId="4" fontId="8" fillId="0" borderId="3" xfId="57" applyNumberFormat="1" applyFont="1" applyBorder="1" applyAlignment="1">
      <alignment horizontal="center" vertical="center" wrapText="1"/>
    </xf>
    <xf numFmtId="0" fontId="20" fillId="0" borderId="1" xfId="64" applyFont="1" applyBorder="1" applyAlignment="1">
      <alignment horizontal="center" vertical="center" wrapText="1"/>
    </xf>
    <xf numFmtId="0" fontId="46" fillId="0" borderId="0" xfId="0" applyFont="1"/>
    <xf numFmtId="0" fontId="70" fillId="0" borderId="0" xfId="0" applyFont="1"/>
    <xf numFmtId="4" fontId="10" fillId="15" borderId="0" xfId="0" applyNumberFormat="1" applyFont="1" applyFill="1" applyAlignment="1">
      <alignment vertical="center"/>
    </xf>
    <xf numFmtId="0" fontId="60" fillId="0" borderId="0" xfId="0" applyFont="1"/>
    <xf numFmtId="0" fontId="44" fillId="0" borderId="3" xfId="69" applyFont="1" applyBorder="1" applyAlignment="1">
      <alignment horizontal="left" vertical="center" wrapText="1"/>
    </xf>
    <xf numFmtId="168" fontId="43" fillId="0" borderId="3" xfId="69" applyNumberFormat="1" applyFont="1" applyBorder="1" applyAlignment="1">
      <alignment horizontal="center" vertical="center" wrapText="1"/>
    </xf>
    <xf numFmtId="0" fontId="71" fillId="0" borderId="0" xfId="0" applyFont="1"/>
    <xf numFmtId="0" fontId="43" fillId="0" borderId="3" xfId="69" applyFont="1" applyBorder="1" applyAlignment="1">
      <alignment horizontal="left" vertical="center" wrapText="1"/>
    </xf>
    <xf numFmtId="49" fontId="43" fillId="0" borderId="3" xfId="69" applyNumberFormat="1" applyFont="1" applyBorder="1" applyAlignment="1">
      <alignment horizontal="center" vertical="center" wrapText="1"/>
    </xf>
    <xf numFmtId="0" fontId="43" fillId="0" borderId="3" xfId="40" applyFont="1" applyBorder="1" applyAlignment="1">
      <alignment horizontal="center" vertical="center" wrapText="1"/>
    </xf>
    <xf numFmtId="0" fontId="43" fillId="0" borderId="1" xfId="0" applyFont="1" applyBorder="1" applyAlignment="1">
      <alignment horizontal="justify" vertical="center" wrapText="1"/>
    </xf>
    <xf numFmtId="0" fontId="43" fillId="0" borderId="1" xfId="72" applyFont="1" applyBorder="1" applyAlignment="1">
      <alignment horizontal="left" vertical="center" wrapText="1"/>
    </xf>
    <xf numFmtId="0" fontId="43" fillId="0" borderId="3" xfId="72" applyFont="1" applyBorder="1" applyAlignment="1">
      <alignment horizontal="center" vertical="center" wrapText="1"/>
    </xf>
    <xf numFmtId="0" fontId="43" fillId="0" borderId="1" xfId="74" applyFont="1" applyBorder="1" applyAlignment="1">
      <alignment horizontal="left" vertical="center" wrapText="1"/>
    </xf>
    <xf numFmtId="0" fontId="43" fillId="0" borderId="3" xfId="0" applyFont="1" applyBorder="1" applyAlignment="1">
      <alignment horizontal="left" vertical="center" wrapText="1"/>
    </xf>
    <xf numFmtId="0" fontId="29" fillId="0" borderId="3" xfId="0" applyFont="1" applyBorder="1" applyAlignment="1">
      <alignment horizontal="center" vertical="center" wrapText="1"/>
    </xf>
    <xf numFmtId="0" fontId="43" fillId="0" borderId="3" xfId="56" applyFont="1" applyBorder="1" applyAlignment="1">
      <alignment horizontal="center" vertical="center" wrapText="1"/>
    </xf>
    <xf numFmtId="0" fontId="43" fillId="0" borderId="4" xfId="0" applyFont="1" applyBorder="1" applyAlignment="1">
      <alignment horizontal="center" vertical="center" wrapText="1"/>
    </xf>
    <xf numFmtId="0" fontId="43" fillId="0" borderId="14" xfId="0" applyFont="1" applyBorder="1" applyAlignment="1">
      <alignment horizontal="center" vertical="center" wrapText="1"/>
    </xf>
    <xf numFmtId="0" fontId="27" fillId="0" borderId="1" xfId="0" applyFont="1" applyBorder="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center" vertical="center" wrapText="1"/>
    </xf>
    <xf numFmtId="4" fontId="36" fillId="0" borderId="1" xfId="55" applyNumberFormat="1" applyFont="1" applyBorder="1" applyAlignment="1">
      <alignment horizontal="center" vertical="center" wrapText="1"/>
    </xf>
    <xf numFmtId="4" fontId="70" fillId="0" borderId="0" xfId="0" applyNumberFormat="1" applyFont="1"/>
    <xf numFmtId="0" fontId="30" fillId="0" borderId="1" xfId="0" applyFont="1" applyBorder="1" applyAlignment="1">
      <alignment horizontal="center"/>
    </xf>
    <xf numFmtId="0" fontId="27" fillId="0" borderId="10" xfId="0" applyFont="1" applyBorder="1" applyAlignment="1">
      <alignment horizontal="center" vertical="center"/>
    </xf>
    <xf numFmtId="0" fontId="46" fillId="15" borderId="0" xfId="0" applyFont="1" applyFill="1"/>
    <xf numFmtId="0" fontId="28" fillId="15" borderId="3" xfId="69" applyFont="1" applyFill="1" applyBorder="1" applyAlignment="1">
      <alignment horizontal="left" vertical="center" wrapText="1"/>
    </xf>
    <xf numFmtId="0" fontId="28" fillId="15" borderId="3" xfId="69" applyFont="1" applyFill="1" applyBorder="1" applyAlignment="1">
      <alignment horizontal="center" vertical="center" wrapText="1"/>
    </xf>
    <xf numFmtId="168" fontId="28" fillId="15" borderId="3" xfId="69" applyNumberFormat="1" applyFont="1" applyFill="1" applyBorder="1" applyAlignment="1">
      <alignment horizontal="center" vertical="center" wrapText="1"/>
    </xf>
    <xf numFmtId="1" fontId="28" fillId="15" borderId="3" xfId="69" applyNumberFormat="1" applyFont="1" applyFill="1" applyBorder="1" applyAlignment="1">
      <alignment horizontal="center" vertical="center" wrapText="1"/>
    </xf>
    <xf numFmtId="49" fontId="28" fillId="15" borderId="3" xfId="69" applyNumberFormat="1" applyFont="1" applyFill="1" applyBorder="1" applyAlignment="1">
      <alignment horizontal="center" vertical="center" wrapText="1"/>
    </xf>
    <xf numFmtId="0" fontId="28" fillId="15" borderId="3" xfId="0" applyFont="1" applyFill="1" applyBorder="1" applyAlignment="1">
      <alignment horizontal="center" vertical="center" wrapText="1"/>
    </xf>
    <xf numFmtId="4" fontId="43" fillId="0" borderId="3" xfId="14" applyNumberFormat="1" applyFont="1" applyFill="1" applyBorder="1" applyAlignment="1">
      <alignment horizontal="center" vertical="center" wrapText="1"/>
    </xf>
    <xf numFmtId="4" fontId="43" fillId="0" borderId="1" xfId="51" applyNumberFormat="1" applyFont="1" applyBorder="1" applyAlignment="1">
      <alignment horizontal="center" vertical="center"/>
    </xf>
    <xf numFmtId="4" fontId="43" fillId="0" borderId="9" xfId="51" applyNumberFormat="1" applyFont="1" applyBorder="1" applyAlignment="1">
      <alignment horizontal="center" vertical="center"/>
    </xf>
    <xf numFmtId="169" fontId="43" fillId="0" borderId="1" xfId="51" applyNumberFormat="1" applyFont="1" applyBorder="1" applyAlignment="1">
      <alignment horizontal="center" vertical="center"/>
    </xf>
    <xf numFmtId="4" fontId="43" fillId="0" borderId="3" xfId="22" applyNumberFormat="1" applyFont="1" applyBorder="1" applyAlignment="1">
      <alignment horizontal="center" vertical="center" wrapText="1"/>
    </xf>
    <xf numFmtId="4" fontId="36" fillId="0" borderId="1" xfId="55" applyNumberFormat="1" applyFont="1" applyBorder="1" applyAlignment="1">
      <alignment horizontal="right" vertical="center" wrapText="1"/>
    </xf>
    <xf numFmtId="4" fontId="30" fillId="0" borderId="1" xfId="0" applyNumberFormat="1" applyFont="1" applyBorder="1"/>
    <xf numFmtId="4" fontId="28" fillId="15" borderId="3" xfId="0" applyNumberFormat="1" applyFont="1" applyFill="1" applyBorder="1" applyAlignment="1">
      <alignment horizontal="center" vertical="center" wrapText="1"/>
    </xf>
    <xf numFmtId="4" fontId="28" fillId="15" borderId="3" xfId="69" applyNumberFormat="1" applyFont="1" applyFill="1" applyBorder="1" applyAlignment="1">
      <alignment horizontal="center" vertical="center" wrapText="1"/>
    </xf>
    <xf numFmtId="4" fontId="28" fillId="15" borderId="3" xfId="14" applyNumberFormat="1" applyFont="1" applyFill="1" applyBorder="1" applyAlignment="1">
      <alignment horizontal="center" vertical="center" wrapText="1"/>
    </xf>
    <xf numFmtId="4" fontId="28" fillId="15" borderId="3" xfId="66" applyNumberFormat="1" applyFont="1" applyFill="1" applyBorder="1" applyAlignment="1">
      <alignment horizontal="center" vertical="center" wrapText="1"/>
    </xf>
    <xf numFmtId="4" fontId="43" fillId="0" borderId="3" xfId="24" applyNumberFormat="1" applyFont="1" applyBorder="1" applyAlignment="1">
      <alignment horizontal="center" vertical="center" wrapText="1"/>
    </xf>
    <xf numFmtId="4" fontId="43" fillId="0" borderId="3" xfId="25" applyNumberFormat="1" applyFont="1" applyBorder="1" applyAlignment="1">
      <alignment horizontal="center" vertical="center" wrapText="1"/>
    </xf>
    <xf numFmtId="4" fontId="36" fillId="0" borderId="1" xfId="0" applyNumberFormat="1" applyFont="1" applyBorder="1"/>
    <xf numFmtId="4" fontId="70" fillId="0" borderId="1" xfId="0" applyNumberFormat="1" applyFont="1" applyBorder="1"/>
    <xf numFmtId="4" fontId="44" fillId="0" borderId="3" xfId="14" applyNumberFormat="1" applyFont="1" applyFill="1" applyBorder="1" applyAlignment="1">
      <alignment horizontal="center" vertical="center" wrapText="1"/>
    </xf>
    <xf numFmtId="4" fontId="45" fillId="15" borderId="3" xfId="69" applyNumberFormat="1" applyFont="1" applyFill="1" applyBorder="1" applyAlignment="1">
      <alignment horizontal="center" vertical="center" wrapText="1"/>
    </xf>
    <xf numFmtId="4" fontId="45" fillId="15" borderId="3" xfId="0" applyNumberFormat="1" applyFont="1" applyFill="1" applyBorder="1" applyAlignment="1">
      <alignment horizontal="center" vertical="center" wrapText="1"/>
    </xf>
    <xf numFmtId="4" fontId="27" fillId="0" borderId="3" xfId="40" applyNumberFormat="1" applyFont="1" applyBorder="1" applyAlignment="1">
      <alignment horizontal="center" vertical="center" wrapText="1"/>
    </xf>
    <xf numFmtId="2" fontId="27" fillId="0" borderId="1" xfId="32" applyNumberFormat="1" applyFont="1" applyBorder="1" applyAlignment="1">
      <alignment horizontal="center" vertical="center"/>
    </xf>
    <xf numFmtId="4" fontId="27" fillId="0" borderId="1" xfId="32" applyNumberFormat="1" applyFont="1" applyBorder="1" applyAlignment="1">
      <alignment horizontal="center" vertical="center"/>
    </xf>
    <xf numFmtId="2" fontId="27" fillId="0" borderId="1" xfId="32" applyNumberFormat="1" applyFont="1" applyBorder="1" applyAlignment="1">
      <alignment horizontal="center" vertical="center" wrapText="1"/>
    </xf>
    <xf numFmtId="4" fontId="27" fillId="0" borderId="1" xfId="32" applyNumberFormat="1" applyFont="1" applyBorder="1" applyAlignment="1">
      <alignment horizontal="center" vertical="center" wrapText="1"/>
    </xf>
    <xf numFmtId="2" fontId="27" fillId="0" borderId="0" xfId="32" applyNumberFormat="1" applyFont="1" applyAlignment="1">
      <alignment horizontal="center" vertical="center" wrapText="1"/>
    </xf>
    <xf numFmtId="4" fontId="27" fillId="0" borderId="0" xfId="32" applyNumberFormat="1" applyFont="1" applyAlignment="1">
      <alignment horizontal="center" vertical="center" wrapText="1"/>
    </xf>
    <xf numFmtId="4" fontId="27" fillId="0" borderId="1" xfId="40" applyNumberFormat="1" applyFont="1" applyBorder="1" applyAlignment="1">
      <alignment horizontal="center" vertical="center" wrapText="1"/>
    </xf>
    <xf numFmtId="2" fontId="27" fillId="0" borderId="5" xfId="32" applyNumberFormat="1" applyFont="1" applyBorder="1" applyAlignment="1">
      <alignment horizontal="center" vertical="center"/>
    </xf>
    <xf numFmtId="4" fontId="27" fillId="0" borderId="5" xfId="32" applyNumberFormat="1" applyFont="1" applyBorder="1" applyAlignment="1">
      <alignment horizontal="center" vertical="center" wrapText="1"/>
    </xf>
    <xf numFmtId="4" fontId="27" fillId="0" borderId="0" xfId="32" applyNumberFormat="1" applyFont="1" applyAlignment="1">
      <alignment horizontal="center" vertical="center"/>
    </xf>
    <xf numFmtId="0" fontId="61" fillId="0" borderId="0" xfId="0" applyFont="1" applyAlignment="1">
      <alignment vertical="center" wrapText="1"/>
    </xf>
    <xf numFmtId="0" fontId="43" fillId="0" borderId="0" xfId="0" applyFont="1" applyAlignment="1">
      <alignment vertical="center"/>
    </xf>
    <xf numFmtId="2" fontId="27" fillId="0" borderId="12" xfId="0" applyNumberFormat="1" applyFont="1" applyBorder="1" applyAlignment="1">
      <alignment horizontal="center" vertical="center"/>
    </xf>
    <xf numFmtId="4" fontId="27" fillId="0" borderId="1" xfId="0" applyNumberFormat="1" applyFont="1" applyBorder="1" applyAlignment="1">
      <alignment horizontal="center" vertical="center"/>
    </xf>
    <xf numFmtId="2" fontId="27" fillId="0" borderId="1" xfId="0" applyNumberFormat="1" applyFont="1" applyBorder="1" applyAlignment="1">
      <alignment horizontal="center" vertical="center"/>
    </xf>
    <xf numFmtId="2" fontId="27" fillId="0" borderId="1" xfId="0" applyNumberFormat="1" applyFont="1" applyBorder="1"/>
    <xf numFmtId="0" fontId="30" fillId="0" borderId="1" xfId="0" applyFont="1" applyBorder="1"/>
    <xf numFmtId="2" fontId="10" fillId="15" borderId="0" xfId="32" applyNumberFormat="1" applyFont="1" applyFill="1" applyAlignment="1">
      <alignment horizontal="center" vertical="center" wrapText="1"/>
    </xf>
    <xf numFmtId="4" fontId="10" fillId="15" borderId="0" xfId="32" applyNumberFormat="1" applyFont="1" applyFill="1" applyAlignment="1">
      <alignment horizontal="center" vertical="center"/>
    </xf>
    <xf numFmtId="0" fontId="52" fillId="15" borderId="0" xfId="0" applyFont="1" applyFill="1" applyAlignment="1">
      <alignment vertical="center" wrapText="1"/>
    </xf>
    <xf numFmtId="0" fontId="28" fillId="15" borderId="0" xfId="0" applyFont="1" applyFill="1" applyAlignment="1">
      <alignment vertical="center"/>
    </xf>
    <xf numFmtId="4" fontId="41" fillId="15" borderId="0" xfId="0" applyNumberFormat="1" applyFont="1" applyFill="1" applyAlignment="1">
      <alignment vertical="center"/>
    </xf>
    <xf numFmtId="2" fontId="10" fillId="15" borderId="0" xfId="32" applyNumberFormat="1" applyFont="1" applyFill="1" applyAlignment="1">
      <alignment horizontal="center" vertical="center"/>
    </xf>
    <xf numFmtId="4" fontId="50" fillId="15" borderId="0" xfId="32" applyNumberFormat="1" applyFont="1" applyFill="1" applyAlignment="1">
      <alignment vertical="center" wrapText="1"/>
    </xf>
    <xf numFmtId="0" fontId="51" fillId="15" borderId="0" xfId="0" applyFont="1" applyFill="1" applyAlignment="1">
      <alignment vertical="center"/>
    </xf>
    <xf numFmtId="2" fontId="10" fillId="15" borderId="3" xfId="32" applyNumberFormat="1" applyFont="1" applyFill="1" applyBorder="1" applyAlignment="1">
      <alignment horizontal="center" vertical="center"/>
    </xf>
    <xf numFmtId="4" fontId="10" fillId="15" borderId="12" xfId="32" applyNumberFormat="1" applyFont="1" applyFill="1" applyBorder="1" applyAlignment="1">
      <alignment horizontal="center" vertical="center"/>
    </xf>
    <xf numFmtId="4" fontId="10" fillId="15" borderId="3" xfId="32" applyNumberFormat="1" applyFont="1" applyFill="1" applyBorder="1" applyAlignment="1">
      <alignment horizontal="center" vertical="center"/>
    </xf>
    <xf numFmtId="4" fontId="43" fillId="0" borderId="14" xfId="0" applyNumberFormat="1" applyFont="1" applyBorder="1" applyAlignment="1">
      <alignment horizontal="center" vertical="center" wrapText="1"/>
    </xf>
    <xf numFmtId="4" fontId="10" fillId="15" borderId="3" xfId="32" applyNumberFormat="1" applyFont="1" applyFill="1" applyBorder="1" applyAlignment="1">
      <alignment horizontal="center" vertical="center" wrapText="1"/>
    </xf>
    <xf numFmtId="2" fontId="27" fillId="0" borderId="13" xfId="32" applyNumberFormat="1" applyFont="1" applyBorder="1" applyAlignment="1">
      <alignment horizontal="center" vertical="center"/>
    </xf>
    <xf numFmtId="4" fontId="27" fillId="0" borderId="13" xfId="32"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5" fillId="0" borderId="0" xfId="0" applyFont="1" applyAlignment="1">
      <alignment vertical="center" wrapText="1"/>
    </xf>
    <xf numFmtId="171" fontId="75" fillId="0" borderId="1" xfId="0" applyNumberFormat="1" applyFont="1" applyBorder="1" applyAlignment="1">
      <alignment horizontal="center" vertical="center" wrapText="1"/>
    </xf>
    <xf numFmtId="171" fontId="76" fillId="0" borderId="1" xfId="0" applyNumberFormat="1" applyFont="1" applyBorder="1" applyAlignment="1">
      <alignment horizontal="center" vertical="center" wrapText="1"/>
    </xf>
    <xf numFmtId="0" fontId="75" fillId="0" borderId="1" xfId="0" applyFont="1" applyBorder="1" applyAlignment="1">
      <alignment horizontal="center" vertical="center" wrapText="1"/>
    </xf>
    <xf numFmtId="0" fontId="35" fillId="0" borderId="1" xfId="0" applyFont="1" applyBorder="1" applyAlignment="1">
      <alignment horizontal="center" vertical="center"/>
    </xf>
    <xf numFmtId="0" fontId="6" fillId="0" borderId="1" xfId="0" applyFont="1" applyBorder="1" applyAlignment="1">
      <alignment vertical="center" wrapText="1"/>
    </xf>
    <xf numFmtId="0" fontId="42" fillId="0" borderId="1" xfId="0" applyFont="1" applyBorder="1" applyAlignment="1">
      <alignment horizontal="center" vertical="center" wrapText="1"/>
    </xf>
    <xf numFmtId="4" fontId="72" fillId="0" borderId="1" xfId="0" applyNumberFormat="1" applyFont="1" applyBorder="1" applyAlignment="1">
      <alignment horizontal="right" vertical="center"/>
    </xf>
    <xf numFmtId="0" fontId="59" fillId="0" borderId="1" xfId="0" applyFont="1" applyBorder="1" applyAlignment="1">
      <alignment horizontal="center" vertical="center"/>
    </xf>
    <xf numFmtId="0" fontId="58" fillId="0" borderId="1" xfId="0" applyFont="1" applyBorder="1" applyAlignment="1">
      <alignment vertical="center" wrapText="1"/>
    </xf>
    <xf numFmtId="0" fontId="55" fillId="0" borderId="1" xfId="0" applyFont="1" applyBorder="1" applyAlignment="1">
      <alignment horizontal="center" vertical="center" wrapText="1"/>
    </xf>
    <xf numFmtId="4" fontId="73" fillId="0" borderId="1" xfId="0" applyNumberFormat="1" applyFont="1" applyBorder="1" applyAlignment="1">
      <alignment horizontal="right" vertical="center"/>
    </xf>
    <xf numFmtId="0" fontId="35" fillId="0" borderId="1" xfId="0" applyFont="1" applyBorder="1" applyAlignment="1">
      <alignment vertical="center" wrapText="1"/>
    </xf>
    <xf numFmtId="0" fontId="38" fillId="0" borderId="1" xfId="0" applyFont="1" applyBorder="1" applyAlignment="1">
      <alignment horizontal="center" vertical="center" wrapText="1"/>
    </xf>
    <xf numFmtId="0" fontId="74" fillId="0" borderId="1" xfId="0" applyFont="1" applyBorder="1" applyAlignment="1">
      <alignment vertical="center" wrapText="1"/>
    </xf>
    <xf numFmtId="0" fontId="40" fillId="0" borderId="1" xfId="0" applyFont="1" applyBorder="1" applyAlignment="1">
      <alignment horizontal="center" vertical="center" wrapText="1"/>
    </xf>
    <xf numFmtId="0" fontId="59" fillId="0" borderId="1" xfId="0" applyFont="1" applyBorder="1" applyAlignment="1">
      <alignment vertical="center" wrapText="1"/>
    </xf>
    <xf numFmtId="0" fontId="72" fillId="0" borderId="21" xfId="0" applyFont="1" applyBorder="1" applyAlignment="1">
      <alignment horizontal="center" vertical="center" wrapText="1"/>
    </xf>
    <xf numFmtId="0" fontId="73" fillId="0" borderId="23" xfId="0" applyFont="1" applyBorder="1" applyAlignment="1">
      <alignment horizontal="center" vertical="center" wrapText="1"/>
    </xf>
    <xf numFmtId="171" fontId="73" fillId="0" borderId="21" xfId="0" applyNumberFormat="1" applyFont="1" applyBorder="1" applyAlignment="1">
      <alignment horizontal="center" vertical="center" wrapText="1"/>
    </xf>
    <xf numFmtId="171" fontId="73" fillId="0" borderId="23" xfId="0" applyNumberFormat="1" applyFont="1" applyBorder="1" applyAlignment="1">
      <alignment horizontal="center" vertical="center" wrapText="1"/>
    </xf>
    <xf numFmtId="0" fontId="72" fillId="0" borderId="23" xfId="0" applyFont="1" applyBorder="1" applyAlignment="1">
      <alignment horizontal="justify" vertical="center" wrapText="1"/>
    </xf>
    <xf numFmtId="4" fontId="72" fillId="0" borderId="23" xfId="0" applyNumberFormat="1" applyFont="1" applyBorder="1" applyAlignment="1">
      <alignment horizontal="right" vertical="center" wrapText="1"/>
    </xf>
    <xf numFmtId="0" fontId="77" fillId="0" borderId="21" xfId="0" applyFont="1" applyBorder="1" applyAlignment="1">
      <alignment horizontal="center" vertical="center" wrapText="1"/>
    </xf>
    <xf numFmtId="0" fontId="74" fillId="0" borderId="23" xfId="0" applyFont="1" applyBorder="1" applyAlignment="1">
      <alignment horizontal="justify" vertical="center" wrapText="1"/>
    </xf>
    <xf numFmtId="4" fontId="73" fillId="0" borderId="23" xfId="0" applyNumberFormat="1" applyFont="1" applyBorder="1" applyAlignment="1">
      <alignment horizontal="right" vertical="center" wrapText="1"/>
    </xf>
    <xf numFmtId="0" fontId="73" fillId="0" borderId="21" xfId="0" applyFont="1" applyBorder="1" applyAlignment="1">
      <alignment horizontal="center" vertical="center" wrapText="1"/>
    </xf>
    <xf numFmtId="0" fontId="73" fillId="0" borderId="23" xfId="0" applyFont="1" applyBorder="1" applyAlignment="1">
      <alignment horizontal="justify" vertical="center" wrapText="1"/>
    </xf>
    <xf numFmtId="0" fontId="78" fillId="0" borderId="21" xfId="0" applyFont="1" applyBorder="1" applyAlignment="1">
      <alignment horizontal="center" vertical="center" wrapText="1"/>
    </xf>
    <xf numFmtId="0" fontId="74" fillId="0" borderId="21" xfId="0" applyFont="1" applyBorder="1" applyAlignment="1">
      <alignment horizontal="center" vertical="center" wrapText="1"/>
    </xf>
    <xf numFmtId="0" fontId="79" fillId="0" borderId="21" xfId="0" applyFont="1" applyBorder="1" applyAlignment="1">
      <alignment horizontal="center" vertical="center" wrapText="1"/>
    </xf>
    <xf numFmtId="0" fontId="20" fillId="0" borderId="10" xfId="64" applyFont="1" applyBorder="1" applyAlignment="1">
      <alignment vertical="center" wrapText="1"/>
    </xf>
    <xf numFmtId="0" fontId="20" fillId="0" borderId="11" xfId="64" applyFont="1" applyBorder="1" applyAlignment="1">
      <alignment vertical="center" wrapText="1"/>
    </xf>
    <xf numFmtId="0" fontId="20" fillId="0" borderId="12" xfId="64" applyFont="1" applyBorder="1" applyAlignment="1">
      <alignment vertical="center" wrapText="1"/>
    </xf>
    <xf numFmtId="4" fontId="72" fillId="0" borderId="23" xfId="0" applyNumberFormat="1" applyFont="1" applyBorder="1" applyAlignment="1">
      <alignment horizontal="justify" vertical="center" wrapText="1"/>
    </xf>
    <xf numFmtId="0" fontId="69" fillId="0" borderId="2" xfId="57" applyFont="1" applyBorder="1" applyAlignment="1">
      <alignment horizontal="center" vertical="center" wrapText="1"/>
    </xf>
    <xf numFmtId="0" fontId="20" fillId="0" borderId="3" xfId="64" applyFont="1" applyBorder="1" applyAlignment="1">
      <alignment horizontal="center" vertical="center" wrapText="1"/>
    </xf>
    <xf numFmtId="0" fontId="28" fillId="0" borderId="3" xfId="64" applyFont="1" applyBorder="1" applyAlignment="1">
      <alignment horizontal="center" vertical="center" wrapText="1"/>
    </xf>
    <xf numFmtId="0" fontId="45" fillId="0" borderId="3" xfId="64" applyFont="1" applyBorder="1" applyAlignment="1">
      <alignment horizontal="center" vertical="center" wrapText="1"/>
    </xf>
    <xf numFmtId="0" fontId="20" fillId="0" borderId="4" xfId="64" applyFont="1" applyBorder="1" applyAlignment="1">
      <alignment horizontal="center" vertical="center" wrapText="1"/>
    </xf>
    <xf numFmtId="0" fontId="68" fillId="0" borderId="2" xfId="64" applyFont="1" applyBorder="1" applyAlignment="1">
      <alignment horizontal="left" vertical="center" wrapText="1"/>
    </xf>
    <xf numFmtId="4" fontId="68" fillId="0" borderId="2" xfId="64" applyNumberFormat="1" applyFont="1" applyBorder="1" applyAlignment="1">
      <alignment vertical="center" wrapText="1"/>
    </xf>
    <xf numFmtId="0" fontId="20" fillId="0" borderId="3" xfId="64" applyFont="1" applyBorder="1" applyAlignment="1">
      <alignment horizontal="left" vertical="center" wrapText="1"/>
    </xf>
    <xf numFmtId="4" fontId="20" fillId="0" borderId="3" xfId="64" applyNumberFormat="1" applyFont="1" applyBorder="1" applyAlignment="1">
      <alignment vertical="center" wrapText="1"/>
    </xf>
    <xf numFmtId="0" fontId="28" fillId="0" borderId="3" xfId="64" applyFont="1" applyBorder="1" applyAlignment="1">
      <alignment horizontal="left" vertical="center" wrapText="1"/>
    </xf>
    <xf numFmtId="4" fontId="28" fillId="0" borderId="3" xfId="64" applyNumberFormat="1" applyFont="1" applyBorder="1" applyAlignment="1">
      <alignment vertical="center" wrapText="1"/>
    </xf>
    <xf numFmtId="0" fontId="45" fillId="0" borderId="3" xfId="64" applyFont="1" applyBorder="1" applyAlignment="1">
      <alignment horizontal="left" vertical="center" wrapText="1"/>
    </xf>
    <xf numFmtId="4" fontId="45" fillId="0" borderId="3" xfId="64" applyNumberFormat="1" applyFont="1" applyBorder="1" applyAlignment="1">
      <alignment vertical="center" wrapText="1"/>
    </xf>
    <xf numFmtId="0" fontId="20" fillId="0" borderId="4" xfId="64" applyFont="1" applyBorder="1" applyAlignment="1">
      <alignment horizontal="left" vertical="center" wrapText="1"/>
    </xf>
    <xf numFmtId="4" fontId="20" fillId="0" borderId="4" xfId="64" applyNumberFormat="1" applyFont="1" applyBorder="1" applyAlignment="1">
      <alignment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 fontId="5" fillId="0" borderId="1" xfId="1" applyNumberFormat="1" applyFont="1" applyFill="1" applyBorder="1" applyAlignment="1">
      <alignment horizontal="right" vertical="center" wrapText="1"/>
    </xf>
    <xf numFmtId="4" fontId="7" fillId="0" borderId="1" xfId="1" applyNumberFormat="1" applyFont="1" applyFill="1" applyBorder="1" applyAlignment="1">
      <alignment horizontal="right" vertical="center" wrapText="1"/>
    </xf>
    <xf numFmtId="4" fontId="8" fillId="0" borderId="1" xfId="1" applyNumberFormat="1" applyFont="1" applyFill="1" applyBorder="1" applyAlignment="1">
      <alignment horizontal="right" vertical="center" wrapText="1"/>
    </xf>
    <xf numFmtId="0" fontId="0" fillId="0" borderId="0" xfId="0" applyAlignment="1">
      <alignment vertical="center"/>
    </xf>
    <xf numFmtId="4" fontId="80" fillId="0" borderId="3" xfId="79" applyNumberFormat="1" applyFont="1" applyBorder="1" applyAlignment="1">
      <alignment horizontal="right" vertical="center"/>
    </xf>
    <xf numFmtId="4" fontId="13" fillId="16" borderId="1" xfId="79" applyNumberFormat="1" applyFont="1" applyFill="1" applyBorder="1" applyAlignment="1">
      <alignment horizontal="right" vertical="center"/>
    </xf>
    <xf numFmtId="4" fontId="16" fillId="10" borderId="3" xfId="79" applyNumberFormat="1" applyFont="1" applyFill="1" applyBorder="1" applyAlignment="1">
      <alignment horizontal="right" vertical="center"/>
    </xf>
    <xf numFmtId="4" fontId="81" fillId="0" borderId="3" xfId="79" applyNumberFormat="1" applyFont="1" applyBorder="1" applyAlignment="1">
      <alignment horizontal="right" vertical="center"/>
    </xf>
    <xf numFmtId="4" fontId="13" fillId="10" borderId="3" xfId="79" applyNumberFormat="1" applyFont="1" applyFill="1" applyBorder="1" applyAlignment="1">
      <alignment horizontal="right" vertical="center"/>
    </xf>
    <xf numFmtId="4" fontId="23" fillId="10" borderId="3" xfId="79" applyNumberFormat="1" applyFont="1" applyFill="1" applyBorder="1" applyAlignment="1">
      <alignment horizontal="right" vertical="center"/>
    </xf>
    <xf numFmtId="167" fontId="13" fillId="0" borderId="1" xfId="79" applyNumberFormat="1" applyFont="1" applyBorder="1" applyAlignment="1">
      <alignment horizontal="right" vertical="center"/>
    </xf>
    <xf numFmtId="4" fontId="0" fillId="0" borderId="0" xfId="0" applyNumberFormat="1" applyAlignment="1">
      <alignment vertical="center"/>
    </xf>
    <xf numFmtId="167" fontId="13" fillId="8" borderId="2" xfId="79" applyNumberFormat="1" applyFont="1" applyFill="1" applyBorder="1" applyAlignment="1">
      <alignment horizontal="right" vertical="center"/>
    </xf>
    <xf numFmtId="167" fontId="13" fillId="8" borderId="3" xfId="79" applyNumberFormat="1" applyFont="1" applyFill="1" applyBorder="1" applyAlignment="1">
      <alignment horizontal="right" vertical="center"/>
    </xf>
    <xf numFmtId="167" fontId="11" fillId="0" borderId="3" xfId="79" applyNumberFormat="1" applyFont="1" applyBorder="1" applyAlignment="1">
      <alignment horizontal="right" vertical="center"/>
    </xf>
    <xf numFmtId="167" fontId="10" fillId="0" borderId="3" xfId="79" applyNumberFormat="1" applyFont="1" applyBorder="1" applyAlignment="1">
      <alignment horizontal="right" vertical="center"/>
    </xf>
    <xf numFmtId="167" fontId="11" fillId="6" borderId="3" xfId="79" applyNumberFormat="1" applyFont="1" applyFill="1" applyBorder="1" applyAlignment="1">
      <alignment horizontal="right" vertical="center"/>
    </xf>
    <xf numFmtId="167" fontId="12" fillId="0" borderId="3" xfId="79" applyNumberFormat="1" applyFont="1" applyBorder="1" applyAlignment="1">
      <alignment horizontal="right" vertical="center"/>
    </xf>
    <xf numFmtId="167" fontId="10" fillId="14" borderId="3" xfId="79" applyNumberFormat="1" applyFont="1" applyFill="1" applyBorder="1" applyAlignment="1">
      <alignment horizontal="right" vertical="center"/>
    </xf>
    <xf numFmtId="167" fontId="0" fillId="0" borderId="0" xfId="0" applyNumberFormat="1" applyAlignment="1">
      <alignment vertical="center"/>
    </xf>
    <xf numFmtId="4" fontId="13" fillId="4" borderId="1" xfId="79" applyNumberFormat="1" applyFont="1" applyFill="1" applyBorder="1" applyAlignment="1">
      <alignment horizontal="right" vertical="center"/>
    </xf>
    <xf numFmtId="0" fontId="10" fillId="0" borderId="3" xfId="26" applyFont="1" applyBorder="1" applyAlignment="1">
      <alignment horizontal="center" vertical="center"/>
    </xf>
    <xf numFmtId="0" fontId="81" fillId="0" borderId="3" xfId="26" applyFont="1" applyBorder="1" applyAlignment="1">
      <alignment horizontal="center" vertical="center"/>
    </xf>
    <xf numFmtId="4" fontId="81" fillId="0" borderId="3" xfId="79" applyNumberFormat="1" applyFont="1" applyBorder="1" applyAlignment="1">
      <alignment horizontal="center" vertical="center" wrapText="1"/>
    </xf>
    <xf numFmtId="4" fontId="81" fillId="0" borderId="3" xfId="79" applyNumberFormat="1" applyFont="1" applyBorder="1" applyAlignment="1">
      <alignment horizontal="center" vertical="center"/>
    </xf>
    <xf numFmtId="4" fontId="7" fillId="0" borderId="0" xfId="0" applyNumberFormat="1" applyFont="1" applyAlignment="1">
      <alignment vertical="center"/>
    </xf>
    <xf numFmtId="0" fontId="10" fillId="0" borderId="3" xfId="26" applyFont="1" applyBorder="1" applyAlignment="1">
      <alignment horizontal="center" vertical="center" wrapText="1"/>
    </xf>
    <xf numFmtId="0" fontId="28" fillId="10" borderId="3" xfId="57" applyFont="1" applyFill="1" applyBorder="1" applyAlignment="1">
      <alignment horizontal="center" vertical="center" wrapText="1"/>
    </xf>
    <xf numFmtId="4" fontId="81" fillId="0" borderId="25" xfId="55" applyNumberFormat="1" applyFont="1" applyBorder="1" applyAlignment="1">
      <alignment horizontal="center"/>
    </xf>
    <xf numFmtId="4" fontId="81" fillId="0" borderId="3" xfId="55" applyNumberFormat="1" applyFont="1" applyBorder="1" applyAlignment="1">
      <alignment horizontal="center"/>
    </xf>
    <xf numFmtId="0" fontId="13" fillId="0" borderId="3" xfId="26" applyFont="1" applyBorder="1" applyAlignment="1">
      <alignment horizontal="center" vertical="center" wrapText="1"/>
    </xf>
    <xf numFmtId="0" fontId="9" fillId="0" borderId="0" xfId="78" applyFont="1" applyAlignment="1">
      <alignment vertical="center"/>
    </xf>
    <xf numFmtId="0" fontId="9" fillId="0" borderId="0" xfId="78" applyFont="1" applyAlignment="1">
      <alignment horizontal="center" vertical="center"/>
    </xf>
    <xf numFmtId="0" fontId="14" fillId="17" borderId="1" xfId="57" applyFont="1" applyFill="1" applyBorder="1" applyAlignment="1">
      <alignment horizontal="center" vertical="center" wrapText="1"/>
    </xf>
    <xf numFmtId="0" fontId="9" fillId="0" borderId="1" xfId="57" applyFont="1" applyBorder="1" applyAlignment="1">
      <alignment horizontal="center" vertical="center" wrapText="1"/>
    </xf>
    <xf numFmtId="0" fontId="9" fillId="0" borderId="1" xfId="57" applyFont="1" applyBorder="1" applyAlignment="1">
      <alignment horizontal="left" vertical="center" wrapText="1"/>
    </xf>
    <xf numFmtId="0" fontId="83" fillId="0" borderId="0" xfId="57" applyFont="1" applyAlignment="1">
      <alignment horizontal="left" vertical="center" wrapText="1"/>
    </xf>
    <xf numFmtId="0" fontId="20" fillId="0" borderId="0" xfId="82" applyFont="1" applyAlignment="1">
      <alignment horizontal="left" vertical="center" wrapText="1"/>
    </xf>
    <xf numFmtId="0" fontId="14" fillId="0" borderId="0" xfId="57" applyFont="1" applyAlignment="1">
      <alignment horizontal="left" vertical="center" wrapText="1"/>
    </xf>
    <xf numFmtId="0" fontId="9" fillId="0" borderId="9" xfId="57" applyFont="1" applyBorder="1" applyAlignment="1">
      <alignment horizontal="center" vertical="center" wrapText="1"/>
    </xf>
    <xf numFmtId="0" fontId="9" fillId="0" borderId="9" xfId="57" applyFont="1" applyBorder="1" applyAlignment="1">
      <alignment horizontal="left" vertical="center" wrapText="1"/>
    </xf>
    <xf numFmtId="0" fontId="25" fillId="0" borderId="1" xfId="57" quotePrefix="1" applyFont="1" applyBorder="1" applyAlignment="1">
      <alignment horizontal="center" vertical="center" wrapText="1"/>
    </xf>
    <xf numFmtId="0" fontId="7" fillId="0" borderId="1" xfId="86" applyFont="1" applyFill="1" applyBorder="1" applyAlignment="1">
      <alignment horizontal="left" vertical="center" wrapText="1"/>
    </xf>
    <xf numFmtId="0" fontId="7" fillId="0" borderId="1" xfId="57" applyFont="1" applyFill="1" applyBorder="1" applyAlignment="1">
      <alignment horizontal="center" vertical="center"/>
    </xf>
    <xf numFmtId="2" fontId="7" fillId="0" borderId="1" xfId="86" applyNumberFormat="1" applyFont="1" applyFill="1" applyBorder="1" applyAlignment="1">
      <alignment vertical="center"/>
    </xf>
    <xf numFmtId="4" fontId="7" fillId="0" borderId="1" xfId="86" applyNumberFormat="1" applyFont="1" applyFill="1" applyBorder="1" applyAlignment="1">
      <alignment horizontal="right" vertical="center" wrapText="1"/>
    </xf>
    <xf numFmtId="0" fontId="35" fillId="0" borderId="1" xfId="86" applyFont="1" applyFill="1" applyBorder="1" applyAlignment="1">
      <alignment horizontal="center" vertical="center" wrapText="1"/>
    </xf>
    <xf numFmtId="1" fontId="5" fillId="0" borderId="1" xfId="45" applyNumberFormat="1" applyFont="1" applyFill="1" applyBorder="1" applyAlignment="1">
      <alignment horizontal="center" vertical="center"/>
    </xf>
    <xf numFmtId="0" fontId="5" fillId="0" borderId="1" xfId="45" applyFont="1" applyFill="1" applyBorder="1" applyAlignment="1">
      <alignment horizontal="center" vertical="center" wrapText="1"/>
    </xf>
    <xf numFmtId="4" fontId="5" fillId="0" borderId="1" xfId="45" applyNumberFormat="1" applyFont="1" applyFill="1" applyBorder="1" applyAlignment="1">
      <alignment horizontal="center" vertical="center" wrapText="1"/>
    </xf>
    <xf numFmtId="0" fontId="5" fillId="0" borderId="1" xfId="86" applyFont="1" applyFill="1" applyBorder="1" applyAlignment="1">
      <alignment vertical="center" wrapText="1"/>
    </xf>
    <xf numFmtId="0" fontId="5" fillId="0" borderId="1" xfId="86" applyFont="1" applyFill="1" applyBorder="1" applyAlignment="1">
      <alignment horizontal="center" vertical="center" wrapText="1"/>
    </xf>
    <xf numFmtId="0" fontId="5" fillId="0" borderId="1" xfId="86" applyFont="1" applyFill="1" applyBorder="1" applyAlignment="1">
      <alignment vertical="center"/>
    </xf>
    <xf numFmtId="0" fontId="98" fillId="0" borderId="1" xfId="45" applyFont="1" applyFill="1" applyBorder="1" applyAlignment="1">
      <alignment vertical="center" wrapText="1"/>
    </xf>
    <xf numFmtId="0" fontId="7" fillId="0" borderId="1" xfId="45" applyFont="1" applyFill="1" applyBorder="1" applyAlignment="1">
      <alignment horizontal="center" vertical="center"/>
    </xf>
    <xf numFmtId="0" fontId="43" fillId="0" borderId="1" xfId="41" applyFont="1" applyFill="1" applyBorder="1" applyAlignment="1">
      <alignment horizontal="center" vertical="center" wrapText="1"/>
    </xf>
    <xf numFmtId="4" fontId="8" fillId="0" borderId="1" xfId="86" applyNumberFormat="1" applyFont="1" applyFill="1" applyBorder="1" applyAlignment="1">
      <alignment horizontal="right" vertical="center" wrapText="1"/>
    </xf>
    <xf numFmtId="1" fontId="5" fillId="0" borderId="1" xfId="18" applyNumberFormat="1" applyFont="1" applyFill="1" applyBorder="1" applyAlignment="1">
      <alignment horizontal="center" vertical="center" wrapText="1"/>
    </xf>
    <xf numFmtId="0" fontId="5" fillId="0" borderId="1" xfId="45" applyFont="1" applyFill="1" applyBorder="1" applyAlignment="1">
      <alignment vertical="center" wrapText="1"/>
    </xf>
    <xf numFmtId="1" fontId="5" fillId="0" borderId="1" xfId="86" applyNumberFormat="1" applyFont="1" applyFill="1" applyBorder="1" applyAlignment="1">
      <alignment horizontal="center" vertical="center"/>
    </xf>
    <xf numFmtId="0" fontId="5" fillId="0" borderId="1" xfId="86" applyFont="1" applyFill="1" applyBorder="1" applyAlignment="1">
      <alignment horizontal="left" vertical="center" wrapText="1"/>
    </xf>
    <xf numFmtId="0" fontId="7" fillId="0" borderId="1" xfId="86" applyFont="1" applyFill="1" applyBorder="1" applyAlignment="1">
      <alignment horizontal="center" vertical="center" wrapText="1"/>
    </xf>
    <xf numFmtId="0" fontId="7" fillId="0" borderId="1" xfId="41" applyFont="1" applyFill="1" applyBorder="1" applyAlignment="1">
      <alignment horizontal="left" vertical="center" wrapText="1"/>
    </xf>
    <xf numFmtId="0" fontId="7" fillId="0" borderId="1" xfId="41" applyFont="1" applyFill="1" applyBorder="1" applyAlignment="1">
      <alignment horizontal="center" vertical="center" wrapText="1"/>
    </xf>
    <xf numFmtId="0" fontId="7" fillId="0" borderId="1" xfId="86" applyFont="1" applyFill="1" applyBorder="1" applyAlignment="1">
      <alignment horizontal="center" vertical="center"/>
    </xf>
    <xf numFmtId="0" fontId="8" fillId="0" borderId="1" xfId="45" applyFont="1" applyFill="1" applyBorder="1" applyAlignment="1">
      <alignment horizontal="center" vertical="center"/>
    </xf>
    <xf numFmtId="0" fontId="8" fillId="0" borderId="1" xfId="86" applyFont="1" applyFill="1" applyBorder="1" applyAlignment="1">
      <alignment horizontal="center" vertical="center"/>
    </xf>
    <xf numFmtId="4" fontId="7" fillId="0" borderId="1" xfId="57" applyNumberFormat="1" applyFont="1" applyFill="1" applyBorder="1" applyAlignment="1">
      <alignment horizontal="center" vertical="center" wrapText="1"/>
    </xf>
    <xf numFmtId="0" fontId="8" fillId="0" borderId="1" xfId="57" applyFont="1" applyFill="1" applyBorder="1" applyAlignment="1">
      <alignment horizontal="center" vertical="center"/>
    </xf>
    <xf numFmtId="0" fontId="8" fillId="0" borderId="1" xfId="86" applyFont="1" applyFill="1" applyBorder="1" applyAlignment="1">
      <alignment horizontal="left" vertical="center" wrapText="1"/>
    </xf>
    <xf numFmtId="4" fontId="7" fillId="0" borderId="1" xfId="86" applyNumberFormat="1" applyFont="1" applyFill="1" applyBorder="1" applyAlignment="1">
      <alignment horizontal="right" vertical="center"/>
    </xf>
    <xf numFmtId="0" fontId="7" fillId="0" borderId="1" xfId="86" applyFont="1" applyFill="1" applyBorder="1" applyAlignment="1">
      <alignment vertical="center"/>
    </xf>
    <xf numFmtId="0" fontId="8" fillId="0" borderId="1" xfId="86" quotePrefix="1" applyFont="1" applyFill="1" applyBorder="1" applyAlignment="1">
      <alignment horizontal="center" vertical="center"/>
    </xf>
    <xf numFmtId="4" fontId="8" fillId="0" borderId="1" xfId="86" applyNumberFormat="1" applyFont="1" applyFill="1" applyBorder="1" applyAlignment="1">
      <alignment horizontal="right" vertical="center"/>
    </xf>
    <xf numFmtId="0" fontId="5" fillId="0" borderId="1" xfId="57" applyFont="1" applyFill="1" applyBorder="1" applyAlignment="1">
      <alignment horizontal="center" vertical="center"/>
    </xf>
    <xf numFmtId="2" fontId="5" fillId="0" borderId="1" xfId="86" applyNumberFormat="1" applyFont="1" applyFill="1" applyBorder="1" applyAlignment="1">
      <alignment vertical="center"/>
    </xf>
    <xf numFmtId="0" fontId="8" fillId="0" borderId="1" xfId="86" quotePrefix="1" applyFont="1" applyFill="1" applyBorder="1" applyAlignment="1">
      <alignment horizontal="center" vertical="center" wrapText="1"/>
    </xf>
    <xf numFmtId="0" fontId="26" fillId="0" borderId="1" xfId="41" applyFont="1" applyFill="1" applyBorder="1" applyAlignment="1">
      <alignment horizontal="left" vertical="center" wrapText="1"/>
    </xf>
    <xf numFmtId="0" fontId="99" fillId="0" borderId="1" xfId="86" applyFont="1" applyFill="1" applyBorder="1" applyAlignment="1">
      <alignment horizontal="center" vertical="center" wrapText="1"/>
    </xf>
    <xf numFmtId="0" fontId="99" fillId="0" borderId="1" xfId="41" applyFont="1" applyFill="1" applyBorder="1" applyAlignment="1">
      <alignment horizontal="left" vertical="center" wrapText="1"/>
    </xf>
    <xf numFmtId="0" fontId="7" fillId="0" borderId="1" xfId="86" applyFont="1" applyFill="1" applyBorder="1" applyAlignment="1">
      <alignment horizontal="left" vertical="center"/>
    </xf>
    <xf numFmtId="0" fontId="8" fillId="0" borderId="1" xfId="86" applyFont="1" applyFill="1" applyBorder="1" applyAlignment="1">
      <alignment horizontal="center" vertical="center" wrapText="1"/>
    </xf>
    <xf numFmtId="0" fontId="8" fillId="0" borderId="1" xfId="41" applyFont="1" applyFill="1" applyBorder="1" applyAlignment="1">
      <alignment horizontal="left" vertical="center" wrapText="1"/>
    </xf>
    <xf numFmtId="0" fontId="8" fillId="0" borderId="1" xfId="86" applyFont="1" applyFill="1" applyBorder="1" applyAlignment="1">
      <alignment horizontal="left" vertical="center"/>
    </xf>
    <xf numFmtId="0" fontId="5" fillId="0" borderId="1" xfId="41" applyFont="1" applyFill="1" applyBorder="1" applyAlignment="1">
      <alignment horizontal="left" vertical="center" wrapText="1"/>
    </xf>
    <xf numFmtId="0" fontId="5" fillId="0" borderId="1" xfId="45" applyFont="1" applyFill="1" applyBorder="1" applyAlignment="1">
      <alignment horizontal="center" vertical="center"/>
    </xf>
    <xf numFmtId="0" fontId="7" fillId="0" borderId="1" xfId="57" applyFont="1" applyFill="1" applyBorder="1" applyAlignment="1">
      <alignment horizontal="left" vertical="center" wrapText="1"/>
    </xf>
    <xf numFmtId="0" fontId="7" fillId="0" borderId="1" xfId="57" applyFont="1" applyFill="1" applyBorder="1" applyAlignment="1">
      <alignment horizontal="center" vertical="center" wrapText="1"/>
    </xf>
    <xf numFmtId="0" fontId="8" fillId="0" borderId="1" xfId="57" applyFont="1" applyFill="1" applyBorder="1" applyAlignment="1">
      <alignment horizontal="center" vertical="center" wrapText="1"/>
    </xf>
    <xf numFmtId="0" fontId="28" fillId="0" borderId="1" xfId="86" applyFont="1" applyFill="1" applyBorder="1" applyAlignment="1">
      <alignment vertical="center" wrapText="1"/>
    </xf>
    <xf numFmtId="0" fontId="28" fillId="0" borderId="1" xfId="45" applyFont="1" applyFill="1" applyBorder="1" applyAlignment="1">
      <alignment horizontal="center" vertical="center" wrapText="1"/>
    </xf>
    <xf numFmtId="0" fontId="28" fillId="0" borderId="1" xfId="45" applyFont="1" applyFill="1" applyBorder="1" applyAlignment="1">
      <alignment horizontal="left" vertical="center" wrapText="1"/>
    </xf>
    <xf numFmtId="2" fontId="28" fillId="0" borderId="1" xfId="45" applyNumberFormat="1" applyFont="1" applyFill="1" applyBorder="1" applyAlignment="1">
      <alignment horizontal="center" vertical="center" wrapText="1"/>
    </xf>
    <xf numFmtId="4" fontId="6" fillId="0" borderId="1" xfId="86" applyNumberFormat="1" applyFont="1" applyFill="1" applyBorder="1" applyAlignment="1">
      <alignment horizontal="right" vertical="center"/>
    </xf>
    <xf numFmtId="2" fontId="6" fillId="0" borderId="1" xfId="86" applyNumberFormat="1" applyFont="1" applyFill="1" applyBorder="1" applyAlignment="1">
      <alignment vertical="center"/>
    </xf>
    <xf numFmtId="0" fontId="6" fillId="0" borderId="1" xfId="86" applyFont="1" applyFill="1" applyBorder="1" applyAlignment="1">
      <alignment horizontal="center" vertical="center" wrapText="1"/>
    </xf>
    <xf numFmtId="4" fontId="28" fillId="0" borderId="1" xfId="45" applyNumberFormat="1" applyFont="1" applyFill="1" applyBorder="1" applyAlignment="1">
      <alignment horizontal="center" vertical="center" wrapText="1"/>
    </xf>
    <xf numFmtId="2" fontId="7" fillId="0" borderId="0" xfId="86" applyNumberFormat="1" applyFont="1" applyFill="1" applyBorder="1" applyAlignment="1">
      <alignment vertical="center"/>
    </xf>
    <xf numFmtId="4" fontId="7" fillId="0" borderId="0" xfId="86" applyNumberFormat="1" applyFont="1" applyFill="1" applyBorder="1" applyAlignment="1">
      <alignment horizontal="right" vertical="center" wrapText="1"/>
    </xf>
    <xf numFmtId="0" fontId="35" fillId="0" borderId="0" xfId="86" applyFont="1" applyFill="1" applyBorder="1" applyAlignment="1">
      <alignment horizontal="center" vertical="center" wrapText="1"/>
    </xf>
    <xf numFmtId="2" fontId="5" fillId="0" borderId="1" xfId="45" applyNumberFormat="1" applyFont="1" applyFill="1" applyBorder="1" applyAlignment="1">
      <alignment horizontal="center" vertical="center" wrapText="1"/>
    </xf>
    <xf numFmtId="0" fontId="100" fillId="0" borderId="0" xfId="0" applyFont="1" applyFill="1" applyAlignment="1">
      <alignment vertical="center"/>
    </xf>
    <xf numFmtId="4" fontId="100" fillId="0" borderId="0" xfId="0" applyNumberFormat="1" applyFont="1" applyFill="1" applyAlignment="1">
      <alignment vertical="center"/>
    </xf>
    <xf numFmtId="0" fontId="5" fillId="0" borderId="0" xfId="45" applyFont="1" applyFill="1" applyAlignment="1">
      <alignment horizontal="center" vertical="center" wrapText="1"/>
    </xf>
    <xf numFmtId="2" fontId="5" fillId="0" borderId="0" xfId="45" applyNumberFormat="1" applyFont="1" applyFill="1" applyAlignment="1">
      <alignment horizontal="center" vertical="center" wrapText="1"/>
    </xf>
    <xf numFmtId="4" fontId="5" fillId="0" borderId="0" xfId="45" applyNumberFormat="1" applyFont="1" applyFill="1" applyAlignment="1">
      <alignment horizontal="center" vertical="center" wrapText="1"/>
    </xf>
    <xf numFmtId="4" fontId="5" fillId="0" borderId="0" xfId="45" applyNumberFormat="1" applyFont="1" applyFill="1" applyAlignment="1">
      <alignment horizontal="right" vertical="center" wrapText="1"/>
    </xf>
    <xf numFmtId="4" fontId="5" fillId="0" borderId="0" xfId="45" applyNumberFormat="1" applyFont="1" applyFill="1" applyAlignment="1">
      <alignment vertical="center" wrapText="1"/>
    </xf>
    <xf numFmtId="4" fontId="7" fillId="0" borderId="0" xfId="86" applyNumberFormat="1" applyFont="1" applyFill="1" applyAlignment="1">
      <alignment horizontal="right" vertical="center"/>
    </xf>
    <xf numFmtId="4" fontId="7" fillId="0" borderId="0" xfId="57" applyNumberFormat="1" applyFont="1" applyFill="1" applyAlignment="1">
      <alignment horizontal="right" vertical="center"/>
    </xf>
    <xf numFmtId="0" fontId="6" fillId="0" borderId="0" xfId="45" applyFont="1" applyFill="1" applyAlignment="1">
      <alignment horizontal="center" vertical="center" wrapText="1"/>
    </xf>
    <xf numFmtId="4" fontId="7" fillId="0" borderId="0" xfId="57" applyNumberFormat="1" applyFont="1" applyFill="1" applyAlignment="1">
      <alignment horizontal="center" vertical="center"/>
    </xf>
    <xf numFmtId="0" fontId="7" fillId="0" borderId="0" xfId="57" applyFont="1" applyFill="1" applyAlignment="1">
      <alignment horizontal="center" vertical="center" wrapText="1"/>
    </xf>
    <xf numFmtId="0" fontId="7" fillId="0" borderId="0" xfId="86" applyFont="1" applyFill="1" applyAlignment="1">
      <alignment horizontal="center" vertical="center" wrapText="1"/>
    </xf>
    <xf numFmtId="0" fontId="7" fillId="0" borderId="0" xfId="86" applyFont="1" applyFill="1" applyAlignment="1">
      <alignment vertical="center"/>
    </xf>
    <xf numFmtId="0" fontId="35" fillId="0" borderId="0" xfId="86" applyFont="1" applyFill="1" applyAlignment="1">
      <alignment vertical="center"/>
    </xf>
    <xf numFmtId="0" fontId="101" fillId="0" borderId="0" xfId="45" applyFont="1" applyFill="1" applyAlignment="1">
      <alignment vertical="center" wrapText="1"/>
    </xf>
    <xf numFmtId="0" fontId="5" fillId="0" borderId="0" xfId="45" applyFont="1" applyFill="1" applyAlignment="1">
      <alignment vertical="center" wrapText="1"/>
    </xf>
    <xf numFmtId="0" fontId="5" fillId="0" borderId="6" xfId="45" applyFont="1" applyFill="1" applyBorder="1" applyAlignment="1">
      <alignment horizontal="center" vertical="center" wrapText="1"/>
    </xf>
    <xf numFmtId="0" fontId="5" fillId="0" borderId="6" xfId="45" applyFont="1" applyFill="1" applyBorder="1" applyAlignment="1">
      <alignment horizontal="left" vertical="center" wrapText="1"/>
    </xf>
    <xf numFmtId="0" fontId="5" fillId="0" borderId="6" xfId="45" applyFont="1" applyFill="1" applyBorder="1" applyAlignment="1">
      <alignment vertical="center" wrapText="1"/>
    </xf>
    <xf numFmtId="4" fontId="5" fillId="0" borderId="6" xfId="45" applyNumberFormat="1" applyFont="1" applyFill="1" applyBorder="1" applyAlignment="1">
      <alignment horizontal="center" vertical="center" wrapText="1"/>
    </xf>
    <xf numFmtId="4" fontId="5" fillId="0" borderId="0" xfId="45" applyNumberFormat="1" applyFont="1" applyFill="1" applyBorder="1" applyAlignment="1">
      <alignment horizontal="center" vertical="center" wrapText="1"/>
    </xf>
    <xf numFmtId="4" fontId="8" fillId="0" borderId="0" xfId="57" applyNumberFormat="1" applyFont="1" applyFill="1" applyAlignment="1">
      <alignment horizontal="right" vertical="center"/>
    </xf>
    <xf numFmtId="0" fontId="6" fillId="0" borderId="6" xfId="45" applyFont="1" applyFill="1" applyBorder="1" applyAlignment="1">
      <alignment horizontal="center" vertical="center" wrapText="1"/>
    </xf>
    <xf numFmtId="0" fontId="6" fillId="0" borderId="0" xfId="45" applyFont="1" applyFill="1" applyBorder="1" applyAlignment="1">
      <alignment horizontal="center" vertical="center" wrapText="1"/>
    </xf>
    <xf numFmtId="4" fontId="5" fillId="0" borderId="0" xfId="45" applyNumberFormat="1" applyFont="1" applyFill="1" applyBorder="1" applyAlignment="1">
      <alignment horizontal="right" vertical="center" wrapText="1"/>
    </xf>
    <xf numFmtId="0" fontId="35" fillId="0" borderId="0" xfId="86" applyFont="1" applyFill="1" applyAlignment="1">
      <alignment horizontal="center" vertical="center"/>
    </xf>
    <xf numFmtId="4" fontId="5" fillId="0" borderId="1" xfId="86" applyNumberFormat="1" applyFont="1" applyFill="1" applyBorder="1" applyAlignment="1">
      <alignment horizontal="center" vertical="center" wrapText="1"/>
    </xf>
    <xf numFmtId="4" fontId="20" fillId="0" borderId="1" xfId="45" applyNumberFormat="1" applyFont="1" applyFill="1" applyBorder="1" applyAlignment="1">
      <alignment horizontal="center" vertical="center" wrapText="1"/>
    </xf>
    <xf numFmtId="4" fontId="5" fillId="0" borderId="1" xfId="80" applyNumberFormat="1" applyFont="1" applyFill="1" applyBorder="1" applyAlignment="1">
      <alignment horizontal="center" vertical="center" wrapText="1"/>
    </xf>
    <xf numFmtId="4" fontId="5" fillId="0" borderId="1" xfId="80" applyNumberFormat="1" applyFont="1" applyFill="1" applyBorder="1" applyAlignment="1">
      <alignment horizontal="center" vertical="center"/>
    </xf>
    <xf numFmtId="0" fontId="35" fillId="0" borderId="0" xfId="86" applyFont="1" applyFill="1" applyAlignment="1">
      <alignment horizontal="center"/>
    </xf>
    <xf numFmtId="0" fontId="8" fillId="0" borderId="1" xfId="45" quotePrefix="1" applyFont="1" applyFill="1" applyBorder="1" applyAlignment="1">
      <alignment horizontal="center" vertical="center"/>
    </xf>
    <xf numFmtId="0" fontId="7" fillId="0" borderId="1" xfId="45" quotePrefix="1" applyFont="1" applyFill="1" applyBorder="1" applyAlignment="1">
      <alignment horizontal="center" vertical="center"/>
    </xf>
    <xf numFmtId="0" fontId="7" fillId="0" borderId="1" xfId="45" quotePrefix="1" applyFont="1" applyFill="1" applyBorder="1" applyAlignment="1">
      <alignment horizontal="center" vertical="center" wrapText="1"/>
    </xf>
    <xf numFmtId="4" fontId="7" fillId="0" borderId="1" xfId="45" quotePrefix="1" applyNumberFormat="1" applyFont="1" applyFill="1" applyBorder="1" applyAlignment="1">
      <alignment horizontal="center" vertical="center" wrapText="1"/>
    </xf>
    <xf numFmtId="4" fontId="8" fillId="0" borderId="1" xfId="45" quotePrefix="1" applyNumberFormat="1" applyFont="1" applyFill="1" applyBorder="1" applyAlignment="1">
      <alignment horizontal="center" vertical="center" wrapText="1"/>
    </xf>
    <xf numFmtId="0" fontId="99" fillId="0" borderId="1" xfId="45" quotePrefix="1" applyFont="1" applyFill="1" applyBorder="1" applyAlignment="1">
      <alignment horizontal="center" vertical="center" wrapText="1"/>
    </xf>
    <xf numFmtId="0" fontId="7" fillId="0" borderId="12" xfId="57" applyFont="1" applyFill="1" applyBorder="1" applyAlignment="1">
      <alignment horizontal="center" vertical="center"/>
    </xf>
    <xf numFmtId="0" fontId="7" fillId="0" borderId="1" xfId="45" applyFont="1" applyFill="1" applyBorder="1" applyAlignment="1">
      <alignment horizontal="center" vertical="center" wrapText="1"/>
    </xf>
    <xf numFmtId="0" fontId="59" fillId="0" borderId="0" xfId="57" applyFont="1" applyFill="1"/>
    <xf numFmtId="0" fontId="99" fillId="0" borderId="0" xfId="57" applyFont="1" applyFill="1"/>
    <xf numFmtId="4" fontId="10" fillId="0" borderId="1" xfId="87" applyNumberFormat="1" applyFont="1" applyFill="1" applyBorder="1" applyAlignment="1">
      <alignment horizontal="center" vertical="center" wrapText="1"/>
    </xf>
    <xf numFmtId="2" fontId="7" fillId="0" borderId="1" xfId="86" applyNumberFormat="1" applyFont="1" applyFill="1" applyBorder="1" applyAlignment="1">
      <alignment horizontal="center" vertical="center"/>
    </xf>
    <xf numFmtId="4" fontId="7" fillId="0" borderId="1" xfId="86" applyNumberFormat="1" applyFont="1" applyFill="1" applyBorder="1" applyAlignment="1">
      <alignment horizontal="center" vertical="center" wrapText="1"/>
    </xf>
    <xf numFmtId="2" fontId="7" fillId="0" borderId="1" xfId="86" applyNumberFormat="1" applyFont="1" applyFill="1" applyBorder="1" applyAlignment="1">
      <alignment horizontal="right" vertical="center"/>
    </xf>
    <xf numFmtId="0" fontId="35" fillId="0" borderId="1" xfId="86" applyFont="1" applyFill="1" applyBorder="1" applyAlignment="1">
      <alignment horizontal="center" vertical="center"/>
    </xf>
    <xf numFmtId="3" fontId="7" fillId="0" borderId="1" xfId="57" applyNumberFormat="1" applyFont="1" applyFill="1" applyBorder="1" applyAlignment="1" applyProtection="1">
      <alignment horizontal="center" vertical="center" wrapText="1"/>
      <protection locked="0"/>
    </xf>
    <xf numFmtId="2" fontId="35" fillId="0" borderId="0" xfId="86" applyNumberFormat="1" applyFont="1" applyFill="1" applyAlignment="1">
      <alignment vertical="center"/>
    </xf>
    <xf numFmtId="4" fontId="35" fillId="0" borderId="1" xfId="86" applyNumberFormat="1" applyFont="1" applyFill="1" applyBorder="1" applyAlignment="1">
      <alignment horizontal="center" vertical="center" wrapText="1"/>
    </xf>
    <xf numFmtId="0" fontId="7" fillId="0" borderId="12" xfId="57" applyFont="1" applyFill="1" applyBorder="1" applyAlignment="1">
      <alignment horizontal="center" vertical="center" wrapText="1"/>
    </xf>
    <xf numFmtId="0" fontId="98" fillId="0" borderId="12" xfId="45" applyFont="1" applyFill="1" applyBorder="1" applyAlignment="1">
      <alignment horizontal="center" vertical="center" wrapText="1"/>
    </xf>
    <xf numFmtId="4" fontId="7" fillId="0" borderId="1" xfId="86" applyNumberFormat="1" applyFont="1" applyFill="1" applyBorder="1" applyAlignment="1">
      <alignment horizontal="center" vertical="center"/>
    </xf>
    <xf numFmtId="0" fontId="7" fillId="0" borderId="11" xfId="57" applyFont="1" applyFill="1" applyBorder="1" applyAlignment="1">
      <alignment horizontal="center" vertical="center" wrapText="1"/>
    </xf>
    <xf numFmtId="0" fontId="7" fillId="0" borderId="1" xfId="89" applyFont="1" applyFill="1" applyBorder="1" applyAlignment="1">
      <alignment horizontal="left" vertical="center" wrapText="1"/>
    </xf>
    <xf numFmtId="0" fontId="7" fillId="0" borderId="1" xfId="89" applyFont="1" applyFill="1" applyBorder="1" applyAlignment="1">
      <alignment horizontal="center" vertical="center" wrapText="1"/>
    </xf>
    <xf numFmtId="0" fontId="7" fillId="0" borderId="0" xfId="57" applyFont="1" applyFill="1" applyBorder="1" applyAlignment="1">
      <alignment horizontal="center" vertical="center" wrapText="1"/>
    </xf>
    <xf numFmtId="0" fontId="7" fillId="0" borderId="0" xfId="86" applyFont="1" applyFill="1" applyBorder="1" applyAlignment="1">
      <alignment horizontal="center" vertical="center" wrapText="1"/>
    </xf>
    <xf numFmtId="4" fontId="7" fillId="0" borderId="0" xfId="86" applyNumberFormat="1" applyFont="1" applyFill="1" applyBorder="1" applyAlignment="1">
      <alignment horizontal="center" vertical="center" wrapText="1"/>
    </xf>
    <xf numFmtId="0" fontId="7" fillId="0" borderId="1" xfId="89" applyFont="1" applyFill="1" applyBorder="1" applyAlignment="1">
      <alignment vertical="center" wrapText="1"/>
    </xf>
    <xf numFmtId="0" fontId="5" fillId="0" borderId="1" xfId="45" applyFont="1" applyFill="1" applyBorder="1" applyAlignment="1">
      <alignment horizontal="left" vertical="center" wrapText="1"/>
    </xf>
    <xf numFmtId="4" fontId="102" fillId="0" borderId="1" xfId="89" applyNumberFormat="1" applyFont="1" applyFill="1" applyBorder="1"/>
    <xf numFmtId="0" fontId="2" fillId="0" borderId="1" xfId="89" applyFont="1" applyFill="1" applyBorder="1" applyAlignment="1">
      <alignment horizontal="center"/>
    </xf>
    <xf numFmtId="0" fontId="2" fillId="0" borderId="1" xfId="89" applyFont="1" applyFill="1" applyBorder="1" applyAlignment="1">
      <alignment horizontal="center" wrapText="1"/>
    </xf>
    <xf numFmtId="0" fontId="102" fillId="0" borderId="1" xfId="89" applyFont="1" applyFill="1" applyBorder="1" applyAlignment="1">
      <alignment horizontal="center"/>
    </xf>
    <xf numFmtId="0" fontId="102" fillId="0" borderId="1" xfId="89" applyFont="1" applyFill="1" applyBorder="1" applyAlignment="1">
      <alignment horizontal="center" vertical="center" wrapText="1"/>
    </xf>
    <xf numFmtId="0" fontId="102" fillId="0" borderId="1" xfId="89" applyFont="1" applyFill="1" applyBorder="1" applyAlignment="1">
      <alignment horizontal="center" wrapText="1"/>
    </xf>
    <xf numFmtId="0" fontId="102" fillId="0" borderId="0" xfId="89" applyFont="1" applyFill="1"/>
    <xf numFmtId="0" fontId="2" fillId="0" borderId="0" xfId="89" applyFont="1" applyFill="1"/>
    <xf numFmtId="0" fontId="35" fillId="0" borderId="0" xfId="57" applyFont="1" applyFill="1"/>
    <xf numFmtId="0" fontId="5" fillId="0" borderId="1" xfId="86" applyFont="1" applyFill="1" applyBorder="1" applyAlignment="1">
      <alignment horizontal="center" vertical="center"/>
    </xf>
    <xf numFmtId="0" fontId="98" fillId="0" borderId="1" xfId="45" applyFont="1" applyFill="1" applyBorder="1" applyAlignment="1">
      <alignment horizontal="center" vertical="center" wrapText="1"/>
    </xf>
    <xf numFmtId="4" fontId="98" fillId="0" borderId="1" xfId="45" applyNumberFormat="1" applyFont="1" applyFill="1" applyBorder="1" applyAlignment="1">
      <alignment vertical="center" wrapText="1"/>
    </xf>
    <xf numFmtId="4" fontId="98" fillId="0" borderId="1" xfId="80" applyNumberFormat="1" applyFont="1" applyFill="1" applyBorder="1" applyAlignment="1">
      <alignment vertical="center" wrapText="1"/>
    </xf>
    <xf numFmtId="4" fontId="98" fillId="0" borderId="1" xfId="80" applyNumberFormat="1" applyFont="1" applyFill="1" applyBorder="1" applyAlignment="1">
      <alignment vertical="center"/>
    </xf>
    <xf numFmtId="4" fontId="98" fillId="0" borderId="1" xfId="86" applyNumberFormat="1" applyFont="1" applyFill="1" applyBorder="1" applyAlignment="1">
      <alignment vertical="center" wrapText="1"/>
    </xf>
    <xf numFmtId="4" fontId="7" fillId="0" borderId="1" xfId="86" applyNumberFormat="1" applyFont="1" applyFill="1" applyBorder="1" applyAlignment="1">
      <alignment vertical="center"/>
    </xf>
    <xf numFmtId="2" fontId="35" fillId="0" borderId="0" xfId="86" applyNumberFormat="1" applyFont="1" applyFill="1" applyAlignment="1">
      <alignment horizontal="center" vertical="center"/>
    </xf>
    <xf numFmtId="4" fontId="5" fillId="0" borderId="1" xfId="45" applyNumberFormat="1" applyFont="1" applyFill="1" applyBorder="1" applyAlignment="1">
      <alignment vertical="center" wrapText="1"/>
    </xf>
    <xf numFmtId="4" fontId="7" fillId="0" borderId="1" xfId="45" applyNumberFormat="1" applyFont="1" applyFill="1" applyBorder="1" applyAlignment="1">
      <alignment horizontal="center" vertical="center" wrapText="1"/>
    </xf>
    <xf numFmtId="4" fontId="7" fillId="0" borderId="1" xfId="45" applyNumberFormat="1" applyFont="1" applyFill="1" applyBorder="1" applyAlignment="1">
      <alignment vertical="center" wrapText="1"/>
    </xf>
    <xf numFmtId="4" fontId="5" fillId="0" borderId="1" xfId="86" applyNumberFormat="1" applyFont="1" applyFill="1" applyBorder="1" applyAlignment="1">
      <alignment horizontal="right" vertical="center"/>
    </xf>
    <xf numFmtId="4" fontId="5" fillId="0" borderId="1" xfId="86" applyNumberFormat="1" applyFont="1" applyFill="1" applyBorder="1" applyAlignment="1">
      <alignment horizontal="center" vertical="center"/>
    </xf>
    <xf numFmtId="4" fontId="7" fillId="0" borderId="12" xfId="86" applyNumberFormat="1" applyFont="1" applyFill="1" applyBorder="1" applyAlignment="1">
      <alignment horizontal="center" vertical="center" wrapText="1"/>
    </xf>
    <xf numFmtId="0" fontId="7" fillId="0" borderId="12" xfId="86" applyFont="1" applyFill="1" applyBorder="1" applyAlignment="1">
      <alignment vertical="center" wrapText="1"/>
    </xf>
    <xf numFmtId="4" fontId="7" fillId="0" borderId="10" xfId="86" applyNumberFormat="1" applyFont="1" applyFill="1" applyBorder="1" applyAlignment="1">
      <alignment horizontal="center" vertical="center" wrapText="1"/>
    </xf>
    <xf numFmtId="0" fontId="7" fillId="0" borderId="12" xfId="86" applyFont="1" applyFill="1" applyBorder="1" applyAlignment="1">
      <alignment horizontal="center" vertical="center" wrapText="1"/>
    </xf>
    <xf numFmtId="0" fontId="8" fillId="0" borderId="1" xfId="89" applyFont="1" applyFill="1" applyBorder="1" applyAlignment="1">
      <alignment horizontal="left" vertical="center" wrapText="1"/>
    </xf>
    <xf numFmtId="4" fontId="8" fillId="0" borderId="1" xfId="86" applyNumberFormat="1" applyFont="1" applyFill="1" applyBorder="1" applyAlignment="1">
      <alignment horizontal="center" vertical="center" wrapText="1"/>
    </xf>
    <xf numFmtId="4" fontId="8" fillId="0" borderId="1" xfId="53" applyNumberFormat="1" applyFont="1" applyFill="1" applyBorder="1" applyAlignment="1">
      <alignment horizontal="right" vertical="center"/>
    </xf>
    <xf numFmtId="4" fontId="7" fillId="0" borderId="1" xfId="87" applyNumberFormat="1" applyFont="1" applyFill="1" applyBorder="1" applyAlignment="1">
      <alignment horizontal="center" vertical="center" wrapText="1"/>
    </xf>
    <xf numFmtId="4" fontId="7" fillId="0" borderId="1" xfId="90" applyNumberFormat="1" applyFont="1" applyFill="1" applyBorder="1" applyAlignment="1">
      <alignment horizontal="center" vertical="center" wrapText="1"/>
    </xf>
    <xf numFmtId="3" fontId="8" fillId="0" borderId="1" xfId="57" applyNumberFormat="1" applyFont="1" applyFill="1" applyBorder="1" applyAlignment="1" applyProtection="1">
      <alignment horizontal="center" vertical="center" wrapText="1"/>
      <protection locked="0"/>
    </xf>
    <xf numFmtId="0" fontId="35" fillId="0" borderId="1" xfId="89" applyFont="1" applyFill="1" applyBorder="1" applyAlignment="1">
      <alignment horizontal="center" vertical="center" wrapText="1"/>
    </xf>
    <xf numFmtId="0" fontId="8" fillId="0" borderId="12" xfId="86" applyFont="1" applyFill="1" applyBorder="1" applyAlignment="1">
      <alignment horizontal="center" vertical="center" wrapText="1"/>
    </xf>
    <xf numFmtId="2" fontId="59" fillId="0" borderId="0" xfId="86" applyNumberFormat="1" applyFont="1" applyFill="1" applyAlignment="1">
      <alignment vertical="center"/>
    </xf>
    <xf numFmtId="0" fontId="59" fillId="0" borderId="0" xfId="86" applyFont="1" applyFill="1" applyAlignment="1">
      <alignment vertical="center"/>
    </xf>
    <xf numFmtId="2" fontId="7" fillId="0" borderId="1" xfId="57" applyNumberFormat="1" applyFont="1" applyFill="1" applyBorder="1" applyAlignment="1">
      <alignment horizontal="center" vertical="center" wrapText="1"/>
    </xf>
    <xf numFmtId="4" fontId="8" fillId="0" borderId="1" xfId="53" applyNumberFormat="1" applyFont="1" applyFill="1" applyBorder="1" applyAlignment="1">
      <alignment vertical="center"/>
    </xf>
    <xf numFmtId="0" fontId="59" fillId="0" borderId="1" xfId="86"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2" xfId="57" applyFont="1" applyFill="1" applyBorder="1" applyAlignment="1">
      <alignment horizontal="center" vertical="center" wrapText="1"/>
    </xf>
    <xf numFmtId="0" fontId="7" fillId="0" borderId="1" xfId="86" applyFont="1" applyFill="1" applyBorder="1" applyAlignment="1">
      <alignment vertical="center" wrapText="1"/>
    </xf>
    <xf numFmtId="0" fontId="7" fillId="0" borderId="12" xfId="86" applyFont="1" applyFill="1" applyBorder="1" applyAlignment="1">
      <alignment vertical="center"/>
    </xf>
    <xf numFmtId="4" fontId="8" fillId="0" borderId="1" xfId="86" applyNumberFormat="1" applyFont="1" applyFill="1" applyBorder="1" applyAlignment="1">
      <alignment vertical="center"/>
    </xf>
    <xf numFmtId="4" fontId="8" fillId="0" borderId="1" xfId="86" applyNumberFormat="1" applyFont="1" applyFill="1" applyBorder="1" applyAlignment="1">
      <alignment horizontal="center" vertical="center"/>
    </xf>
    <xf numFmtId="0" fontId="8" fillId="0" borderId="12" xfId="86" applyFont="1" applyFill="1" applyBorder="1" applyAlignment="1">
      <alignment vertical="center"/>
    </xf>
    <xf numFmtId="4" fontId="7" fillId="0" borderId="1" xfId="53" applyNumberFormat="1" applyFont="1" applyFill="1" applyBorder="1" applyAlignment="1">
      <alignment horizontal="right" vertical="center"/>
    </xf>
    <xf numFmtId="4" fontId="7" fillId="0" borderId="10" xfId="86" applyNumberFormat="1" applyFont="1" applyFill="1" applyBorder="1" applyAlignment="1">
      <alignment vertical="center" wrapText="1"/>
    </xf>
    <xf numFmtId="0" fontId="28" fillId="0" borderId="1" xfId="89" applyFont="1" applyFill="1" applyBorder="1" applyAlignment="1">
      <alignment horizontal="left" vertical="center" wrapText="1"/>
    </xf>
    <xf numFmtId="0" fontId="25" fillId="0" borderId="1" xfId="53" applyFont="1" applyFill="1" applyBorder="1" applyAlignment="1">
      <alignment horizontal="center" vertical="center"/>
    </xf>
    <xf numFmtId="0" fontId="28" fillId="0" borderId="1" xfId="89" applyFont="1" applyFill="1" applyBorder="1" applyAlignment="1">
      <alignment horizontal="center" vertical="center"/>
    </xf>
    <xf numFmtId="4" fontId="28" fillId="0" borderId="1" xfId="89" applyNumberFormat="1" applyFont="1" applyFill="1" applyBorder="1"/>
    <xf numFmtId="0" fontId="25" fillId="0" borderId="1" xfId="57" applyFont="1" applyFill="1" applyBorder="1" applyAlignment="1">
      <alignment horizontal="center" vertical="center"/>
    </xf>
    <xf numFmtId="2" fontId="5" fillId="0" borderId="1" xfId="57" applyNumberFormat="1" applyFont="1" applyFill="1" applyBorder="1" applyAlignment="1">
      <alignment horizontal="center" vertical="center" wrapText="1"/>
    </xf>
    <xf numFmtId="2" fontId="5" fillId="0" borderId="1" xfId="86" applyNumberFormat="1" applyFont="1" applyFill="1" applyBorder="1" applyAlignment="1">
      <alignment horizontal="center" vertical="center"/>
    </xf>
    <xf numFmtId="4" fontId="5" fillId="0" borderId="1" xfId="86" applyNumberFormat="1" applyFont="1" applyFill="1" applyBorder="1" applyAlignment="1">
      <alignment vertical="center"/>
    </xf>
    <xf numFmtId="3" fontId="5" fillId="0" borderId="1" xfId="57" applyNumberFormat="1" applyFont="1" applyFill="1" applyBorder="1" applyAlignment="1" applyProtection="1">
      <alignment horizontal="center" vertical="center" wrapText="1"/>
      <protection locked="0"/>
    </xf>
    <xf numFmtId="4" fontId="5" fillId="0" borderId="1" xfId="86" applyNumberFormat="1" applyFont="1" applyFill="1" applyBorder="1" applyAlignment="1">
      <alignment horizontal="right" vertical="center" wrapText="1"/>
    </xf>
    <xf numFmtId="0" fontId="5" fillId="0" borderId="12" xfId="57" applyFont="1" applyFill="1" applyBorder="1" applyAlignment="1">
      <alignment horizontal="center" vertical="center" wrapText="1"/>
    </xf>
    <xf numFmtId="0" fontId="6" fillId="0" borderId="0" xfId="86" applyFont="1" applyFill="1" applyAlignment="1">
      <alignment vertical="center"/>
    </xf>
    <xf numFmtId="0" fontId="7" fillId="0" borderId="1" xfId="86" quotePrefix="1" applyFont="1" applyFill="1" applyBorder="1" applyAlignment="1">
      <alignment horizontal="center" vertical="center" wrapText="1"/>
    </xf>
    <xf numFmtId="4" fontId="7" fillId="0" borderId="1" xfId="31" applyNumberFormat="1" applyFont="1" applyFill="1" applyBorder="1" applyAlignment="1">
      <alignment horizontal="center" vertical="center" wrapText="1"/>
    </xf>
    <xf numFmtId="0" fontId="57" fillId="0" borderId="1" xfId="41" applyFont="1" applyFill="1" applyBorder="1" applyAlignment="1">
      <alignment horizontal="left" vertical="center" wrapText="1"/>
    </xf>
    <xf numFmtId="0" fontId="57" fillId="0" borderId="1" xfId="53" applyFont="1" applyFill="1" applyBorder="1" applyAlignment="1">
      <alignment horizontal="center" vertical="center" wrapText="1"/>
    </xf>
    <xf numFmtId="4" fontId="45" fillId="0" borderId="1" xfId="53" applyNumberFormat="1" applyFont="1" applyFill="1" applyBorder="1" applyAlignment="1">
      <alignment horizontal="right" vertical="center"/>
    </xf>
    <xf numFmtId="4" fontId="45" fillId="0" borderId="1" xfId="53" applyNumberFormat="1" applyFont="1" applyFill="1" applyBorder="1" applyAlignment="1">
      <alignment vertical="center"/>
    </xf>
    <xf numFmtId="4" fontId="28" fillId="0" borderId="1" xfId="87" applyNumberFormat="1" applyFont="1" applyFill="1" applyBorder="1" applyAlignment="1">
      <alignment horizontal="center" vertical="center" wrapText="1"/>
    </xf>
    <xf numFmtId="0" fontId="28" fillId="0" borderId="1" xfId="89" applyFont="1" applyFill="1" applyBorder="1" applyAlignment="1">
      <alignment horizontal="center" vertical="center" wrapText="1"/>
    </xf>
    <xf numFmtId="0" fontId="28" fillId="0" borderId="1" xfId="57" applyFont="1" applyFill="1" applyBorder="1" applyAlignment="1">
      <alignment horizontal="center" vertical="center" wrapText="1"/>
    </xf>
    <xf numFmtId="4" fontId="28" fillId="0" borderId="1" xfId="41" applyNumberFormat="1" applyFont="1" applyFill="1" applyBorder="1" applyAlignment="1">
      <alignment horizontal="center" vertical="center" wrapText="1"/>
    </xf>
    <xf numFmtId="0" fontId="54" fillId="0" borderId="1" xfId="53" applyFont="1" applyFill="1" applyBorder="1" applyAlignment="1">
      <alignment horizontal="center" vertical="center" wrapText="1"/>
    </xf>
    <xf numFmtId="0" fontId="26" fillId="0" borderId="1" xfId="89" applyFont="1" applyFill="1" applyBorder="1" applyAlignment="1">
      <alignment horizontal="center" vertical="center" wrapText="1"/>
    </xf>
    <xf numFmtId="2" fontId="26" fillId="0" borderId="1" xfId="86" applyNumberFormat="1" applyFont="1" applyFill="1" applyBorder="1" applyAlignment="1">
      <alignment horizontal="center" vertical="center"/>
    </xf>
    <xf numFmtId="4" fontId="99" fillId="0" borderId="1" xfId="86" applyNumberFormat="1" applyFont="1" applyFill="1" applyBorder="1" applyAlignment="1">
      <alignment horizontal="center" vertical="center" wrapText="1"/>
    </xf>
    <xf numFmtId="3" fontId="99" fillId="0" borderId="1" xfId="57" applyNumberFormat="1" applyFont="1" applyFill="1" applyBorder="1" applyAlignment="1" applyProtection="1">
      <alignment horizontal="center" vertical="center" wrapText="1"/>
      <protection locked="0"/>
    </xf>
    <xf numFmtId="4" fontId="99" fillId="0" borderId="1" xfId="86" applyNumberFormat="1" applyFont="1" applyFill="1" applyBorder="1" applyAlignment="1">
      <alignment horizontal="right" vertical="center" wrapText="1"/>
    </xf>
    <xf numFmtId="0" fontId="99" fillId="0" borderId="1" xfId="89" applyFont="1" applyFill="1" applyBorder="1" applyAlignment="1">
      <alignment horizontal="center" vertical="center" wrapText="1"/>
    </xf>
    <xf numFmtId="0" fontId="99" fillId="0" borderId="12" xfId="86" applyFont="1" applyFill="1" applyBorder="1" applyAlignment="1">
      <alignment horizontal="center" vertical="center" wrapText="1"/>
    </xf>
    <xf numFmtId="2" fontId="99" fillId="0" borderId="0" xfId="86" applyNumberFormat="1" applyFont="1" applyFill="1" applyAlignment="1">
      <alignment vertical="center"/>
    </xf>
    <xf numFmtId="0" fontId="99" fillId="0" borderId="0" xfId="86" applyFont="1" applyFill="1" applyAlignment="1">
      <alignment vertical="center"/>
    </xf>
    <xf numFmtId="0" fontId="8" fillId="0" borderId="0" xfId="86" applyFont="1" applyFill="1" applyBorder="1" applyAlignment="1">
      <alignment horizontal="center" vertical="center" wrapText="1"/>
    </xf>
    <xf numFmtId="0" fontId="8" fillId="0" borderId="0" xfId="86" applyFont="1" applyFill="1" applyAlignment="1">
      <alignment vertical="center"/>
    </xf>
    <xf numFmtId="4" fontId="5" fillId="0" borderId="1" xfId="31" applyNumberFormat="1" applyFont="1" applyFill="1" applyBorder="1" applyAlignment="1">
      <alignment horizontal="center" vertical="center" wrapText="1"/>
    </xf>
    <xf numFmtId="0" fontId="5" fillId="0" borderId="12" xfId="86" applyFont="1" applyFill="1" applyBorder="1" applyAlignment="1">
      <alignment horizontal="center" vertical="center" wrapText="1"/>
    </xf>
    <xf numFmtId="4" fontId="5" fillId="0" borderId="1" xfId="57" applyNumberFormat="1" applyFont="1" applyFill="1" applyBorder="1" applyAlignment="1" applyProtection="1">
      <alignment horizontal="center" vertical="center" wrapText="1"/>
      <protection locked="0"/>
    </xf>
    <xf numFmtId="0" fontId="6" fillId="0" borderId="1" xfId="86" applyFont="1" applyFill="1" applyBorder="1" applyAlignment="1">
      <alignment horizontal="center" vertical="center"/>
    </xf>
    <xf numFmtId="0" fontId="5" fillId="0" borderId="0" xfId="86" applyFont="1" applyFill="1" applyAlignment="1">
      <alignment vertical="center"/>
    </xf>
    <xf numFmtId="0" fontId="5" fillId="0" borderId="11" xfId="57" applyFont="1" applyFill="1" applyBorder="1" applyAlignment="1">
      <alignment horizontal="center" vertical="center" wrapText="1"/>
    </xf>
    <xf numFmtId="170" fontId="7" fillId="0" borderId="1" xfId="86" applyNumberFormat="1" applyFont="1" applyFill="1" applyBorder="1" applyAlignment="1">
      <alignment horizontal="center" vertical="center"/>
    </xf>
    <xf numFmtId="168" fontId="7" fillId="0" borderId="1" xfId="86" applyNumberFormat="1" applyFont="1" applyFill="1" applyBorder="1" applyAlignment="1">
      <alignment horizontal="center" vertical="center"/>
    </xf>
    <xf numFmtId="4" fontId="8" fillId="0" borderId="1" xfId="89" applyNumberFormat="1" applyFont="1" applyFill="1" applyBorder="1" applyAlignment="1">
      <alignment vertical="center"/>
    </xf>
    <xf numFmtId="4" fontId="103" fillId="0" borderId="1" xfId="89" applyNumberFormat="1" applyFont="1" applyFill="1" applyBorder="1" applyAlignment="1">
      <alignment vertical="center"/>
    </xf>
    <xf numFmtId="0" fontId="8" fillId="0" borderId="0" xfId="86" applyFont="1" applyFill="1" applyAlignment="1">
      <alignment horizontal="center" vertical="center" wrapText="1"/>
    </xf>
    <xf numFmtId="0" fontId="5" fillId="0" borderId="1" xfId="86" applyFont="1" applyFill="1" applyBorder="1" applyAlignment="1">
      <alignment horizontal="left" vertical="center"/>
    </xf>
    <xf numFmtId="0" fontId="5" fillId="0" borderId="11" xfId="86" applyFont="1" applyFill="1" applyBorder="1" applyAlignment="1">
      <alignment vertical="center"/>
    </xf>
    <xf numFmtId="4" fontId="28" fillId="0" borderId="1" xfId="86" applyNumberFormat="1" applyFont="1" applyFill="1" applyBorder="1" applyAlignment="1">
      <alignment horizontal="center" vertical="center" wrapText="1"/>
    </xf>
    <xf numFmtId="0" fontId="7" fillId="0" borderId="0" xfId="45" applyFont="1" applyFill="1" applyBorder="1" applyAlignment="1">
      <alignment horizontal="center" vertical="center"/>
    </xf>
    <xf numFmtId="0" fontId="7" fillId="0" borderId="0" xfId="89" applyFont="1" applyFill="1" applyBorder="1" applyAlignment="1">
      <alignment horizontal="left" vertical="center" wrapText="1"/>
    </xf>
    <xf numFmtId="0" fontId="7" fillId="0" borderId="0" xfId="41" applyFont="1" applyFill="1" applyBorder="1" applyAlignment="1">
      <alignment horizontal="center" vertical="center" wrapText="1"/>
    </xf>
    <xf numFmtId="0" fontId="7" fillId="0" borderId="0" xfId="86" applyFont="1" applyFill="1" applyBorder="1" applyAlignment="1">
      <alignment horizontal="center" vertical="center"/>
    </xf>
    <xf numFmtId="2" fontId="7" fillId="0" borderId="0" xfId="86" applyNumberFormat="1" applyFont="1" applyFill="1" applyBorder="1" applyAlignment="1">
      <alignment horizontal="center" vertical="center"/>
    </xf>
    <xf numFmtId="2" fontId="7" fillId="0" borderId="0" xfId="86" applyNumberFormat="1" applyFont="1" applyFill="1" applyBorder="1" applyAlignment="1">
      <alignment horizontal="right" vertical="center"/>
    </xf>
    <xf numFmtId="4" fontId="7" fillId="0" borderId="0" xfId="86" applyNumberFormat="1" applyFont="1" applyFill="1" applyBorder="1" applyAlignment="1">
      <alignment horizontal="right" vertical="center"/>
    </xf>
    <xf numFmtId="3" fontId="7" fillId="0" borderId="0" xfId="57" applyNumberFormat="1" applyFont="1" applyFill="1" applyBorder="1" applyAlignment="1" applyProtection="1">
      <alignment horizontal="center" vertical="center" wrapText="1"/>
      <protection locked="0"/>
    </xf>
    <xf numFmtId="0" fontId="7" fillId="0" borderId="0" xfId="89" applyFont="1" applyFill="1" applyBorder="1" applyAlignment="1">
      <alignment horizontal="center" vertical="center" wrapText="1"/>
    </xf>
    <xf numFmtId="0" fontId="7" fillId="0" borderId="0" xfId="86" applyFont="1" applyFill="1" applyAlignment="1">
      <alignment horizontal="center" vertical="center"/>
    </xf>
    <xf numFmtId="0" fontId="7" fillId="0" borderId="0" xfId="86" applyFont="1" applyFill="1" applyAlignment="1">
      <alignment horizontal="left" vertical="center"/>
    </xf>
    <xf numFmtId="4" fontId="7" fillId="0" borderId="0" xfId="86" applyNumberFormat="1" applyFont="1" applyFill="1" applyAlignment="1">
      <alignment horizontal="center" vertical="center"/>
    </xf>
    <xf numFmtId="4" fontId="7" fillId="0" borderId="0" xfId="86" applyNumberFormat="1" applyFont="1" applyFill="1" applyAlignment="1">
      <alignment vertical="center"/>
    </xf>
    <xf numFmtId="0" fontId="35" fillId="0" borderId="0" xfId="86" applyFont="1" applyFill="1" applyAlignment="1">
      <alignment horizontal="center" vertical="center" wrapText="1"/>
    </xf>
    <xf numFmtId="2" fontId="5" fillId="0" borderId="1" xfId="86" applyNumberFormat="1" applyFont="1" applyFill="1" applyBorder="1" applyAlignment="1">
      <alignment horizontal="right" vertical="center"/>
    </xf>
    <xf numFmtId="0" fontId="6" fillId="0" borderId="1" xfId="45" applyFont="1" applyFill="1" applyBorder="1" applyAlignment="1">
      <alignment horizontal="center" vertical="center"/>
    </xf>
    <xf numFmtId="0" fontId="6" fillId="0" borderId="1" xfId="86" applyFont="1" applyFill="1" applyBorder="1" applyAlignment="1">
      <alignment horizontal="left" vertical="center" wrapText="1"/>
    </xf>
    <xf numFmtId="0" fontId="6" fillId="0" borderId="1" xfId="57" applyFont="1" applyFill="1" applyBorder="1" applyAlignment="1">
      <alignment horizontal="center" vertical="center"/>
    </xf>
    <xf numFmtId="4" fontId="6" fillId="0" borderId="1" xfId="86" applyNumberFormat="1" applyFont="1" applyFill="1" applyBorder="1" applyAlignment="1">
      <alignment horizontal="right" vertical="center" wrapText="1"/>
    </xf>
    <xf numFmtId="4" fontId="6" fillId="0" borderId="1" xfId="86" applyNumberFormat="1" applyFont="1" applyFill="1" applyBorder="1" applyAlignment="1">
      <alignment vertical="center"/>
    </xf>
    <xf numFmtId="4" fontId="6" fillId="0" borderId="1" xfId="86" applyNumberFormat="1" applyFont="1" applyFill="1" applyBorder="1" applyAlignment="1">
      <alignment horizontal="center" vertical="center"/>
    </xf>
    <xf numFmtId="4" fontId="45" fillId="0" borderId="3" xfId="80" applyNumberFormat="1" applyFont="1" applyFill="1" applyBorder="1" applyAlignment="1">
      <alignment horizontal="center" vertical="center" wrapText="1"/>
    </xf>
    <xf numFmtId="0" fontId="45" fillId="0" borderId="1" xfId="89" applyFont="1" applyFill="1" applyBorder="1" applyAlignment="1">
      <alignment horizontal="center" vertical="center" wrapText="1"/>
    </xf>
    <xf numFmtId="2" fontId="7" fillId="0" borderId="0" xfId="86" applyNumberFormat="1" applyFont="1" applyFill="1" applyAlignment="1">
      <alignment horizontal="center" vertical="center" wrapText="1"/>
    </xf>
    <xf numFmtId="4" fontId="35" fillId="0" borderId="0" xfId="86" applyNumberFormat="1" applyFont="1" applyFill="1" applyAlignment="1">
      <alignment horizontal="right" vertical="center"/>
    </xf>
    <xf numFmtId="0" fontId="89" fillId="0" borderId="24" xfId="89" applyFont="1" applyFill="1" applyBorder="1" applyAlignment="1">
      <alignment horizontal="center" vertical="center" wrapText="1"/>
    </xf>
    <xf numFmtId="0" fontId="89" fillId="0" borderId="21" xfId="89" applyFont="1" applyFill="1" applyBorder="1" applyAlignment="1">
      <alignment horizontal="center" vertical="center" wrapText="1"/>
    </xf>
    <xf numFmtId="0" fontId="7" fillId="0" borderId="21" xfId="89" applyFont="1" applyFill="1" applyBorder="1" applyAlignment="1">
      <alignment horizontal="center" vertical="center" wrapText="1"/>
    </xf>
    <xf numFmtId="4" fontId="5" fillId="0" borderId="0" xfId="57" applyNumberFormat="1" applyFont="1" applyFill="1" applyAlignment="1">
      <alignment horizontal="center" vertical="center" wrapText="1"/>
    </xf>
    <xf numFmtId="4" fontId="5" fillId="0" borderId="0" xfId="57" applyNumberFormat="1" applyFont="1" applyFill="1" applyAlignment="1">
      <alignment vertical="center" wrapText="1"/>
    </xf>
    <xf numFmtId="4" fontId="5" fillId="0" borderId="0" xfId="83" applyNumberFormat="1" applyFont="1" applyFill="1" applyAlignment="1">
      <alignment vertical="center"/>
    </xf>
    <xf numFmtId="4" fontId="7" fillId="0" borderId="0" xfId="83" applyNumberFormat="1" applyFont="1" applyFill="1" applyAlignment="1">
      <alignment vertical="center"/>
    </xf>
    <xf numFmtId="171" fontId="35" fillId="0" borderId="1" xfId="57" applyNumberFormat="1" applyFont="1" applyFill="1" applyBorder="1" applyAlignment="1">
      <alignment horizontal="center" vertical="center" wrapText="1"/>
    </xf>
    <xf numFmtId="4" fontId="6" fillId="0" borderId="0" xfId="83" applyNumberFormat="1" applyFont="1" applyFill="1" applyAlignment="1">
      <alignment vertical="center"/>
    </xf>
    <xf numFmtId="4" fontId="6" fillId="0" borderId="1" xfId="57" applyNumberFormat="1" applyFont="1" applyFill="1" applyBorder="1" applyAlignment="1">
      <alignment horizontal="center" vertical="center" wrapText="1"/>
    </xf>
    <xf numFmtId="3" fontId="5" fillId="0" borderId="1" xfId="57" applyNumberFormat="1" applyFont="1" applyFill="1" applyBorder="1" applyAlignment="1">
      <alignment horizontal="center" vertical="center" wrapText="1"/>
    </xf>
    <xf numFmtId="4" fontId="5" fillId="0" borderId="1" xfId="57" applyNumberFormat="1" applyFont="1" applyFill="1" applyBorder="1" applyAlignment="1">
      <alignment horizontal="left" vertical="center" wrapText="1"/>
    </xf>
    <xf numFmtId="4" fontId="5" fillId="0" borderId="1" xfId="57" quotePrefix="1" applyNumberFormat="1" applyFont="1" applyFill="1" applyBorder="1" applyAlignment="1">
      <alignment horizontal="center" vertical="center" wrapText="1"/>
    </xf>
    <xf numFmtId="4" fontId="7" fillId="0" borderId="1" xfId="57" applyNumberFormat="1" applyFont="1" applyFill="1" applyBorder="1" applyAlignment="1">
      <alignment horizontal="left" vertical="center" wrapText="1"/>
    </xf>
    <xf numFmtId="4" fontId="5" fillId="0" borderId="1" xfId="57"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4" fontId="8" fillId="0" borderId="1" xfId="57" applyNumberFormat="1" applyFont="1" applyFill="1" applyBorder="1" applyAlignment="1">
      <alignment horizontal="center" vertical="center" wrapText="1"/>
    </xf>
    <xf numFmtId="4" fontId="8" fillId="0" borderId="1" xfId="57" applyNumberFormat="1" applyFont="1" applyFill="1" applyBorder="1" applyAlignment="1">
      <alignment horizontal="left" vertical="center" wrapText="1"/>
    </xf>
    <xf numFmtId="4" fontId="8" fillId="0" borderId="0" xfId="83" applyNumberFormat="1" applyFont="1" applyFill="1" applyAlignment="1">
      <alignment vertical="center"/>
    </xf>
    <xf numFmtId="0" fontId="7" fillId="0" borderId="1" xfId="0" applyFont="1" applyFill="1" applyBorder="1" applyAlignment="1">
      <alignment horizontal="center" vertical="center" wrapText="1"/>
    </xf>
    <xf numFmtId="0" fontId="106" fillId="0" borderId="0" xfId="0" applyFont="1" applyFill="1"/>
    <xf numFmtId="4" fontId="6" fillId="0" borderId="0" xfId="79" applyNumberFormat="1" applyFont="1" applyFill="1" applyAlignment="1">
      <alignment horizontal="center" vertical="center"/>
    </xf>
    <xf numFmtId="4" fontId="35" fillId="0" borderId="0" xfId="79" applyNumberFormat="1" applyFont="1" applyFill="1" applyAlignment="1">
      <alignment vertical="center"/>
    </xf>
    <xf numFmtId="4" fontId="6" fillId="0" borderId="0" xfId="79" applyNumberFormat="1" applyFont="1" applyFill="1" applyAlignment="1">
      <alignment vertical="center"/>
    </xf>
    <xf numFmtId="4" fontId="35" fillId="0" borderId="1" xfId="79" applyNumberFormat="1" applyFont="1" applyFill="1" applyBorder="1" applyAlignment="1">
      <alignment horizontal="center" vertical="center" wrapText="1"/>
    </xf>
    <xf numFmtId="0" fontId="59" fillId="0" borderId="3" xfId="0" applyFont="1" applyFill="1" applyBorder="1" applyAlignment="1">
      <alignment horizontal="center" vertical="center"/>
    </xf>
    <xf numFmtId="4" fontId="6" fillId="0" borderId="1" xfId="79"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35" fillId="0" borderId="1" xfId="79" applyNumberFormat="1" applyFont="1" applyFill="1" applyBorder="1" applyAlignment="1">
      <alignment horizontal="center" vertical="center"/>
    </xf>
    <xf numFmtId="4" fontId="6" fillId="0" borderId="1" xfId="79" applyNumberFormat="1" applyFont="1" applyFill="1" applyBorder="1" applyAlignment="1">
      <alignment horizontal="center" vertical="center"/>
    </xf>
    <xf numFmtId="4" fontId="6" fillId="0" borderId="1" xfId="79" applyNumberFormat="1" applyFont="1" applyFill="1" applyBorder="1" applyAlignment="1">
      <alignment horizontal="right" vertical="center"/>
    </xf>
    <xf numFmtId="4" fontId="35" fillId="0" borderId="1" xfId="79" applyNumberFormat="1" applyFont="1" applyFill="1" applyBorder="1" applyAlignment="1">
      <alignment horizontal="right" vertical="center"/>
    </xf>
    <xf numFmtId="4" fontId="59" fillId="0" borderId="1" xfId="79" applyNumberFormat="1" applyFont="1" applyFill="1" applyBorder="1" applyAlignment="1">
      <alignment horizontal="right" vertical="center"/>
    </xf>
    <xf numFmtId="4" fontId="35" fillId="0" borderId="1" xfId="79" applyNumberFormat="1" applyFont="1" applyFill="1" applyBorder="1" applyAlignment="1">
      <alignment horizontal="right" vertical="center" wrapText="1"/>
    </xf>
    <xf numFmtId="4" fontId="6" fillId="0" borderId="1" xfId="79" applyNumberFormat="1" applyFont="1" applyFill="1" applyBorder="1" applyAlignment="1">
      <alignment horizontal="right" vertical="center" wrapText="1"/>
    </xf>
    <xf numFmtId="4" fontId="6" fillId="0" borderId="2" xfId="79" applyNumberFormat="1" applyFont="1" applyFill="1" applyBorder="1" applyAlignment="1">
      <alignment horizontal="center" vertical="center"/>
    </xf>
    <xf numFmtId="4" fontId="6" fillId="0" borderId="2" xfId="79" applyNumberFormat="1" applyFont="1" applyFill="1" applyBorder="1" applyAlignment="1">
      <alignment horizontal="left" vertical="center" wrapText="1"/>
    </xf>
    <xf numFmtId="4" fontId="35" fillId="0" borderId="2" xfId="79" applyNumberFormat="1" applyFont="1" applyFill="1" applyBorder="1" applyAlignment="1">
      <alignment horizontal="center" vertical="center" wrapText="1"/>
    </xf>
    <xf numFmtId="4" fontId="6" fillId="0" borderId="3" xfId="79" applyNumberFormat="1" applyFont="1" applyFill="1" applyBorder="1" applyAlignment="1">
      <alignment horizontal="right" vertical="center"/>
    </xf>
    <xf numFmtId="4" fontId="35" fillId="0" borderId="2" xfId="79" applyNumberFormat="1" applyFont="1" applyFill="1" applyBorder="1" applyAlignment="1">
      <alignment horizontal="right" vertical="center"/>
    </xf>
    <xf numFmtId="4" fontId="58" fillId="0" borderId="3" xfId="79" applyNumberFormat="1" applyFont="1" applyFill="1" applyBorder="1" applyAlignment="1">
      <alignment horizontal="right" vertical="center"/>
    </xf>
    <xf numFmtId="4" fontId="6" fillId="0" borderId="2" xfId="79" applyNumberFormat="1" applyFont="1" applyFill="1" applyBorder="1" applyAlignment="1">
      <alignment horizontal="right" vertical="center"/>
    </xf>
    <xf numFmtId="4" fontId="6" fillId="0" borderId="3" xfId="79" applyNumberFormat="1" applyFont="1" applyFill="1" applyBorder="1" applyAlignment="1">
      <alignment horizontal="right" vertical="center" wrapText="1"/>
    </xf>
    <xf numFmtId="166" fontId="35" fillId="0" borderId="3" xfId="79" applyNumberFormat="1" applyFont="1" applyFill="1" applyBorder="1" applyAlignment="1">
      <alignment horizontal="center" vertical="center"/>
    </xf>
    <xf numFmtId="4" fontId="35" fillId="0" borderId="3" xfId="79" applyNumberFormat="1" applyFont="1" applyFill="1" applyBorder="1" applyAlignment="1">
      <alignment vertical="center" wrapText="1"/>
    </xf>
    <xf numFmtId="0" fontId="35" fillId="0" borderId="3" xfId="0" applyFont="1" applyFill="1" applyBorder="1" applyAlignment="1">
      <alignment horizontal="center" vertical="center"/>
    </xf>
    <xf numFmtId="4" fontId="35" fillId="0" borderId="3" xfId="79" applyNumberFormat="1" applyFont="1" applyFill="1" applyBorder="1" applyAlignment="1">
      <alignment horizontal="right" vertical="center"/>
    </xf>
    <xf numFmtId="4" fontId="59" fillId="0" borderId="3" xfId="79" applyNumberFormat="1" applyFont="1" applyFill="1" applyBorder="1" applyAlignment="1">
      <alignment horizontal="right" vertical="center"/>
    </xf>
    <xf numFmtId="166" fontId="59" fillId="0" borderId="3" xfId="79" applyNumberFormat="1" applyFont="1" applyFill="1" applyBorder="1" applyAlignment="1">
      <alignment horizontal="center" vertical="center"/>
    </xf>
    <xf numFmtId="4" fontId="59" fillId="0" borderId="3" xfId="79" applyNumberFormat="1" applyFont="1" applyFill="1" applyBorder="1" applyAlignment="1">
      <alignment horizontal="left" vertical="center" wrapText="1"/>
    </xf>
    <xf numFmtId="4" fontId="59" fillId="0" borderId="3" xfId="0" applyNumberFormat="1" applyFont="1" applyFill="1" applyBorder="1" applyAlignment="1">
      <alignment horizontal="right" vertical="center"/>
    </xf>
    <xf numFmtId="2" fontId="59" fillId="0" borderId="3" xfId="0" applyNumberFormat="1" applyFont="1" applyFill="1" applyBorder="1" applyAlignment="1">
      <alignment horizontal="right" vertical="center"/>
    </xf>
    <xf numFmtId="4" fontId="59" fillId="0" borderId="3" xfId="79" applyNumberFormat="1" applyFont="1" applyFill="1" applyBorder="1" applyAlignment="1">
      <alignment horizontal="center" vertical="center" wrapText="1"/>
    </xf>
    <xf numFmtId="4" fontId="59" fillId="0" borderId="3" xfId="79" applyNumberFormat="1" applyFont="1" applyFill="1" applyBorder="1" applyAlignment="1">
      <alignment horizontal="center" vertical="center"/>
    </xf>
    <xf numFmtId="4" fontId="35" fillId="0" borderId="3" xfId="79" applyNumberFormat="1" applyFont="1" applyFill="1" applyBorder="1" applyAlignment="1">
      <alignment horizontal="left" vertical="center" wrapText="1"/>
    </xf>
    <xf numFmtId="4" fontId="35" fillId="0" borderId="3" xfId="79" applyNumberFormat="1" applyFont="1" applyFill="1" applyBorder="1" applyAlignment="1">
      <alignment horizontal="center" vertical="center" wrapText="1"/>
    </xf>
    <xf numFmtId="4" fontId="35" fillId="0" borderId="3" xfId="79" applyNumberFormat="1" applyFont="1" applyFill="1" applyBorder="1" applyAlignment="1">
      <alignment horizontal="right" vertical="center" wrapText="1"/>
    </xf>
    <xf numFmtId="4" fontId="6" fillId="0" borderId="3" xfId="79" applyNumberFormat="1" applyFont="1" applyFill="1" applyBorder="1" applyAlignment="1">
      <alignment horizontal="center" vertical="center"/>
    </xf>
    <xf numFmtId="4" fontId="6" fillId="0" borderId="3" xfId="79" applyNumberFormat="1" applyFont="1" applyFill="1" applyBorder="1" applyAlignment="1">
      <alignment horizontal="left" vertical="center" wrapText="1"/>
    </xf>
    <xf numFmtId="4" fontId="6" fillId="0" borderId="3" xfId="79" applyNumberFormat="1" applyFont="1" applyFill="1" applyBorder="1" applyAlignment="1">
      <alignment horizontal="center" vertical="center" wrapText="1"/>
    </xf>
    <xf numFmtId="4" fontId="35" fillId="0" borderId="3" xfId="79" applyNumberFormat="1" applyFont="1" applyFill="1" applyBorder="1" applyAlignment="1">
      <alignment horizontal="center" vertical="center"/>
    </xf>
    <xf numFmtId="0" fontId="35" fillId="0" borderId="3" xfId="0" applyFont="1" applyFill="1" applyBorder="1" applyAlignment="1">
      <alignment horizontal="left" vertical="center" wrapText="1"/>
    </xf>
    <xf numFmtId="0" fontId="35" fillId="0" borderId="3" xfId="0" applyFont="1" applyFill="1" applyBorder="1" applyAlignment="1">
      <alignment horizontal="center" vertical="center" wrapText="1"/>
    </xf>
    <xf numFmtId="0" fontId="59" fillId="0" borderId="3" xfId="0" applyFont="1" applyFill="1" applyBorder="1" applyAlignment="1">
      <alignment horizontal="center" vertical="center" wrapText="1"/>
    </xf>
    <xf numFmtId="4" fontId="59" fillId="0" borderId="3" xfId="55" applyNumberFormat="1" applyFont="1" applyFill="1" applyBorder="1" applyAlignment="1">
      <alignment vertical="center" wrapText="1"/>
    </xf>
    <xf numFmtId="4" fontId="59" fillId="0" borderId="3" xfId="55" applyNumberFormat="1" applyFont="1" applyFill="1" applyBorder="1" applyAlignment="1">
      <alignment horizontal="center" vertical="center"/>
    </xf>
    <xf numFmtId="4" fontId="59" fillId="0" borderId="3" xfId="55" applyNumberFormat="1" applyFont="1" applyFill="1" applyBorder="1" applyAlignment="1">
      <alignment horizontal="right" vertical="center"/>
    </xf>
    <xf numFmtId="4" fontId="58" fillId="0" borderId="3" xfId="79" applyNumberFormat="1" applyFont="1" applyFill="1" applyBorder="1" applyAlignment="1">
      <alignment horizontal="right" vertical="center" wrapText="1"/>
    </xf>
    <xf numFmtId="4" fontId="59" fillId="0" borderId="0" xfId="79" applyNumberFormat="1" applyFont="1" applyFill="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4" fontId="35" fillId="0" borderId="4" xfId="79" applyNumberFormat="1" applyFont="1" applyFill="1" applyBorder="1" applyAlignment="1">
      <alignment horizontal="center" vertical="center"/>
    </xf>
    <xf numFmtId="4" fontId="6" fillId="0" borderId="4" xfId="81" applyNumberFormat="1" applyFont="1" applyFill="1" applyBorder="1" applyAlignment="1">
      <alignment horizontal="center" vertical="center" wrapText="1"/>
    </xf>
    <xf numFmtId="4" fontId="6" fillId="0" borderId="4" xfId="79" applyNumberFormat="1" applyFont="1" applyFill="1" applyBorder="1" applyAlignment="1">
      <alignment horizontal="right" vertical="center"/>
    </xf>
    <xf numFmtId="4" fontId="35" fillId="0" borderId="4" xfId="79" applyNumberFormat="1" applyFont="1" applyFill="1" applyBorder="1" applyAlignment="1">
      <alignment horizontal="right" vertical="center"/>
    </xf>
    <xf numFmtId="4" fontId="59" fillId="0" borderId="4" xfId="79" applyNumberFormat="1" applyFont="1" applyFill="1" applyBorder="1" applyAlignment="1">
      <alignment horizontal="right" vertical="center"/>
    </xf>
    <xf numFmtId="4" fontId="6" fillId="0" borderId="1" xfId="81" applyNumberFormat="1" applyFont="1" applyFill="1" applyBorder="1" applyAlignment="1">
      <alignment horizontal="left" vertical="center" wrapText="1"/>
    </xf>
    <xf numFmtId="4" fontId="6" fillId="0" borderId="1" xfId="81" applyNumberFormat="1" applyFont="1" applyFill="1" applyBorder="1" applyAlignment="1">
      <alignment horizontal="center" vertical="center" wrapText="1"/>
    </xf>
    <xf numFmtId="4" fontId="6" fillId="0" borderId="0" xfId="84" applyNumberFormat="1" applyFont="1" applyAlignment="1">
      <alignment horizontal="center" vertical="center" wrapText="1"/>
    </xf>
    <xf numFmtId="4" fontId="6"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4" fontId="6" fillId="0" borderId="1" xfId="84" applyNumberFormat="1" applyFont="1" applyBorder="1" applyAlignment="1">
      <alignment horizontal="center" vertical="center"/>
    </xf>
    <xf numFmtId="4" fontId="6" fillId="0" borderId="1" xfId="84" applyNumberFormat="1" applyFont="1" applyBorder="1" applyAlignment="1">
      <alignment horizontal="left" vertical="center" wrapText="1"/>
    </xf>
    <xf numFmtId="4" fontId="6" fillId="0" borderId="1" xfId="84" applyNumberFormat="1" applyFont="1" applyBorder="1" applyAlignment="1">
      <alignment horizontal="center" vertical="center" wrapText="1"/>
    </xf>
    <xf numFmtId="4" fontId="35" fillId="0" borderId="1" xfId="0" applyNumberFormat="1" applyFont="1" applyBorder="1" applyAlignment="1">
      <alignment horizontal="center" vertical="center" wrapText="1"/>
    </xf>
    <xf numFmtId="4" fontId="6" fillId="0" borderId="1" xfId="0" applyNumberFormat="1" applyFont="1" applyBorder="1" applyAlignment="1">
      <alignment vertical="center"/>
    </xf>
    <xf numFmtId="4" fontId="6" fillId="0" borderId="0" xfId="0" applyNumberFormat="1" applyFont="1" applyAlignment="1">
      <alignment vertical="center"/>
    </xf>
    <xf numFmtId="4" fontId="59" fillId="0" borderId="1" xfId="84" applyNumberFormat="1" applyFont="1" applyBorder="1" applyAlignment="1">
      <alignment horizontal="left" vertical="center" wrapText="1"/>
    </xf>
    <xf numFmtId="4" fontId="35" fillId="0" borderId="1" xfId="0" applyNumberFormat="1" applyFont="1" applyBorder="1" applyAlignment="1">
      <alignment vertical="center"/>
    </xf>
    <xf numFmtId="4" fontId="35" fillId="0" borderId="0" xfId="0" applyNumberFormat="1" applyFont="1" applyAlignment="1">
      <alignment vertical="center"/>
    </xf>
    <xf numFmtId="4" fontId="35" fillId="0" borderId="1" xfId="84" applyNumberFormat="1" applyFont="1" applyBorder="1" applyAlignment="1">
      <alignment horizontal="center" vertical="center"/>
    </xf>
    <xf numFmtId="4" fontId="35" fillId="0" borderId="1" xfId="84" applyNumberFormat="1" applyFont="1" applyBorder="1" applyAlignment="1">
      <alignment vertical="center"/>
    </xf>
    <xf numFmtId="4" fontId="35" fillId="0" borderId="1" xfId="84" applyNumberFormat="1" applyFont="1" applyBorder="1" applyAlignment="1">
      <alignment horizontal="center" vertical="center" wrapText="1"/>
    </xf>
    <xf numFmtId="4" fontId="59" fillId="0" borderId="1" xfId="84" applyNumberFormat="1" applyFont="1" applyBorder="1" applyAlignment="1">
      <alignment horizontal="center" vertical="center" wrapText="1"/>
    </xf>
    <xf numFmtId="4" fontId="59" fillId="0" borderId="1" xfId="0" applyNumberFormat="1" applyFont="1" applyBorder="1" applyAlignment="1">
      <alignment horizontal="center" vertical="center" wrapText="1"/>
    </xf>
    <xf numFmtId="4" fontId="59" fillId="0" borderId="1" xfId="0" applyNumberFormat="1" applyFont="1" applyBorder="1" applyAlignment="1">
      <alignment vertical="center"/>
    </xf>
    <xf numFmtId="4" fontId="59" fillId="0" borderId="0" xfId="0" applyNumberFormat="1" applyFont="1" applyAlignment="1">
      <alignment vertical="center"/>
    </xf>
    <xf numFmtId="4" fontId="35" fillId="0" borderId="1" xfId="84" applyNumberFormat="1" applyFont="1" applyBorder="1" applyAlignment="1">
      <alignment horizontal="left" vertical="center"/>
    </xf>
    <xf numFmtId="0" fontId="5" fillId="0" borderId="1" xfId="57" applyFont="1" applyBorder="1" applyAlignment="1">
      <alignment horizontal="left" vertical="center" wrapText="1"/>
    </xf>
    <xf numFmtId="0" fontId="5" fillId="0" borderId="1" xfId="83" applyFont="1" applyBorder="1" applyAlignment="1">
      <alignment vertical="center"/>
    </xf>
    <xf numFmtId="4" fontId="59" fillId="0" borderId="1" xfId="84" applyNumberFormat="1" applyFont="1" applyBorder="1" applyAlignment="1">
      <alignment vertical="center" wrapText="1"/>
    </xf>
    <xf numFmtId="4" fontId="6" fillId="0" borderId="1" xfId="84" applyNumberFormat="1" applyFont="1" applyBorder="1" applyAlignment="1">
      <alignment horizontal="left" vertical="center"/>
    </xf>
    <xf numFmtId="0" fontId="6" fillId="0" borderId="1" xfId="57" applyFont="1" applyBorder="1" applyAlignment="1">
      <alignment horizontal="center" vertical="center" wrapText="1"/>
    </xf>
    <xf numFmtId="0" fontId="59" fillId="0" borderId="1" xfId="57" applyFont="1" applyBorder="1" applyAlignment="1">
      <alignment horizontal="left" vertical="center" wrapText="1"/>
    </xf>
    <xf numFmtId="0" fontId="6" fillId="0" borderId="1" xfId="57" applyFont="1" applyBorder="1" applyAlignment="1">
      <alignment horizontal="left" vertical="center" wrapText="1"/>
    </xf>
    <xf numFmtId="0" fontId="106" fillId="0" borderId="0" xfId="0" applyFont="1" applyAlignment="1">
      <alignment horizontal="center" vertical="center"/>
    </xf>
    <xf numFmtId="0" fontId="106" fillId="0" borderId="0" xfId="0" applyFont="1" applyAlignment="1">
      <alignment vertical="center"/>
    </xf>
    <xf numFmtId="4" fontId="106" fillId="0" borderId="0" xfId="0" applyNumberFormat="1" applyFont="1" applyAlignment="1">
      <alignment vertical="center"/>
    </xf>
    <xf numFmtId="0" fontId="7" fillId="0" borderId="0" xfId="46" applyFont="1" applyAlignment="1">
      <alignment horizontal="justify" vertical="center" wrapText="1"/>
    </xf>
    <xf numFmtId="0" fontId="7" fillId="0" borderId="0" xfId="46" applyFont="1" applyAlignment="1">
      <alignment horizontal="center" vertical="center" wrapText="1"/>
    </xf>
    <xf numFmtId="0" fontId="5" fillId="0" borderId="0" xfId="46" applyFont="1" applyAlignment="1">
      <alignment horizontal="center" vertical="center"/>
    </xf>
    <xf numFmtId="0" fontId="5" fillId="0" borderId="0" xfId="46" applyFont="1" applyAlignment="1">
      <alignment horizontal="centerContinuous" vertical="center" wrapText="1"/>
    </xf>
    <xf numFmtId="4" fontId="5" fillId="0" borderId="0" xfId="46" applyNumberFormat="1" applyFont="1" applyAlignment="1">
      <alignment horizontal="centerContinuous" vertical="center" wrapText="1"/>
    </xf>
    <xf numFmtId="0" fontId="5" fillId="0" borderId="0" xfId="46" applyFont="1" applyAlignment="1">
      <alignment horizontal="center" vertical="center" wrapText="1"/>
    </xf>
    <xf numFmtId="0" fontId="7" fillId="0" borderId="6" xfId="46" applyFont="1" applyBorder="1" applyAlignment="1">
      <alignment vertical="center" wrapText="1"/>
    </xf>
    <xf numFmtId="0" fontId="7" fillId="0" borderId="6" xfId="46" applyFont="1" applyBorder="1" applyAlignment="1">
      <alignment horizontal="center" vertical="center" wrapText="1"/>
    </xf>
    <xf numFmtId="0" fontId="73" fillId="0" borderId="1" xfId="46" applyFont="1" applyBorder="1" applyAlignment="1">
      <alignment horizontal="center" vertical="center" wrapText="1"/>
    </xf>
    <xf numFmtId="0" fontId="73" fillId="0" borderId="0" xfId="46" applyFont="1" applyAlignment="1">
      <alignment horizontal="justify" vertical="center" wrapText="1"/>
    </xf>
    <xf numFmtId="171" fontId="35" fillId="0" borderId="1" xfId="46" applyNumberFormat="1" applyFont="1" applyBorder="1" applyAlignment="1">
      <alignment horizontal="center" vertical="center" wrapText="1"/>
    </xf>
    <xf numFmtId="0" fontId="35" fillId="0" borderId="0" xfId="46" applyFont="1" applyAlignment="1">
      <alignment horizontal="justify" vertical="center" wrapText="1"/>
    </xf>
    <xf numFmtId="0" fontId="5" fillId="0" borderId="1" xfId="46" applyFont="1" applyBorder="1" applyAlignment="1">
      <alignment horizontal="center" vertical="center" wrapText="1"/>
    </xf>
    <xf numFmtId="2" fontId="5" fillId="0" borderId="1" xfId="46" applyNumberFormat="1" applyFont="1" applyBorder="1" applyAlignment="1">
      <alignment horizontal="justify" vertical="center" wrapText="1"/>
    </xf>
    <xf numFmtId="2" fontId="5" fillId="0" borderId="1" xfId="46" applyNumberFormat="1" applyFont="1" applyBorder="1" applyAlignment="1">
      <alignment horizontal="center" vertical="center" wrapText="1"/>
    </xf>
    <xf numFmtId="167" fontId="6" fillId="0" borderId="1" xfId="46" applyNumberFormat="1" applyFont="1" applyBorder="1" applyAlignment="1">
      <alignment horizontal="right" vertical="center" wrapText="1"/>
    </xf>
    <xf numFmtId="167" fontId="5" fillId="0" borderId="1" xfId="57" applyNumberFormat="1" applyFont="1" applyBorder="1" applyAlignment="1">
      <alignment vertical="center" wrapText="1"/>
    </xf>
    <xf numFmtId="0" fontId="5" fillId="0" borderId="0" xfId="46" applyFont="1" applyAlignment="1">
      <alignment horizontal="justify" vertical="center" wrapText="1"/>
    </xf>
    <xf numFmtId="2" fontId="8" fillId="0" borderId="1" xfId="46" applyNumberFormat="1" applyFont="1" applyBorder="1" applyAlignment="1">
      <alignment horizontal="justify" vertical="center" wrapText="1"/>
    </xf>
    <xf numFmtId="167" fontId="8" fillId="0" borderId="1" xfId="57" applyNumberFormat="1" applyFont="1" applyBorder="1" applyAlignment="1">
      <alignment vertical="center" wrapText="1"/>
    </xf>
    <xf numFmtId="2" fontId="7" fillId="0" borderId="1" xfId="46" applyNumberFormat="1" applyFont="1" applyBorder="1" applyAlignment="1">
      <alignment horizontal="center" vertical="center" wrapText="1"/>
    </xf>
    <xf numFmtId="0" fontId="7" fillId="0" borderId="1" xfId="46" applyFont="1" applyBorder="1" applyAlignment="1">
      <alignment horizontal="center" vertical="center" wrapText="1"/>
    </xf>
    <xf numFmtId="2" fontId="7" fillId="0" borderId="1" xfId="46" applyNumberFormat="1" applyFont="1" applyBorder="1" applyAlignment="1">
      <alignment horizontal="justify" vertical="center" wrapText="1"/>
    </xf>
    <xf numFmtId="167" fontId="7" fillId="0" borderId="1" xfId="57" applyNumberFormat="1" applyFont="1" applyBorder="1" applyAlignment="1">
      <alignment vertical="center" wrapText="1"/>
    </xf>
    <xf numFmtId="4" fontId="7" fillId="0" borderId="0" xfId="46" applyNumberFormat="1" applyFont="1" applyAlignment="1">
      <alignment horizontal="justify" vertical="center" wrapText="1"/>
    </xf>
    <xf numFmtId="0" fontId="8" fillId="0" borderId="1" xfId="46" applyFont="1" applyBorder="1" applyAlignment="1">
      <alignment horizontal="center" vertical="center" wrapText="1"/>
    </xf>
    <xf numFmtId="0" fontId="8" fillId="0" borderId="1" xfId="46" applyFont="1" applyBorder="1" applyAlignment="1">
      <alignment horizontal="left" vertical="center" wrapText="1"/>
    </xf>
    <xf numFmtId="0" fontId="8" fillId="0" borderId="0" xfId="46" applyFont="1" applyAlignment="1">
      <alignment horizontal="justify" vertical="center" wrapText="1"/>
    </xf>
    <xf numFmtId="2" fontId="8" fillId="0" borderId="1" xfId="46" applyNumberFormat="1" applyFont="1" applyBorder="1" applyAlignment="1">
      <alignment horizontal="center" vertical="center" wrapText="1"/>
    </xf>
    <xf numFmtId="4" fontId="8" fillId="0" borderId="0" xfId="46" applyNumberFormat="1" applyFont="1" applyAlignment="1">
      <alignment horizontal="justify" vertical="center" wrapText="1"/>
    </xf>
    <xf numFmtId="0" fontId="7" fillId="0" borderId="1" xfId="46" applyFont="1" applyBorder="1" applyAlignment="1">
      <alignment horizontal="center" vertical="center"/>
    </xf>
    <xf numFmtId="0" fontId="7" fillId="0" borderId="1" xfId="57" applyFont="1" applyBorder="1" applyAlignment="1">
      <alignment horizontal="left" vertical="center" wrapText="1"/>
    </xf>
    <xf numFmtId="0" fontId="7" fillId="0" borderId="1" xfId="57" applyFont="1" applyBorder="1" applyAlignment="1">
      <alignment horizontal="center" vertical="center" wrapText="1"/>
    </xf>
    <xf numFmtId="167" fontId="8" fillId="0" borderId="1" xfId="57" applyNumberFormat="1" applyFont="1" applyBorder="1" applyAlignment="1">
      <alignment horizontal="right" vertical="center" wrapText="1"/>
    </xf>
    <xf numFmtId="0" fontId="7" fillId="0" borderId="1" xfId="57" applyFont="1" applyBorder="1" applyAlignment="1">
      <alignment horizontal="left" vertical="center"/>
    </xf>
    <xf numFmtId="0" fontId="106" fillId="0" borderId="0" xfId="0" applyFont="1"/>
    <xf numFmtId="167" fontId="106" fillId="0" borderId="0" xfId="0" applyNumberFormat="1" applyFont="1"/>
    <xf numFmtId="4" fontId="5" fillId="0" borderId="1" xfId="46" applyNumberFormat="1" applyFont="1" applyBorder="1" applyAlignment="1">
      <alignment horizontal="right" vertical="center" wrapText="1"/>
    </xf>
    <xf numFmtId="167" fontId="5" fillId="0" borderId="1" xfId="46" applyNumberFormat="1" applyFont="1" applyBorder="1" applyAlignment="1">
      <alignment horizontal="right" vertical="center" wrapText="1"/>
    </xf>
    <xf numFmtId="4" fontId="7" fillId="0" borderId="1" xfId="46" applyNumberFormat="1" applyFont="1" applyBorder="1" applyAlignment="1">
      <alignment horizontal="right" vertical="center" wrapText="1"/>
    </xf>
    <xf numFmtId="167" fontId="7" fillId="0" borderId="1" xfId="46" applyNumberFormat="1" applyFont="1" applyBorder="1" applyAlignment="1">
      <alignment horizontal="right" vertical="center" wrapText="1"/>
    </xf>
    <xf numFmtId="4" fontId="8" fillId="0" borderId="1" xfId="46" applyNumberFormat="1" applyFont="1" applyBorder="1" applyAlignment="1">
      <alignment horizontal="right" vertical="center" wrapText="1"/>
    </xf>
    <xf numFmtId="167" fontId="8" fillId="0" borderId="1" xfId="46" applyNumberFormat="1" applyFont="1" applyBorder="1" applyAlignment="1">
      <alignment horizontal="right" vertical="center" wrapText="1"/>
    </xf>
    <xf numFmtId="4" fontId="106" fillId="0" borderId="0" xfId="0" applyNumberFormat="1" applyFont="1"/>
    <xf numFmtId="0" fontId="5" fillId="0" borderId="0" xfId="46" applyFont="1" applyAlignment="1">
      <alignment horizontal="left" vertical="center"/>
    </xf>
    <xf numFmtId="0" fontId="89" fillId="0" borderId="0" xfId="82" applyFont="1" applyAlignment="1">
      <alignment vertical="center"/>
    </xf>
    <xf numFmtId="0" fontId="101" fillId="0" borderId="0" xfId="82" applyFont="1" applyAlignment="1">
      <alignment horizontal="centerContinuous" vertical="center" wrapText="1"/>
    </xf>
    <xf numFmtId="0" fontId="8" fillId="0" borderId="6" xfId="82" applyFont="1" applyBorder="1" applyAlignment="1">
      <alignment horizontal="right" vertical="center" wrapText="1"/>
    </xf>
    <xf numFmtId="171" fontId="7" fillId="0" borderId="1" xfId="46" applyNumberFormat="1" applyFont="1" applyBorder="1" applyAlignment="1">
      <alignment horizontal="center" vertical="center" wrapText="1"/>
    </xf>
    <xf numFmtId="0" fontId="5" fillId="0" borderId="1" xfId="82" applyFont="1" applyBorder="1" applyAlignment="1">
      <alignment horizontal="center" vertical="center" wrapText="1"/>
    </xf>
    <xf numFmtId="4" fontId="5" fillId="0" borderId="1" xfId="40" applyNumberFormat="1" applyFont="1" applyBorder="1" applyAlignment="1">
      <alignment horizontal="right" vertical="center" wrapText="1"/>
    </xf>
    <xf numFmtId="4" fontId="7" fillId="0" borderId="1" xfId="40" applyNumberFormat="1" applyFont="1" applyBorder="1" applyAlignment="1">
      <alignment horizontal="right" vertical="center" wrapText="1"/>
    </xf>
    <xf numFmtId="4" fontId="8" fillId="0" borderId="1" xfId="40" applyNumberFormat="1" applyFont="1" applyBorder="1" applyAlignment="1">
      <alignment horizontal="right" vertical="center" wrapText="1"/>
    </xf>
    <xf numFmtId="4" fontId="7" fillId="0" borderId="1" xfId="57" applyNumberFormat="1" applyFont="1" applyBorder="1" applyAlignment="1">
      <alignment horizontal="right" vertical="center" wrapText="1"/>
    </xf>
    <xf numFmtId="4" fontId="8" fillId="0" borderId="1" xfId="57" applyNumberFormat="1" applyFont="1" applyBorder="1" applyAlignment="1">
      <alignment horizontal="right" vertical="center" wrapText="1"/>
    </xf>
    <xf numFmtId="49" fontId="5" fillId="0" borderId="1" xfId="82" applyNumberFormat="1" applyFont="1" applyBorder="1" applyAlignment="1">
      <alignment horizontal="center" vertical="center"/>
    </xf>
    <xf numFmtId="49" fontId="98" fillId="0" borderId="1" xfId="82" applyNumberFormat="1" applyFont="1" applyBorder="1" applyAlignment="1">
      <alignment horizontal="center" vertical="center"/>
    </xf>
    <xf numFmtId="2" fontId="98" fillId="0" borderId="1" xfId="46" applyNumberFormat="1" applyFont="1" applyBorder="1" applyAlignment="1">
      <alignment horizontal="center" vertical="center" wrapText="1"/>
    </xf>
    <xf numFmtId="4" fontId="98" fillId="0" borderId="1" xfId="46" applyNumberFormat="1" applyFont="1" applyBorder="1" applyAlignment="1">
      <alignment horizontal="right" vertical="center" wrapText="1"/>
    </xf>
    <xf numFmtId="49" fontId="7" fillId="0" borderId="1" xfId="82" applyNumberFormat="1" applyFont="1" applyBorder="1" applyAlignment="1">
      <alignment horizontal="center" vertical="center"/>
    </xf>
    <xf numFmtId="2" fontId="7" fillId="0" borderId="1" xfId="46" applyNumberFormat="1" applyFont="1" applyBorder="1" applyAlignment="1">
      <alignment horizontal="justify" vertical="center"/>
    </xf>
    <xf numFmtId="2" fontId="7" fillId="0" borderId="1" xfId="46" applyNumberFormat="1" applyFont="1" applyBorder="1" applyAlignment="1">
      <alignment horizontal="center" vertical="center"/>
    </xf>
    <xf numFmtId="4" fontId="7" fillId="0" borderId="1" xfId="46" applyNumberFormat="1" applyFont="1" applyBorder="1" applyAlignment="1">
      <alignment horizontal="right" vertical="center"/>
    </xf>
    <xf numFmtId="4" fontId="7" fillId="0" borderId="1" xfId="30" applyNumberFormat="1" applyFont="1" applyBorder="1" applyAlignment="1">
      <alignment horizontal="right" vertical="center" wrapText="1"/>
    </xf>
    <xf numFmtId="49" fontId="8" fillId="0" borderId="1" xfId="82" applyNumberFormat="1" applyFont="1" applyBorder="1" applyAlignment="1">
      <alignment horizontal="center" vertical="center"/>
    </xf>
    <xf numFmtId="4" fontId="8" fillId="0" borderId="1" xfId="30" applyNumberFormat="1" applyFont="1" applyBorder="1" applyAlignment="1">
      <alignment horizontal="right" vertical="center" wrapText="1"/>
    </xf>
    <xf numFmtId="4" fontId="5" fillId="0" borderId="1" xfId="32" applyNumberFormat="1" applyFont="1" applyBorder="1" applyAlignment="1">
      <alignment horizontal="right" vertical="center" wrapText="1"/>
    </xf>
    <xf numFmtId="0" fontId="8" fillId="10" borderId="15" xfId="77" applyFont="1" applyFill="1" applyBorder="1" applyAlignment="1">
      <alignment vertical="center"/>
    </xf>
    <xf numFmtId="0" fontId="8" fillId="0" borderId="15" xfId="77" applyFont="1" applyBorder="1" applyAlignment="1">
      <alignment vertical="center"/>
    </xf>
    <xf numFmtId="0" fontId="7" fillId="10" borderId="0" xfId="77" applyFont="1" applyFill="1" applyAlignment="1">
      <alignment vertical="center"/>
    </xf>
    <xf numFmtId="0" fontId="8" fillId="10" borderId="0" xfId="77" applyFont="1" applyFill="1" applyAlignment="1">
      <alignment vertical="center"/>
    </xf>
    <xf numFmtId="0" fontId="7" fillId="0" borderId="0" xfId="77" applyFont="1" applyAlignment="1">
      <alignment vertical="center"/>
    </xf>
    <xf numFmtId="0" fontId="5" fillId="0" borderId="0" xfId="64" applyFont="1" applyAlignment="1">
      <alignment horizontal="center" vertical="center" wrapText="1"/>
    </xf>
    <xf numFmtId="0" fontId="5" fillId="0" borderId="0" xfId="64" applyFont="1" applyAlignment="1">
      <alignment vertical="center" wrapText="1"/>
    </xf>
    <xf numFmtId="0" fontId="8" fillId="0" borderId="0" xfId="64" applyFont="1" applyAlignment="1">
      <alignment vertical="center" wrapText="1"/>
    </xf>
    <xf numFmtId="0" fontId="5" fillId="0" borderId="1" xfId="64" applyFont="1" applyBorder="1" applyAlignment="1">
      <alignment horizontal="center" vertical="center" wrapText="1"/>
    </xf>
    <xf numFmtId="0" fontId="35" fillId="0" borderId="1" xfId="57" quotePrefix="1" applyFont="1" applyBorder="1" applyAlignment="1">
      <alignment horizontal="center" vertical="center" wrapText="1"/>
    </xf>
    <xf numFmtId="0" fontId="6" fillId="0" borderId="0" xfId="64" applyFont="1" applyAlignment="1">
      <alignment vertical="center" wrapText="1"/>
    </xf>
    <xf numFmtId="0" fontId="5" fillId="0" borderId="1" xfId="64" applyFont="1" applyBorder="1" applyAlignment="1">
      <alignment horizontal="left" vertical="center" wrapText="1"/>
    </xf>
    <xf numFmtId="4" fontId="5" fillId="0" borderId="1" xfId="64" applyNumberFormat="1" applyFont="1" applyBorder="1" applyAlignment="1">
      <alignment vertical="center" wrapText="1"/>
    </xf>
    <xf numFmtId="0" fontId="7" fillId="0" borderId="0" xfId="64" applyFont="1" applyAlignment="1">
      <alignment vertical="center" wrapText="1"/>
    </xf>
    <xf numFmtId="0" fontId="7" fillId="0" borderId="1" xfId="64" applyFont="1" applyBorder="1" applyAlignment="1">
      <alignment horizontal="center" vertical="center" wrapText="1"/>
    </xf>
    <xf numFmtId="0" fontId="7" fillId="0" borderId="1" xfId="64" applyFont="1" applyBorder="1" applyAlignment="1">
      <alignment horizontal="left" vertical="center" wrapText="1"/>
    </xf>
    <xf numFmtId="4" fontId="7" fillId="0" borderId="1" xfId="64" applyNumberFormat="1" applyFont="1" applyBorder="1" applyAlignment="1">
      <alignment vertical="center" wrapText="1"/>
    </xf>
    <xf numFmtId="0" fontId="8" fillId="0" borderId="1" xfId="64" applyFont="1" applyBorder="1" applyAlignment="1">
      <alignment horizontal="center" vertical="center" wrapText="1"/>
    </xf>
    <xf numFmtId="0" fontId="8" fillId="0" borderId="1" xfId="64" applyFont="1" applyBorder="1" applyAlignment="1">
      <alignment horizontal="left" vertical="center" wrapText="1"/>
    </xf>
    <xf numFmtId="4" fontId="8" fillId="0" borderId="1" xfId="64" applyNumberFormat="1" applyFont="1" applyBorder="1" applyAlignment="1">
      <alignment vertical="center" wrapText="1"/>
    </xf>
    <xf numFmtId="4" fontId="8" fillId="0" borderId="1" xfId="0" applyNumberFormat="1" applyFont="1" applyBorder="1" applyAlignment="1">
      <alignment horizontal="right" vertical="center" wrapText="1"/>
    </xf>
    <xf numFmtId="0" fontId="7" fillId="0" borderId="0" xfId="46" applyFont="1" applyFill="1" applyAlignment="1">
      <alignment horizontal="justify" vertical="center" wrapText="1"/>
    </xf>
    <xf numFmtId="167" fontId="7" fillId="0" borderId="0" xfId="46" applyNumberFormat="1" applyFont="1" applyFill="1" applyAlignment="1">
      <alignment horizontal="center" vertical="center" wrapText="1"/>
    </xf>
    <xf numFmtId="0" fontId="7" fillId="0" borderId="0" xfId="46" applyFont="1" applyFill="1" applyAlignment="1">
      <alignment horizontal="center" vertical="center" wrapText="1"/>
    </xf>
    <xf numFmtId="0" fontId="5" fillId="0" borderId="0" xfId="46" applyFont="1" applyFill="1" applyAlignment="1">
      <alignment horizontal="center" vertical="center"/>
    </xf>
    <xf numFmtId="171" fontId="38" fillId="0" borderId="1" xfId="46" applyNumberFormat="1" applyFont="1" applyFill="1" applyBorder="1" applyAlignment="1">
      <alignment horizontal="center" vertical="center" wrapText="1"/>
    </xf>
    <xf numFmtId="171" fontId="38" fillId="0" borderId="1" xfId="46" applyNumberFormat="1" applyFont="1" applyFill="1" applyBorder="1" applyAlignment="1">
      <alignment horizontal="center" vertical="center"/>
    </xf>
    <xf numFmtId="0" fontId="38" fillId="0" borderId="0" xfId="46" applyFont="1" applyFill="1" applyAlignment="1">
      <alignment horizontal="justify" vertical="center" wrapText="1"/>
    </xf>
    <xf numFmtId="171" fontId="35" fillId="0" borderId="1" xfId="46" applyNumberFormat="1" applyFont="1" applyFill="1" applyBorder="1" applyAlignment="1">
      <alignment horizontal="center" vertical="center" wrapText="1"/>
    </xf>
    <xf numFmtId="171" fontId="5" fillId="0" borderId="1" xfId="46" applyNumberFormat="1" applyFont="1" applyFill="1" applyBorder="1" applyAlignment="1">
      <alignment horizontal="center" vertical="center" wrapText="1"/>
    </xf>
    <xf numFmtId="167" fontId="5" fillId="0" borderId="1" xfId="46" applyNumberFormat="1" applyFont="1" applyFill="1" applyBorder="1" applyAlignment="1">
      <alignment vertical="center" wrapText="1"/>
    </xf>
    <xf numFmtId="167" fontId="5" fillId="0" borderId="1" xfId="40" applyNumberFormat="1" applyFont="1" applyFill="1" applyBorder="1" applyAlignment="1">
      <alignment horizontal="right" vertical="center" wrapText="1"/>
    </xf>
    <xf numFmtId="0" fontId="35" fillId="0" borderId="0" xfId="46" applyFont="1" applyFill="1" applyAlignment="1">
      <alignment horizontal="justify" vertical="center" wrapText="1"/>
    </xf>
    <xf numFmtId="171" fontId="5" fillId="0" borderId="1" xfId="46" applyNumberFormat="1" applyFont="1" applyFill="1" applyBorder="1" applyAlignment="1">
      <alignment horizontal="left" vertical="center" wrapText="1"/>
    </xf>
    <xf numFmtId="171" fontId="7" fillId="0" borderId="1" xfId="46" applyNumberFormat="1" applyFont="1" applyFill="1" applyBorder="1" applyAlignment="1">
      <alignment horizontal="center" vertical="center" wrapText="1"/>
    </xf>
    <xf numFmtId="167" fontId="5" fillId="0" borderId="1" xfId="46" applyNumberFormat="1" applyFont="1" applyFill="1" applyBorder="1" applyAlignment="1">
      <alignment horizontal="right" vertical="center" wrapText="1"/>
    </xf>
    <xf numFmtId="0" fontId="5" fillId="0" borderId="1" xfId="46" applyFont="1" applyFill="1" applyBorder="1" applyAlignment="1">
      <alignment horizontal="center" vertical="center" wrapText="1"/>
    </xf>
    <xf numFmtId="2" fontId="5" fillId="0" borderId="1" xfId="46" applyNumberFormat="1" applyFont="1" applyFill="1" applyBorder="1" applyAlignment="1">
      <alignment horizontal="justify" vertical="center" wrapText="1"/>
    </xf>
    <xf numFmtId="2" fontId="5" fillId="0" borderId="1" xfId="46" applyNumberFormat="1" applyFont="1" applyFill="1" applyBorder="1" applyAlignment="1">
      <alignment horizontal="center" vertical="center" wrapText="1"/>
    </xf>
    <xf numFmtId="0" fontId="5" fillId="0" borderId="0" xfId="46" applyFont="1" applyFill="1" applyAlignment="1">
      <alignment horizontal="justify" vertical="center" wrapText="1"/>
    </xf>
    <xf numFmtId="2" fontId="8" fillId="0" borderId="1" xfId="46" applyNumberFormat="1" applyFont="1" applyFill="1" applyBorder="1" applyAlignment="1">
      <alignment horizontal="justify" vertical="center" wrapText="1"/>
    </xf>
    <xf numFmtId="0" fontId="7" fillId="0" borderId="1" xfId="46" applyFont="1" applyFill="1" applyBorder="1" applyAlignment="1">
      <alignment horizontal="center" vertical="center" wrapText="1"/>
    </xf>
    <xf numFmtId="2" fontId="7" fillId="0" borderId="1" xfId="46" applyNumberFormat="1" applyFont="1" applyFill="1" applyBorder="1" applyAlignment="1">
      <alignment horizontal="justify" vertical="center" wrapText="1"/>
    </xf>
    <xf numFmtId="2" fontId="7" fillId="0" borderId="1" xfId="46" applyNumberFormat="1" applyFont="1" applyFill="1" applyBorder="1" applyAlignment="1">
      <alignment horizontal="center" vertical="center" wrapText="1"/>
    </xf>
    <xf numFmtId="167" fontId="7" fillId="0" borderId="1" xfId="46" applyNumberFormat="1" applyFont="1" applyFill="1" applyBorder="1" applyAlignment="1">
      <alignment horizontal="right" vertical="center" wrapText="1"/>
    </xf>
    <xf numFmtId="0" fontId="8" fillId="0" borderId="1" xfId="46" applyFont="1" applyFill="1" applyBorder="1" applyAlignment="1">
      <alignment horizontal="center" vertical="center" wrapText="1"/>
    </xf>
    <xf numFmtId="0" fontId="8" fillId="0" borderId="1" xfId="46" applyFont="1" applyFill="1" applyBorder="1" applyAlignment="1">
      <alignment horizontal="left" vertical="center" wrapText="1"/>
    </xf>
    <xf numFmtId="167" fontId="8" fillId="0" borderId="1" xfId="46" applyNumberFormat="1" applyFont="1" applyFill="1" applyBorder="1" applyAlignment="1">
      <alignment horizontal="right" vertical="center" wrapText="1"/>
    </xf>
    <xf numFmtId="0" fontId="8" fillId="0" borderId="0" xfId="46" applyFont="1" applyFill="1" applyAlignment="1">
      <alignment horizontal="justify" vertical="center" wrapText="1"/>
    </xf>
    <xf numFmtId="0" fontId="8" fillId="0" borderId="1" xfId="57" applyFont="1" applyFill="1" applyBorder="1" applyAlignment="1">
      <alignment horizontal="left" vertical="center"/>
    </xf>
    <xf numFmtId="0" fontId="7" fillId="0" borderId="1" xfId="46" applyFont="1" applyFill="1" applyBorder="1" applyAlignment="1">
      <alignment vertical="center" wrapText="1"/>
    </xf>
    <xf numFmtId="0" fontId="7" fillId="0" borderId="1" xfId="46" applyFont="1" applyFill="1" applyBorder="1" applyAlignment="1">
      <alignment horizontal="center" vertical="center"/>
    </xf>
    <xf numFmtId="0" fontId="7" fillId="0" borderId="1" xfId="57" applyFont="1" applyFill="1" applyBorder="1" applyAlignment="1">
      <alignment horizontal="left" vertical="center"/>
    </xf>
    <xf numFmtId="0" fontId="5" fillId="0" borderId="1" xfId="57" applyFont="1" applyFill="1" applyBorder="1" applyAlignment="1">
      <alignment horizontal="center" vertical="center" wrapText="1"/>
    </xf>
    <xf numFmtId="0" fontId="5" fillId="0" borderId="1" xfId="57" applyFont="1" applyFill="1" applyBorder="1" applyAlignment="1">
      <alignment horizontal="left" vertical="center" wrapText="1"/>
    </xf>
    <xf numFmtId="0" fontId="5" fillId="0" borderId="1" xfId="83" applyFont="1" applyFill="1" applyBorder="1" applyAlignment="1">
      <alignment vertical="center"/>
    </xf>
    <xf numFmtId="0" fontId="7" fillId="0" borderId="0" xfId="46" applyFont="1" applyFill="1" applyAlignment="1">
      <alignment vertical="center" wrapText="1"/>
    </xf>
    <xf numFmtId="0" fontId="1" fillId="0" borderId="0" xfId="0" applyFont="1" applyFill="1"/>
    <xf numFmtId="0" fontId="82" fillId="0" borderId="0" xfId="78" applyFont="1" applyAlignment="1">
      <alignment horizontal="center" vertical="center"/>
    </xf>
    <xf numFmtId="4" fontId="13" fillId="0" borderId="1" xfId="79" applyNumberFormat="1" applyFont="1" applyBorder="1" applyAlignment="1">
      <alignment horizontal="center" vertical="center" wrapText="1"/>
    </xf>
    <xf numFmtId="0" fontId="0" fillId="0" borderId="0" xfId="0" applyAlignment="1">
      <alignment horizontal="center" vertical="center" wrapText="1"/>
    </xf>
    <xf numFmtId="4" fontId="13" fillId="0" borderId="1" xfId="79" applyNumberFormat="1" applyFont="1" applyBorder="1" applyAlignment="1">
      <alignment horizontal="center" vertical="center"/>
    </xf>
    <xf numFmtId="4" fontId="5" fillId="0" borderId="0" xfId="57" applyNumberFormat="1" applyFont="1" applyFill="1" applyAlignment="1">
      <alignment horizontal="left" vertical="center"/>
    </xf>
    <xf numFmtId="4" fontId="5" fillId="0" borderId="0" xfId="57" applyNumberFormat="1" applyFont="1" applyFill="1" applyAlignment="1">
      <alignment horizontal="center" vertical="center" wrapText="1"/>
    </xf>
    <xf numFmtId="4" fontId="8" fillId="0" borderId="6" xfId="57" applyNumberFormat="1" applyFont="1" applyFill="1" applyBorder="1" applyAlignment="1">
      <alignment horizontal="right" vertical="center" wrapText="1"/>
    </xf>
    <xf numFmtId="4" fontId="5" fillId="0" borderId="1" xfId="57" applyNumberFormat="1" applyFont="1" applyFill="1" applyBorder="1" applyAlignment="1">
      <alignment horizontal="center" vertical="center" wrapText="1"/>
    </xf>
    <xf numFmtId="0" fontId="5" fillId="0" borderId="0" xfId="64" applyFont="1" applyAlignment="1">
      <alignment horizontal="left" vertical="center"/>
    </xf>
    <xf numFmtId="0" fontId="5" fillId="0" borderId="0" xfId="64" applyFont="1" applyAlignment="1">
      <alignment horizontal="center" vertical="center" wrapText="1"/>
    </xf>
    <xf numFmtId="0" fontId="5" fillId="0" borderId="1" xfId="64" applyFont="1" applyBorder="1" applyAlignment="1">
      <alignment horizontal="center" vertical="center" wrapText="1"/>
    </xf>
    <xf numFmtId="0" fontId="72" fillId="0" borderId="16"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21" xfId="0" applyFont="1" applyBorder="1" applyAlignment="1">
      <alignment horizontal="center" vertical="center" wrapText="1"/>
    </xf>
    <xf numFmtId="0" fontId="20" fillId="0" borderId="8" xfId="64" applyFont="1" applyBorder="1" applyAlignment="1">
      <alignment horizontal="center" vertical="center" wrapText="1"/>
    </xf>
    <xf numFmtId="0" fontId="20" fillId="0" borderId="13" xfId="64" applyFont="1" applyBorder="1" applyAlignment="1">
      <alignment horizontal="center" vertical="center" wrapText="1"/>
    </xf>
    <xf numFmtId="0" fontId="20" fillId="0" borderId="9" xfId="64" applyFont="1" applyBorder="1" applyAlignment="1">
      <alignment horizontal="center" vertical="center" wrapText="1"/>
    </xf>
    <xf numFmtId="0" fontId="72" fillId="0" borderId="17" xfId="0" applyFont="1" applyBorder="1" applyAlignment="1">
      <alignment horizontal="center" vertical="center" wrapText="1"/>
    </xf>
    <xf numFmtId="0" fontId="72" fillId="0" borderId="18" xfId="0" applyFont="1" applyBorder="1" applyAlignment="1">
      <alignment horizontal="center" vertical="center" wrapText="1"/>
    </xf>
    <xf numFmtId="0" fontId="72" fillId="0" borderId="19"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18" xfId="0" applyFont="1" applyBorder="1" applyAlignment="1">
      <alignment horizontal="center" vertical="center" wrapText="1"/>
    </xf>
    <xf numFmtId="0" fontId="73" fillId="0" borderId="16" xfId="0" applyFont="1" applyBorder="1" applyAlignment="1">
      <alignment horizontal="center" vertical="center" wrapText="1"/>
    </xf>
    <xf numFmtId="0" fontId="73" fillId="0" borderId="22" xfId="0" applyFont="1" applyBorder="1" applyAlignment="1">
      <alignment horizontal="center" vertical="center" wrapText="1"/>
    </xf>
    <xf numFmtId="4" fontId="34" fillId="0" borderId="1" xfId="45" applyNumberFormat="1" applyFont="1" applyBorder="1" applyAlignment="1">
      <alignment horizontal="center" vertical="center" wrapText="1"/>
    </xf>
    <xf numFmtId="1" fontId="34" fillId="0" borderId="1" xfId="30" applyNumberFormat="1" applyFont="1" applyBorder="1" applyAlignment="1">
      <alignment horizontal="center" vertical="center" wrapText="1"/>
    </xf>
    <xf numFmtId="3" fontId="34" fillId="0" borderId="7" xfId="57" applyNumberFormat="1" applyFont="1" applyBorder="1" applyAlignment="1">
      <alignment horizontal="center" vertical="center" wrapText="1"/>
    </xf>
    <xf numFmtId="4" fontId="34" fillId="0" borderId="0" xfId="57" applyNumberFormat="1" applyFont="1" applyAlignment="1">
      <alignment horizontal="left" vertical="center" wrapText="1"/>
    </xf>
    <xf numFmtId="3" fontId="34" fillId="0" borderId="1" xfId="45" applyNumberFormat="1" applyFont="1" applyBorder="1" applyAlignment="1">
      <alignment horizontal="center" vertical="center"/>
    </xf>
    <xf numFmtId="4" fontId="34" fillId="0" borderId="8" xfId="45" applyNumberFormat="1" applyFont="1" applyBorder="1" applyAlignment="1">
      <alignment horizontal="center" vertical="center" wrapText="1"/>
    </xf>
    <xf numFmtId="4" fontId="34" fillId="0" borderId="9" xfId="45" applyNumberFormat="1" applyFont="1" applyBorder="1" applyAlignment="1">
      <alignment horizontal="center" vertical="center" wrapText="1"/>
    </xf>
    <xf numFmtId="0" fontId="5" fillId="0" borderId="0" xfId="46" applyFont="1" applyFill="1" applyAlignment="1">
      <alignment horizontal="left" vertical="center" wrapText="1"/>
    </xf>
    <xf numFmtId="0" fontId="5" fillId="0" borderId="0" xfId="46" applyFont="1" applyFill="1" applyAlignment="1">
      <alignment horizontal="center" vertical="center"/>
    </xf>
    <xf numFmtId="0" fontId="8" fillId="0" borderId="6" xfId="46" applyFont="1" applyFill="1" applyBorder="1" applyAlignment="1">
      <alignment horizontal="right" vertical="center"/>
    </xf>
    <xf numFmtId="0" fontId="5" fillId="0" borderId="1" xfId="46" applyFont="1" applyFill="1" applyBorder="1" applyAlignment="1">
      <alignment horizontal="center" vertical="center" wrapText="1"/>
    </xf>
    <xf numFmtId="0" fontId="8" fillId="0" borderId="0" xfId="46" applyFont="1" applyFill="1" applyAlignment="1">
      <alignment horizontal="left" vertical="center" wrapText="1"/>
    </xf>
    <xf numFmtId="0" fontId="5" fillId="0" borderId="1" xfId="46" applyFont="1" applyFill="1" applyBorder="1" applyAlignment="1">
      <alignment horizontal="center" vertical="center"/>
    </xf>
    <xf numFmtId="0" fontId="5" fillId="0" borderId="1" xfId="82" applyFont="1" applyFill="1" applyBorder="1" applyAlignment="1">
      <alignment horizontal="center" vertical="center" wrapText="1"/>
    </xf>
    <xf numFmtId="0" fontId="5" fillId="0" borderId="1" xfId="82" applyFont="1" applyFill="1" applyBorder="1" applyAlignment="1">
      <alignment horizontal="center" vertical="center"/>
    </xf>
    <xf numFmtId="0" fontId="5" fillId="0" borderId="0" xfId="82" applyFont="1" applyAlignment="1">
      <alignment horizontal="center" vertical="center" wrapText="1"/>
    </xf>
    <xf numFmtId="0" fontId="5" fillId="0" borderId="10" xfId="82" applyFont="1" applyBorder="1" applyAlignment="1">
      <alignment horizontal="center" vertical="center"/>
    </xf>
    <xf numFmtId="0" fontId="5" fillId="0" borderId="11" xfId="82" applyFont="1" applyBorder="1" applyAlignment="1">
      <alignment horizontal="center" vertical="center"/>
    </xf>
    <xf numFmtId="0" fontId="5" fillId="0" borderId="12" xfId="82" applyFont="1" applyBorder="1" applyAlignment="1">
      <alignment horizontal="center" vertical="center"/>
    </xf>
    <xf numFmtId="0" fontId="8" fillId="0" borderId="6" xfId="82" applyFont="1" applyBorder="1" applyAlignment="1">
      <alignment horizontal="center" vertical="center"/>
    </xf>
    <xf numFmtId="0" fontId="5" fillId="0" borderId="8" xfId="82" applyFont="1" applyBorder="1" applyAlignment="1">
      <alignment horizontal="center" vertical="center" wrapText="1"/>
    </xf>
    <xf numFmtId="0" fontId="5" fillId="0" borderId="9" xfId="82" applyFont="1" applyBorder="1" applyAlignment="1">
      <alignment horizontal="center" vertical="center" wrapText="1"/>
    </xf>
    <xf numFmtId="2" fontId="5" fillId="0" borderId="8" xfId="46" applyNumberFormat="1" applyFont="1" applyBorder="1" applyAlignment="1">
      <alignment horizontal="center" vertical="center"/>
    </xf>
    <xf numFmtId="2" fontId="5" fillId="0" borderId="9" xfId="46" applyNumberFormat="1" applyFont="1" applyBorder="1" applyAlignment="1">
      <alignment horizontal="center" vertical="center"/>
    </xf>
    <xf numFmtId="0" fontId="5" fillId="0" borderId="0" xfId="46" applyFont="1" applyAlignment="1">
      <alignment horizontal="left" vertical="center"/>
    </xf>
    <xf numFmtId="0" fontId="5" fillId="0" borderId="0" xfId="46" applyFont="1" applyAlignment="1">
      <alignment horizontal="center" vertical="center"/>
    </xf>
    <xf numFmtId="0" fontId="7" fillId="0" borderId="6" xfId="46" applyFont="1" applyBorder="1" applyAlignment="1">
      <alignment horizontal="right" vertical="center"/>
    </xf>
    <xf numFmtId="0" fontId="5" fillId="0" borderId="1" xfId="46" applyFont="1" applyBorder="1" applyAlignment="1">
      <alignment horizontal="center" vertical="center" wrapText="1"/>
    </xf>
    <xf numFmtId="0" fontId="5" fillId="0" borderId="1" xfId="46" applyFont="1" applyBorder="1" applyAlignment="1">
      <alignment horizontal="center" vertical="center"/>
    </xf>
    <xf numFmtId="0" fontId="5" fillId="0" borderId="1" xfId="82" applyFont="1" applyBorder="1" applyAlignment="1">
      <alignment horizontal="center" vertical="center" wrapText="1"/>
    </xf>
    <xf numFmtId="0" fontId="5" fillId="0" borderId="1" xfId="82" applyFont="1" applyBorder="1" applyAlignment="1">
      <alignment horizontal="center" vertical="center"/>
    </xf>
    <xf numFmtId="0" fontId="13" fillId="0" borderId="0" xfId="0" applyFont="1" applyAlignment="1">
      <alignment horizontal="center"/>
    </xf>
    <xf numFmtId="4" fontId="13" fillId="0" borderId="1" xfId="45" applyNumberFormat="1" applyFont="1" applyBorder="1" applyAlignment="1">
      <alignment horizontal="center" vertical="center" wrapText="1"/>
    </xf>
    <xf numFmtId="1" fontId="34" fillId="0" borderId="1" xfId="45"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45" applyFont="1" applyFill="1" applyBorder="1" applyAlignment="1">
      <alignment horizontal="center" vertical="center" wrapText="1"/>
    </xf>
    <xf numFmtId="0" fontId="5" fillId="0" borderId="1" xfId="86" applyFont="1" applyFill="1" applyBorder="1" applyAlignment="1">
      <alignment horizontal="center" vertical="center" wrapText="1"/>
    </xf>
    <xf numFmtId="0" fontId="101" fillId="0" borderId="0" xfId="45" applyFont="1" applyFill="1" applyAlignment="1">
      <alignment horizontal="center" vertical="center" wrapText="1"/>
    </xf>
    <xf numFmtId="0" fontId="5" fillId="0" borderId="1" xfId="45" applyFont="1" applyFill="1" applyBorder="1" applyAlignment="1">
      <alignment horizontal="center" vertical="center"/>
    </xf>
    <xf numFmtId="2" fontId="5" fillId="0" borderId="1" xfId="45" applyNumberFormat="1" applyFont="1" applyFill="1" applyBorder="1" applyAlignment="1">
      <alignment horizontal="center" vertical="center" wrapText="1"/>
    </xf>
    <xf numFmtId="4" fontId="8" fillId="0" borderId="1" xfId="45" quotePrefix="1" applyNumberFormat="1" applyFont="1" applyFill="1" applyBorder="1" applyAlignment="1">
      <alignment horizontal="center" vertical="center" wrapText="1"/>
    </xf>
    <xf numFmtId="4" fontId="8" fillId="0" borderId="1" xfId="45" applyNumberFormat="1" applyFont="1" applyFill="1" applyBorder="1" applyAlignment="1">
      <alignment horizontal="center" vertical="center" wrapText="1"/>
    </xf>
    <xf numFmtId="4" fontId="7" fillId="0" borderId="1" xfId="45" applyNumberFormat="1" applyFont="1" applyFill="1" applyBorder="1" applyAlignment="1">
      <alignment horizontal="center" vertical="center" wrapText="1"/>
    </xf>
    <xf numFmtId="4" fontId="5" fillId="0" borderId="1" xfId="45" applyNumberFormat="1" applyFont="1" applyFill="1" applyBorder="1" applyAlignment="1">
      <alignment horizontal="center" vertical="center"/>
    </xf>
    <xf numFmtId="0" fontId="6" fillId="0" borderId="1" xfId="45" applyFont="1" applyFill="1" applyBorder="1" applyAlignment="1">
      <alignment horizontal="center" vertical="center" wrapText="1"/>
    </xf>
    <xf numFmtId="4" fontId="6" fillId="0" borderId="1" xfId="45" applyNumberFormat="1" applyFont="1" applyFill="1" applyBorder="1" applyAlignment="1">
      <alignment horizontal="center" vertical="center" wrapText="1"/>
    </xf>
    <xf numFmtId="4" fontId="5" fillId="0" borderId="8" xfId="45" applyNumberFormat="1" applyFont="1" applyFill="1" applyBorder="1" applyAlignment="1">
      <alignment horizontal="center" vertical="center" wrapText="1"/>
    </xf>
    <xf numFmtId="4" fontId="5" fillId="0" borderId="9" xfId="45" applyNumberFormat="1" applyFont="1" applyFill="1" applyBorder="1" applyAlignment="1">
      <alignment horizontal="center" vertical="center" wrapText="1"/>
    </xf>
    <xf numFmtId="0" fontId="5" fillId="0" borderId="26" xfId="86" applyFont="1" applyFill="1" applyBorder="1" applyAlignment="1">
      <alignment horizontal="center" vertical="center"/>
    </xf>
    <xf numFmtId="0" fontId="5" fillId="0" borderId="27" xfId="86" applyFont="1" applyFill="1" applyBorder="1" applyAlignment="1">
      <alignment horizontal="center" vertical="center"/>
    </xf>
    <xf numFmtId="0" fontId="5" fillId="0" borderId="8" xfId="45" applyFont="1" applyFill="1" applyBorder="1" applyAlignment="1">
      <alignment horizontal="center" vertical="center" wrapText="1"/>
    </xf>
    <xf numFmtId="0" fontId="5" fillId="0" borderId="9" xfId="45" applyFont="1" applyFill="1" applyBorder="1" applyAlignment="1">
      <alignment horizontal="center" vertical="center" wrapText="1"/>
    </xf>
    <xf numFmtId="0" fontId="35" fillId="0" borderId="0" xfId="86" applyFont="1" applyFill="1" applyAlignment="1">
      <alignment horizontal="center" vertical="center"/>
    </xf>
    <xf numFmtId="4" fontId="6" fillId="0" borderId="8" xfId="45" applyNumberFormat="1" applyFont="1" applyFill="1" applyBorder="1" applyAlignment="1">
      <alignment horizontal="center" vertical="center" wrapText="1"/>
    </xf>
    <xf numFmtId="4" fontId="6" fillId="0" borderId="9" xfId="45" applyNumberFormat="1" applyFont="1" applyFill="1" applyBorder="1" applyAlignment="1">
      <alignment horizontal="center" vertical="center" wrapText="1"/>
    </xf>
    <xf numFmtId="4" fontId="6" fillId="0" borderId="1" xfId="84" applyNumberFormat="1" applyFont="1" applyBorder="1" applyAlignment="1">
      <alignment horizontal="center" vertical="center" wrapText="1"/>
    </xf>
    <xf numFmtId="4" fontId="6" fillId="0" borderId="0" xfId="84" applyNumberFormat="1" applyFont="1" applyAlignment="1">
      <alignment horizontal="left" vertical="center" wrapText="1"/>
    </xf>
    <xf numFmtId="4" fontId="6" fillId="0" borderId="6" xfId="84"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79" applyNumberFormat="1" applyFont="1" applyFill="1" applyBorder="1" applyAlignment="1">
      <alignment horizontal="center" vertical="center" wrapText="1"/>
    </xf>
    <xf numFmtId="4" fontId="6" fillId="0" borderId="0" xfId="79" applyNumberFormat="1" applyFont="1" applyFill="1" applyAlignment="1">
      <alignment horizontal="left" vertical="center"/>
    </xf>
    <xf numFmtId="4" fontId="6" fillId="0" borderId="0" xfId="79" applyNumberFormat="1" applyFont="1" applyFill="1" applyAlignment="1">
      <alignment horizontal="center" vertical="center"/>
    </xf>
    <xf numFmtId="4" fontId="6" fillId="0" borderId="10" xfId="79" applyNumberFormat="1" applyFont="1" applyFill="1" applyBorder="1" applyAlignment="1">
      <alignment horizontal="center" vertical="center" wrapText="1"/>
    </xf>
    <xf numFmtId="4" fontId="6" fillId="0" borderId="11" xfId="79" applyNumberFormat="1" applyFont="1" applyFill="1" applyBorder="1" applyAlignment="1">
      <alignment horizontal="center" vertical="center" wrapText="1"/>
    </xf>
    <xf numFmtId="4" fontId="6" fillId="0" borderId="12" xfId="79" applyNumberFormat="1" applyFont="1" applyFill="1" applyBorder="1" applyAlignment="1">
      <alignment horizontal="center" vertical="center" wrapText="1"/>
    </xf>
    <xf numFmtId="4" fontId="6" fillId="0" borderId="1" xfId="79" applyNumberFormat="1" applyFont="1" applyFill="1" applyBorder="1" applyAlignment="1">
      <alignment horizontal="center" vertical="center"/>
    </xf>
  </cellXfs>
  <cellStyles count="99">
    <cellStyle name="Comma" xfId="1" builtinId="3"/>
    <cellStyle name="Comma 10 10" xfId="3"/>
    <cellStyle name="Comma 10 2" xfId="4"/>
    <cellStyle name="Comma 10 2 2" xfId="5"/>
    <cellStyle name="Comma 11 2 3" xfId="6"/>
    <cellStyle name="Comma 12" xfId="7"/>
    <cellStyle name="Comma 2" xfId="8"/>
    <cellStyle name="Comma 2 2" xfId="9"/>
    <cellStyle name="Comma 2 3 2" xfId="10"/>
    <cellStyle name="Comma 3" xfId="11"/>
    <cellStyle name="Comma 3 10" xfId="12"/>
    <cellStyle name="Comma 3 3" xfId="13"/>
    <cellStyle name="Comma 34" xfId="91"/>
    <cellStyle name="Comma 4 2 10" xfId="14"/>
    <cellStyle name="Comma 9" xfId="15"/>
    <cellStyle name="Chuẩn 6" xfId="2"/>
    <cellStyle name="Hyperlink 2" xfId="16"/>
    <cellStyle name="Hyperlink 2 2" xfId="92"/>
    <cellStyle name="Hyperlink 2 2 2" xfId="93"/>
    <cellStyle name="Normal" xfId="0" builtinId="0"/>
    <cellStyle name="Normal 10 116" xfId="17"/>
    <cellStyle name="Normal 10 116 2" xfId="89"/>
    <cellStyle name="Normal 10 2 2 2" xfId="18"/>
    <cellStyle name="Normal 11 2" xfId="19"/>
    <cellStyle name="Normal 117" xfId="20"/>
    <cellStyle name="Normal 117 2" xfId="21"/>
    <cellStyle name="Normal 117 2 2" xfId="94"/>
    <cellStyle name="Normal 129" xfId="22"/>
    <cellStyle name="Normal 130" xfId="23"/>
    <cellStyle name="Normal 135" xfId="24"/>
    <cellStyle name="Normal 136" xfId="25"/>
    <cellStyle name="Normal 14" xfId="26"/>
    <cellStyle name="Normal 14 28" xfId="95"/>
    <cellStyle name="Normal 141" xfId="85"/>
    <cellStyle name="Normal 141 2" xfId="88"/>
    <cellStyle name="Normal 141 2 2" xfId="90"/>
    <cellStyle name="Normal 145" xfId="27"/>
    <cellStyle name="Normal 15 13" xfId="28"/>
    <cellStyle name="Normal 151" xfId="29"/>
    <cellStyle name="Normal 2" xfId="30"/>
    <cellStyle name="Normal 2 11 2" xfId="31"/>
    <cellStyle name="Normal 2 2" xfId="32"/>
    <cellStyle name="Normal 2 2 10" xfId="33"/>
    <cellStyle name="Normal 2 2 14" xfId="34"/>
    <cellStyle name="Normal 2 2 14 10" xfId="35"/>
    <cellStyle name="Normal 2 2 14 3" xfId="36"/>
    <cellStyle name="Normal 2 2 15" xfId="37"/>
    <cellStyle name="Normal 2 2 2" xfId="87"/>
    <cellStyle name="Normal 2 2 46" xfId="38"/>
    <cellStyle name="Normal 2 3" xfId="39"/>
    <cellStyle name="Normal 2 3 2" xfId="40"/>
    <cellStyle name="Normal 2 3 2 2" xfId="41"/>
    <cellStyle name="Normal 2 4" xfId="42"/>
    <cellStyle name="Normal 2 5" xfId="43"/>
    <cellStyle name="Normal 2 57" xfId="44"/>
    <cellStyle name="Normal 3" xfId="45"/>
    <cellStyle name="Normal 3 2" xfId="46"/>
    <cellStyle name="Normal 3 27" xfId="47"/>
    <cellStyle name="Normal 3 28" xfId="48"/>
    <cellStyle name="Normal 3 28 2" xfId="49"/>
    <cellStyle name="Normal 3 3" xfId="50"/>
    <cellStyle name="Normal 3 4 2" xfId="51"/>
    <cellStyle name="Normal 3_1.4-bieu kem To trinh danh muc thu hoi-CMD bo sung lan 1 nam 2019 ngay 30.5.19" xfId="52"/>
    <cellStyle name="Normal 38" xfId="53"/>
    <cellStyle name="Normal 38 2" xfId="54"/>
    <cellStyle name="Normal 38 3" xfId="86"/>
    <cellStyle name="Normal 4" xfId="55"/>
    <cellStyle name="Normal 4 2" xfId="56"/>
    <cellStyle name="Normal 4 2 2" xfId="57"/>
    <cellStyle name="Normal 4 26" xfId="58"/>
    <cellStyle name="Normal 4 26 2" xfId="59"/>
    <cellStyle name="Normal 4 3 3" xfId="60"/>
    <cellStyle name="Normal 5" xfId="61"/>
    <cellStyle name="Normal 5 115" xfId="62"/>
    <cellStyle name="Normal 5 2" xfId="63"/>
    <cellStyle name="Normal 6" xfId="64"/>
    <cellStyle name="Normal 6 115" xfId="65"/>
    <cellStyle name="Normal 6 2 14" xfId="66"/>
    <cellStyle name="Normal 6 3" xfId="67"/>
    <cellStyle name="Normal 60" xfId="68"/>
    <cellStyle name="Normal 7 114" xfId="69"/>
    <cellStyle name="Normal 7 114 2" xfId="70"/>
    <cellStyle name="Normal 7 114 2 2" xfId="96"/>
    <cellStyle name="Normal 7 2" xfId="71"/>
    <cellStyle name="Normal 7 2 114" xfId="72"/>
    <cellStyle name="Normal 7 2 114 2" xfId="97"/>
    <cellStyle name="Normal 7 2 114 2 2" xfId="98"/>
    <cellStyle name="Normal 7 2 2" xfId="73"/>
    <cellStyle name="Normal 7 4" xfId="74"/>
    <cellStyle name="Normal 7 4 2" xfId="75"/>
    <cellStyle name="Normal 9" xfId="76"/>
    <cellStyle name="Normal_(35-61) 25-10-2004 BieuQH cac cap" xfId="77"/>
    <cellStyle name="Normal_(35-61) 25-10-2004 BieuQH cac cap 2" xfId="78"/>
    <cellStyle name="Normal_Bieen dong04HT-QH" xfId="79"/>
    <cellStyle name="Normal_Bieen dong04HT-QH 2" xfId="80"/>
    <cellStyle name="Normal_BIEU-CC1" xfId="81"/>
    <cellStyle name="Normal_bieuDH" xfId="82"/>
    <cellStyle name="Normal_TT.GR HT-QH " xfId="83"/>
    <cellStyle name="Normal_TT.GR HT-QH  2" xfId="84"/>
  </cellStyles>
  <dxfs count="1460">
    <dxf>
      <font>
        <color theme="0"/>
      </font>
    </dxf>
    <dxf>
      <font>
        <color indexed="9"/>
      </font>
    </dxf>
    <dxf>
      <font>
        <color theme="0"/>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theme="0"/>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indexed="9"/>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indexed="9"/>
      </font>
    </dxf>
    <dxf>
      <font>
        <color theme="0"/>
      </font>
    </dxf>
    <dxf>
      <font>
        <color theme="0"/>
      </font>
    </dxf>
    <dxf>
      <font>
        <color theme="0"/>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indexed="9"/>
      </font>
    </dxf>
    <dxf>
      <font>
        <color theme="0"/>
      </font>
    </dxf>
    <dxf>
      <font>
        <color theme="0"/>
      </font>
    </dxf>
    <dxf>
      <font>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auto="1"/>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rgb="FF9C0006"/>
      </font>
      <fill>
        <patternFill>
          <bgColor rgb="FFFFC7CE"/>
        </patternFill>
      </fill>
    </dxf>
    <dxf>
      <font>
        <b val="0"/>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lor auto="1"/>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rgb="FF9C0006"/>
      </font>
      <fill>
        <patternFill patternType="solid">
          <bgColor rgb="FFFFC7CE"/>
        </patternFill>
      </fill>
    </dxf>
    <dxf>
      <font>
        <color indexed="9"/>
      </font>
    </dxf>
    <dxf>
      <font>
        <color indexed="9"/>
      </font>
      <fill>
        <patternFill patternType="solid"/>
      </fill>
    </dxf>
    <dxf>
      <font>
        <color indexed="9"/>
      </font>
    </dxf>
    <dxf>
      <font>
        <color indexed="9"/>
      </font>
    </dxf>
    <dxf>
      <font>
        <color indexed="9"/>
      </font>
      <fill>
        <patternFill patternType="solid"/>
      </fill>
    </dxf>
    <dxf>
      <font>
        <color indexed="9"/>
      </font>
    </dxf>
    <dxf>
      <font>
        <color indexed="9"/>
      </font>
      <fill>
        <patternFill patternType="solid"/>
      </fill>
    </dxf>
    <dxf>
      <font>
        <color indexed="9"/>
      </font>
    </dxf>
    <dxf>
      <font>
        <color indexed="9"/>
      </font>
    </dxf>
    <dxf>
      <font>
        <color indexed="9"/>
      </font>
      <fill>
        <patternFill patternType="solid"/>
      </fill>
    </dxf>
    <dxf>
      <font>
        <color indexed="9"/>
      </font>
    </dxf>
    <dxf>
      <font>
        <color indexed="9"/>
      </font>
      <fill>
        <patternFill patternType="solid"/>
      </fill>
    </dxf>
    <dxf>
      <font>
        <color indexed="9"/>
      </font>
    </dxf>
    <dxf>
      <font>
        <color indexed="9"/>
      </font>
    </dxf>
    <dxf>
      <font>
        <color indexed="9"/>
      </font>
    </dxf>
    <dxf>
      <font>
        <color indexed="9"/>
      </font>
      <fill>
        <patternFill patternType="solid"/>
      </fill>
    </dxf>
    <dxf>
      <font>
        <color indexed="9"/>
      </font>
    </dxf>
    <dxf>
      <font>
        <color indexed="9"/>
      </font>
    </dxf>
    <dxf>
      <font>
        <color indexed="9"/>
      </font>
    </dxf>
    <dxf>
      <font>
        <color indexed="9"/>
      </font>
      <fill>
        <patternFill patternType="solid"/>
      </fill>
    </dxf>
    <dxf>
      <font>
        <color indexed="9"/>
      </font>
    </dxf>
    <dxf>
      <font>
        <color indexed="9"/>
      </font>
    </dxf>
    <dxf>
      <font>
        <color indexed="9"/>
      </font>
    </dxf>
    <dxf>
      <font>
        <color indexed="9"/>
      </font>
    </dxf>
    <dxf>
      <font>
        <color indexed="9"/>
      </font>
    </dxf>
    <dxf>
      <font>
        <color indexed="9"/>
      </font>
    </dxf>
    <dxf>
      <font>
        <color indexed="9"/>
      </font>
      <fill>
        <patternFill patternType="solid"/>
      </fill>
    </dxf>
    <dxf>
      <font>
        <color indexed="9"/>
      </font>
    </dxf>
    <dxf>
      <font>
        <color indexed="9"/>
      </font>
    </dxf>
    <dxf>
      <font>
        <color indexed="9"/>
      </font>
    </dxf>
    <dxf>
      <font>
        <color indexed="9"/>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rgb="FF9C0006"/>
      </font>
      <fill>
        <patternFill patternType="solid">
          <bgColor rgb="FFFFC7CE"/>
        </patternFill>
      </fill>
    </dxf>
    <dxf>
      <font>
        <color indexed="9"/>
      </font>
    </dxf>
    <dxf>
      <font>
        <color indexed="9"/>
      </font>
      <fill>
        <patternFill patternType="solid"/>
      </fill>
    </dxf>
    <dxf>
      <font>
        <color indexed="9"/>
      </font>
    </dxf>
    <dxf>
      <font>
        <color theme="0"/>
      </font>
    </dxf>
    <dxf>
      <font>
        <color indexed="9"/>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indexed="9"/>
      </font>
    </dxf>
    <dxf>
      <font>
        <color theme="0"/>
      </font>
    </dxf>
    <dxf>
      <font>
        <color theme="0"/>
      </font>
    </dxf>
    <dxf>
      <font>
        <color theme="0"/>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190500</xdr:colOff>
      <xdr:row>0</xdr:row>
      <xdr:rowOff>30480</xdr:rowOff>
    </xdr:to>
    <xdr:pic>
      <xdr:nvPicPr>
        <xdr:cNvPr id="2" name="Text Box 1">
          <a:extLst>
            <a:ext uri="{FF2B5EF4-FFF2-40B4-BE49-F238E27FC236}">
              <a16:creationId xmlns="" xmlns:a16="http://schemas.microsoft.com/office/drawing/2014/main" id="{00000000-0008-0000-0D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 name="Text Box 12">
          <a:extLst>
            <a:ext uri="{FF2B5EF4-FFF2-40B4-BE49-F238E27FC236}">
              <a16:creationId xmlns="" xmlns:a16="http://schemas.microsoft.com/office/drawing/2014/main" id="{00000000-0008-0000-0D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 name="Text Box 13">
          <a:extLst>
            <a:ext uri="{FF2B5EF4-FFF2-40B4-BE49-F238E27FC236}">
              <a16:creationId xmlns="" xmlns:a16="http://schemas.microsoft.com/office/drawing/2014/main" id="{00000000-0008-0000-0D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 name="Text Box 1">
          <a:extLst>
            <a:ext uri="{FF2B5EF4-FFF2-40B4-BE49-F238E27FC236}">
              <a16:creationId xmlns=""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 name="Text Box 12">
          <a:extLst>
            <a:ext uri="{FF2B5EF4-FFF2-40B4-BE49-F238E27FC236}">
              <a16:creationId xmlns="" xmlns:a16="http://schemas.microsoft.com/office/drawing/2014/main" id="{00000000-0008-0000-0D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 name="Text Box 13">
          <a:extLst>
            <a:ext uri="{FF2B5EF4-FFF2-40B4-BE49-F238E27FC236}">
              <a16:creationId xmlns="" xmlns:a16="http://schemas.microsoft.com/office/drawing/2014/main" id="{00000000-0008-0000-0D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 name="Text Box 1">
          <a:extLst>
            <a:ext uri="{FF2B5EF4-FFF2-40B4-BE49-F238E27FC236}">
              <a16:creationId xmlns="" xmlns:a16="http://schemas.microsoft.com/office/drawing/2014/main" id="{00000000-0008-0000-0D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 name="Text Box 12">
          <a:extLst>
            <a:ext uri="{FF2B5EF4-FFF2-40B4-BE49-F238E27FC236}">
              <a16:creationId xmlns="" xmlns:a16="http://schemas.microsoft.com/office/drawing/2014/main" id="{00000000-0008-0000-0D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 name="Text Box 13">
          <a:extLst>
            <a:ext uri="{FF2B5EF4-FFF2-40B4-BE49-F238E27FC236}">
              <a16:creationId xmlns="" xmlns:a16="http://schemas.microsoft.com/office/drawing/2014/main" id="{00000000-0008-0000-0D00-00000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 name="Text Box 1">
          <a:extLst>
            <a:ext uri="{FF2B5EF4-FFF2-40B4-BE49-F238E27FC236}">
              <a16:creationId xmlns="" xmlns:a16="http://schemas.microsoft.com/office/drawing/2014/main" id="{00000000-0008-0000-0D00-00000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 name="Text Box 12">
          <a:extLst>
            <a:ext uri="{FF2B5EF4-FFF2-40B4-BE49-F238E27FC236}">
              <a16:creationId xmlns="" xmlns:a16="http://schemas.microsoft.com/office/drawing/2014/main" id="{00000000-0008-0000-0D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 name="Text Box 13">
          <a:extLst>
            <a:ext uri="{FF2B5EF4-FFF2-40B4-BE49-F238E27FC236}">
              <a16:creationId xmlns="" xmlns:a16="http://schemas.microsoft.com/office/drawing/2014/main" id="{00000000-0008-0000-0D00-00000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 name="Text Box 1">
          <a:extLst>
            <a:ext uri="{FF2B5EF4-FFF2-40B4-BE49-F238E27FC236}">
              <a16:creationId xmlns="" xmlns:a16="http://schemas.microsoft.com/office/drawing/2014/main" id="{00000000-0008-0000-0D00-00000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 name="Text Box 12">
          <a:extLst>
            <a:ext uri="{FF2B5EF4-FFF2-40B4-BE49-F238E27FC236}">
              <a16:creationId xmlns="" xmlns:a16="http://schemas.microsoft.com/office/drawing/2014/main" id="{00000000-0008-0000-0D00-00000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 name="Text Box 13">
          <a:extLst>
            <a:ext uri="{FF2B5EF4-FFF2-40B4-BE49-F238E27FC236}">
              <a16:creationId xmlns="" xmlns:a16="http://schemas.microsoft.com/office/drawing/2014/main" id="{00000000-0008-0000-0D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 name="Text Box 1">
          <a:extLst>
            <a:ext uri="{FF2B5EF4-FFF2-40B4-BE49-F238E27FC236}">
              <a16:creationId xmlns="" xmlns:a16="http://schemas.microsoft.com/office/drawing/2014/main" id="{00000000-0008-0000-0D00-00001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 name="Text Box 12">
          <a:extLst>
            <a:ext uri="{FF2B5EF4-FFF2-40B4-BE49-F238E27FC236}">
              <a16:creationId xmlns="" xmlns:a16="http://schemas.microsoft.com/office/drawing/2014/main" id="{00000000-0008-0000-0D00-00001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 name="Text Box 13">
          <a:extLst>
            <a:ext uri="{FF2B5EF4-FFF2-40B4-BE49-F238E27FC236}">
              <a16:creationId xmlns="" xmlns:a16="http://schemas.microsoft.com/office/drawing/2014/main" id="{00000000-0008-0000-0D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 name="Text Box 1">
          <a:extLst>
            <a:ext uri="{FF2B5EF4-FFF2-40B4-BE49-F238E27FC236}">
              <a16:creationId xmlns="" xmlns:a16="http://schemas.microsoft.com/office/drawing/2014/main" id="{00000000-0008-0000-0D00-00001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 name="Text Box 12">
          <a:extLst>
            <a:ext uri="{FF2B5EF4-FFF2-40B4-BE49-F238E27FC236}">
              <a16:creationId xmlns="" xmlns:a16="http://schemas.microsoft.com/office/drawing/2014/main" id="{00000000-0008-0000-0D00-00001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2" name="Text Box 13">
          <a:extLst>
            <a:ext uri="{FF2B5EF4-FFF2-40B4-BE49-F238E27FC236}">
              <a16:creationId xmlns="" xmlns:a16="http://schemas.microsoft.com/office/drawing/2014/main" id="{00000000-0008-0000-0D00-00001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3" name="Text Box 1">
          <a:extLst>
            <a:ext uri="{FF2B5EF4-FFF2-40B4-BE49-F238E27FC236}">
              <a16:creationId xmlns="" xmlns:a16="http://schemas.microsoft.com/office/drawing/2014/main" id="{00000000-0008-0000-0D00-00001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4" name="Text Box 12">
          <a:extLst>
            <a:ext uri="{FF2B5EF4-FFF2-40B4-BE49-F238E27FC236}">
              <a16:creationId xmlns="" xmlns:a16="http://schemas.microsoft.com/office/drawing/2014/main" id="{00000000-0008-0000-0D00-00001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5" name="Text Box 13">
          <a:extLst>
            <a:ext uri="{FF2B5EF4-FFF2-40B4-BE49-F238E27FC236}">
              <a16:creationId xmlns="" xmlns:a16="http://schemas.microsoft.com/office/drawing/2014/main" id="{00000000-0008-0000-0D00-00001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 name="Text Box 1">
          <a:extLst>
            <a:ext uri="{FF2B5EF4-FFF2-40B4-BE49-F238E27FC236}">
              <a16:creationId xmlns="" xmlns:a16="http://schemas.microsoft.com/office/drawing/2014/main" id="{00000000-0008-0000-0D00-00001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 name="Text Box 12">
          <a:extLst>
            <a:ext uri="{FF2B5EF4-FFF2-40B4-BE49-F238E27FC236}">
              <a16:creationId xmlns="" xmlns:a16="http://schemas.microsoft.com/office/drawing/2014/main" id="{00000000-0008-0000-0D00-00001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 name="Text Box 13">
          <a:extLst>
            <a:ext uri="{FF2B5EF4-FFF2-40B4-BE49-F238E27FC236}">
              <a16:creationId xmlns="" xmlns:a16="http://schemas.microsoft.com/office/drawing/2014/main" id="{00000000-0008-0000-0D00-00001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 name="Text Box 1">
          <a:extLst>
            <a:ext uri="{FF2B5EF4-FFF2-40B4-BE49-F238E27FC236}">
              <a16:creationId xmlns="" xmlns:a16="http://schemas.microsoft.com/office/drawing/2014/main" id="{00000000-0008-0000-0D00-00001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 name="Text Box 12">
          <a:extLst>
            <a:ext uri="{FF2B5EF4-FFF2-40B4-BE49-F238E27FC236}">
              <a16:creationId xmlns="" xmlns:a16="http://schemas.microsoft.com/office/drawing/2014/main" id="{00000000-0008-0000-0D00-00001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 name="Text Box 13">
          <a:extLst>
            <a:ext uri="{FF2B5EF4-FFF2-40B4-BE49-F238E27FC236}">
              <a16:creationId xmlns="" xmlns:a16="http://schemas.microsoft.com/office/drawing/2014/main" id="{00000000-0008-0000-0D00-00001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 name="Text Box 1">
          <a:extLst>
            <a:ext uri="{FF2B5EF4-FFF2-40B4-BE49-F238E27FC236}">
              <a16:creationId xmlns="" xmlns:a16="http://schemas.microsoft.com/office/drawing/2014/main" id="{00000000-0008-0000-0D00-00002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 name="Text Box 12">
          <a:extLst>
            <a:ext uri="{FF2B5EF4-FFF2-40B4-BE49-F238E27FC236}">
              <a16:creationId xmlns="" xmlns:a16="http://schemas.microsoft.com/office/drawing/2014/main" id="{00000000-0008-0000-0D00-00002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 name="Text Box 13">
          <a:extLst>
            <a:ext uri="{FF2B5EF4-FFF2-40B4-BE49-F238E27FC236}">
              <a16:creationId xmlns="" xmlns:a16="http://schemas.microsoft.com/office/drawing/2014/main" id="{00000000-0008-0000-0D00-00002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 name="Text Box 1">
          <a:extLst>
            <a:ext uri="{FF2B5EF4-FFF2-40B4-BE49-F238E27FC236}">
              <a16:creationId xmlns="" xmlns:a16="http://schemas.microsoft.com/office/drawing/2014/main" id="{00000000-0008-0000-0D00-00002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 name="Text Box 12">
          <a:extLst>
            <a:ext uri="{FF2B5EF4-FFF2-40B4-BE49-F238E27FC236}">
              <a16:creationId xmlns="" xmlns:a16="http://schemas.microsoft.com/office/drawing/2014/main" id="{00000000-0008-0000-0D00-00002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 name="Text Box 13">
          <a:extLst>
            <a:ext uri="{FF2B5EF4-FFF2-40B4-BE49-F238E27FC236}">
              <a16:creationId xmlns="" xmlns:a16="http://schemas.microsoft.com/office/drawing/2014/main" id="{00000000-0008-0000-0D00-00002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 name="Text Box 1">
          <a:extLst>
            <a:ext uri="{FF2B5EF4-FFF2-40B4-BE49-F238E27FC236}">
              <a16:creationId xmlns="" xmlns:a16="http://schemas.microsoft.com/office/drawing/2014/main" id="{00000000-0008-0000-0D00-00002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 name="Text Box 12">
          <a:extLst>
            <a:ext uri="{FF2B5EF4-FFF2-40B4-BE49-F238E27FC236}">
              <a16:creationId xmlns="" xmlns:a16="http://schemas.microsoft.com/office/drawing/2014/main" id="{00000000-0008-0000-0D00-00002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 name="Text Box 13">
          <a:extLst>
            <a:ext uri="{FF2B5EF4-FFF2-40B4-BE49-F238E27FC236}">
              <a16:creationId xmlns="" xmlns:a16="http://schemas.microsoft.com/office/drawing/2014/main" id="{00000000-0008-0000-0D00-00002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 name="Text Box 1">
          <a:extLst>
            <a:ext uri="{FF2B5EF4-FFF2-40B4-BE49-F238E27FC236}">
              <a16:creationId xmlns="" xmlns:a16="http://schemas.microsoft.com/office/drawing/2014/main" id="{00000000-0008-0000-0D00-00002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 name="Text Box 12">
          <a:extLst>
            <a:ext uri="{FF2B5EF4-FFF2-40B4-BE49-F238E27FC236}">
              <a16:creationId xmlns="" xmlns:a16="http://schemas.microsoft.com/office/drawing/2014/main" id="{00000000-0008-0000-0D00-00002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 name="Text Box 13">
          <a:extLst>
            <a:ext uri="{FF2B5EF4-FFF2-40B4-BE49-F238E27FC236}">
              <a16:creationId xmlns="" xmlns:a16="http://schemas.microsoft.com/office/drawing/2014/main" id="{00000000-0008-0000-0D00-00002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 name="Text Box 1">
          <a:extLst>
            <a:ext uri="{FF2B5EF4-FFF2-40B4-BE49-F238E27FC236}">
              <a16:creationId xmlns="" xmlns:a16="http://schemas.microsoft.com/office/drawing/2014/main" id="{00000000-0008-0000-0D00-00002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 name="Text Box 12">
          <a:extLst>
            <a:ext uri="{FF2B5EF4-FFF2-40B4-BE49-F238E27FC236}">
              <a16:creationId xmlns="" xmlns:a16="http://schemas.microsoft.com/office/drawing/2014/main" id="{00000000-0008-0000-0D00-00002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 name="Text Box 13">
          <a:extLst>
            <a:ext uri="{FF2B5EF4-FFF2-40B4-BE49-F238E27FC236}">
              <a16:creationId xmlns="" xmlns:a16="http://schemas.microsoft.com/office/drawing/2014/main" id="{00000000-0008-0000-0D00-00002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 name="Text Box 1">
          <a:extLst>
            <a:ext uri="{FF2B5EF4-FFF2-40B4-BE49-F238E27FC236}">
              <a16:creationId xmlns="" xmlns:a16="http://schemas.microsoft.com/office/drawing/2014/main" id="{00000000-0008-0000-0D00-00002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 name="Text Box 12">
          <a:extLst>
            <a:ext uri="{FF2B5EF4-FFF2-40B4-BE49-F238E27FC236}">
              <a16:creationId xmlns="" xmlns:a16="http://schemas.microsoft.com/office/drawing/2014/main" id="{00000000-0008-0000-0D00-00003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 name="Text Box 13">
          <a:extLst>
            <a:ext uri="{FF2B5EF4-FFF2-40B4-BE49-F238E27FC236}">
              <a16:creationId xmlns="" xmlns:a16="http://schemas.microsoft.com/office/drawing/2014/main" id="{00000000-0008-0000-0D00-00003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 name="Text Box 1">
          <a:extLst>
            <a:ext uri="{FF2B5EF4-FFF2-40B4-BE49-F238E27FC236}">
              <a16:creationId xmlns="" xmlns:a16="http://schemas.microsoft.com/office/drawing/2014/main" id="{00000000-0008-0000-0D00-00003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 name="Text Box 12">
          <a:extLst>
            <a:ext uri="{FF2B5EF4-FFF2-40B4-BE49-F238E27FC236}">
              <a16:creationId xmlns="" xmlns:a16="http://schemas.microsoft.com/office/drawing/2014/main" id="{00000000-0008-0000-0D00-00003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 name="Text Box 13">
          <a:extLst>
            <a:ext uri="{FF2B5EF4-FFF2-40B4-BE49-F238E27FC236}">
              <a16:creationId xmlns="" xmlns:a16="http://schemas.microsoft.com/office/drawing/2014/main" id="{00000000-0008-0000-0D00-00003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 name="Text Box 1">
          <a:extLst>
            <a:ext uri="{FF2B5EF4-FFF2-40B4-BE49-F238E27FC236}">
              <a16:creationId xmlns="" xmlns:a16="http://schemas.microsoft.com/office/drawing/2014/main" id="{00000000-0008-0000-0D00-00003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 name="Text Box 12">
          <a:extLst>
            <a:ext uri="{FF2B5EF4-FFF2-40B4-BE49-F238E27FC236}">
              <a16:creationId xmlns="" xmlns:a16="http://schemas.microsoft.com/office/drawing/2014/main" id="{00000000-0008-0000-0D00-00003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 name="Text Box 13">
          <a:extLst>
            <a:ext uri="{FF2B5EF4-FFF2-40B4-BE49-F238E27FC236}">
              <a16:creationId xmlns="" xmlns:a16="http://schemas.microsoft.com/office/drawing/2014/main" id="{00000000-0008-0000-0D00-00003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 name="Text Box 1">
          <a:extLst>
            <a:ext uri="{FF2B5EF4-FFF2-40B4-BE49-F238E27FC236}">
              <a16:creationId xmlns="" xmlns:a16="http://schemas.microsoft.com/office/drawing/2014/main" id="{00000000-0008-0000-0D00-00003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 name="Text Box 12">
          <a:extLst>
            <a:ext uri="{FF2B5EF4-FFF2-40B4-BE49-F238E27FC236}">
              <a16:creationId xmlns="" xmlns:a16="http://schemas.microsoft.com/office/drawing/2014/main" id="{00000000-0008-0000-0D00-00003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 name="Text Box 13">
          <a:extLst>
            <a:ext uri="{FF2B5EF4-FFF2-40B4-BE49-F238E27FC236}">
              <a16:creationId xmlns="" xmlns:a16="http://schemas.microsoft.com/office/drawing/2014/main" id="{00000000-0008-0000-0D00-00003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 name="Text Box 1">
          <a:extLst>
            <a:ext uri="{FF2B5EF4-FFF2-40B4-BE49-F238E27FC236}">
              <a16:creationId xmlns="" xmlns:a16="http://schemas.microsoft.com/office/drawing/2014/main" id="{00000000-0008-0000-0D00-00003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 name="Text Box 12">
          <a:extLst>
            <a:ext uri="{FF2B5EF4-FFF2-40B4-BE49-F238E27FC236}">
              <a16:creationId xmlns="" xmlns:a16="http://schemas.microsoft.com/office/drawing/2014/main" id="{00000000-0008-0000-0D00-00003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 name="Text Box 13">
          <a:extLst>
            <a:ext uri="{FF2B5EF4-FFF2-40B4-BE49-F238E27FC236}">
              <a16:creationId xmlns="" xmlns:a16="http://schemas.microsoft.com/office/drawing/2014/main" id="{00000000-0008-0000-0D00-00003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 name="Text Box 1">
          <a:extLst>
            <a:ext uri="{FF2B5EF4-FFF2-40B4-BE49-F238E27FC236}">
              <a16:creationId xmlns="" xmlns:a16="http://schemas.microsoft.com/office/drawing/2014/main" id="{00000000-0008-0000-0D00-00003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 name="Text Box 12">
          <a:extLst>
            <a:ext uri="{FF2B5EF4-FFF2-40B4-BE49-F238E27FC236}">
              <a16:creationId xmlns="" xmlns:a16="http://schemas.microsoft.com/office/drawing/2014/main" id="{00000000-0008-0000-0D00-00003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 name="Text Box 13">
          <a:extLst>
            <a:ext uri="{FF2B5EF4-FFF2-40B4-BE49-F238E27FC236}">
              <a16:creationId xmlns="" xmlns:a16="http://schemas.microsoft.com/office/drawing/2014/main" id="{00000000-0008-0000-0D00-00004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 name="Text Box 1">
          <a:extLst>
            <a:ext uri="{FF2B5EF4-FFF2-40B4-BE49-F238E27FC236}">
              <a16:creationId xmlns="" xmlns:a16="http://schemas.microsoft.com/office/drawing/2014/main" id="{00000000-0008-0000-0D00-00004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 name="Text Box 12">
          <a:extLst>
            <a:ext uri="{FF2B5EF4-FFF2-40B4-BE49-F238E27FC236}">
              <a16:creationId xmlns="" xmlns:a16="http://schemas.microsoft.com/office/drawing/2014/main" id="{00000000-0008-0000-0D00-00004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 name="Text Box 13">
          <a:extLst>
            <a:ext uri="{FF2B5EF4-FFF2-40B4-BE49-F238E27FC236}">
              <a16:creationId xmlns="" xmlns:a16="http://schemas.microsoft.com/office/drawing/2014/main" id="{00000000-0008-0000-0D00-00004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 name="Text Box 1">
          <a:extLst>
            <a:ext uri="{FF2B5EF4-FFF2-40B4-BE49-F238E27FC236}">
              <a16:creationId xmlns="" xmlns:a16="http://schemas.microsoft.com/office/drawing/2014/main" id="{00000000-0008-0000-0D00-00004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 name="Text Box 12">
          <a:extLst>
            <a:ext uri="{FF2B5EF4-FFF2-40B4-BE49-F238E27FC236}">
              <a16:creationId xmlns="" xmlns:a16="http://schemas.microsoft.com/office/drawing/2014/main" id="{00000000-0008-0000-0D00-00004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 name="Text Box 13">
          <a:extLst>
            <a:ext uri="{FF2B5EF4-FFF2-40B4-BE49-F238E27FC236}">
              <a16:creationId xmlns="" xmlns:a16="http://schemas.microsoft.com/office/drawing/2014/main" id="{00000000-0008-0000-0D00-00004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 name="Text Box 1">
          <a:extLst>
            <a:ext uri="{FF2B5EF4-FFF2-40B4-BE49-F238E27FC236}">
              <a16:creationId xmlns="" xmlns:a16="http://schemas.microsoft.com/office/drawing/2014/main" id="{00000000-0008-0000-0D00-00004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 name="Text Box 12">
          <a:extLst>
            <a:ext uri="{FF2B5EF4-FFF2-40B4-BE49-F238E27FC236}">
              <a16:creationId xmlns="" xmlns:a16="http://schemas.microsoft.com/office/drawing/2014/main" id="{00000000-0008-0000-0D00-00004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 name="Text Box 13">
          <a:extLst>
            <a:ext uri="{FF2B5EF4-FFF2-40B4-BE49-F238E27FC236}">
              <a16:creationId xmlns="" xmlns:a16="http://schemas.microsoft.com/office/drawing/2014/main" id="{00000000-0008-0000-0D00-00004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 name="Text Box 1">
          <a:extLst>
            <a:ext uri="{FF2B5EF4-FFF2-40B4-BE49-F238E27FC236}">
              <a16:creationId xmlns="" xmlns:a16="http://schemas.microsoft.com/office/drawing/2014/main" id="{00000000-0008-0000-0D00-00004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 name="Text Box 12">
          <a:extLst>
            <a:ext uri="{FF2B5EF4-FFF2-40B4-BE49-F238E27FC236}">
              <a16:creationId xmlns="" xmlns:a16="http://schemas.microsoft.com/office/drawing/2014/main" id="{00000000-0008-0000-0D00-00004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6" name="Text Box 13">
          <a:extLst>
            <a:ext uri="{FF2B5EF4-FFF2-40B4-BE49-F238E27FC236}">
              <a16:creationId xmlns="" xmlns:a16="http://schemas.microsoft.com/office/drawing/2014/main" id="{00000000-0008-0000-0D00-00004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7" name="Text Box 1">
          <a:extLst>
            <a:ext uri="{FF2B5EF4-FFF2-40B4-BE49-F238E27FC236}">
              <a16:creationId xmlns="" xmlns:a16="http://schemas.microsoft.com/office/drawing/2014/main" id="{00000000-0008-0000-0D00-00004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8" name="Text Box 12">
          <a:extLst>
            <a:ext uri="{FF2B5EF4-FFF2-40B4-BE49-F238E27FC236}">
              <a16:creationId xmlns="" xmlns:a16="http://schemas.microsoft.com/office/drawing/2014/main" id="{00000000-0008-0000-0D00-00004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9" name="Text Box 13">
          <a:extLst>
            <a:ext uri="{FF2B5EF4-FFF2-40B4-BE49-F238E27FC236}">
              <a16:creationId xmlns="" xmlns:a16="http://schemas.microsoft.com/office/drawing/2014/main" id="{00000000-0008-0000-0D00-00004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0" name="Text Box 1">
          <a:extLst>
            <a:ext uri="{FF2B5EF4-FFF2-40B4-BE49-F238E27FC236}">
              <a16:creationId xmlns="" xmlns:a16="http://schemas.microsoft.com/office/drawing/2014/main" id="{00000000-0008-0000-0D00-00005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1" name="Text Box 12">
          <a:extLst>
            <a:ext uri="{FF2B5EF4-FFF2-40B4-BE49-F238E27FC236}">
              <a16:creationId xmlns="" xmlns:a16="http://schemas.microsoft.com/office/drawing/2014/main" id="{00000000-0008-0000-0D00-00005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2" name="Text Box 13">
          <a:extLst>
            <a:ext uri="{FF2B5EF4-FFF2-40B4-BE49-F238E27FC236}">
              <a16:creationId xmlns="" xmlns:a16="http://schemas.microsoft.com/office/drawing/2014/main" id="{00000000-0008-0000-0D00-00005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3" name="Text Box 1">
          <a:extLst>
            <a:ext uri="{FF2B5EF4-FFF2-40B4-BE49-F238E27FC236}">
              <a16:creationId xmlns="" xmlns:a16="http://schemas.microsoft.com/office/drawing/2014/main" id="{00000000-0008-0000-0D00-00005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4" name="Text Box 12">
          <a:extLst>
            <a:ext uri="{FF2B5EF4-FFF2-40B4-BE49-F238E27FC236}">
              <a16:creationId xmlns="" xmlns:a16="http://schemas.microsoft.com/office/drawing/2014/main" id="{00000000-0008-0000-0D00-00005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5" name="Text Box 13">
          <a:extLst>
            <a:ext uri="{FF2B5EF4-FFF2-40B4-BE49-F238E27FC236}">
              <a16:creationId xmlns="" xmlns:a16="http://schemas.microsoft.com/office/drawing/2014/main" id="{00000000-0008-0000-0D00-00005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6" name="Text Box 1">
          <a:extLst>
            <a:ext uri="{FF2B5EF4-FFF2-40B4-BE49-F238E27FC236}">
              <a16:creationId xmlns="" xmlns:a16="http://schemas.microsoft.com/office/drawing/2014/main" id="{00000000-0008-0000-0D00-00005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7" name="Text Box 12">
          <a:extLst>
            <a:ext uri="{FF2B5EF4-FFF2-40B4-BE49-F238E27FC236}">
              <a16:creationId xmlns="" xmlns:a16="http://schemas.microsoft.com/office/drawing/2014/main" id="{00000000-0008-0000-0D00-00005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8" name="Text Box 13">
          <a:extLst>
            <a:ext uri="{FF2B5EF4-FFF2-40B4-BE49-F238E27FC236}">
              <a16:creationId xmlns="" xmlns:a16="http://schemas.microsoft.com/office/drawing/2014/main" id="{00000000-0008-0000-0D00-00005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89" name="Text Box 1">
          <a:extLst>
            <a:ext uri="{FF2B5EF4-FFF2-40B4-BE49-F238E27FC236}">
              <a16:creationId xmlns="" xmlns:a16="http://schemas.microsoft.com/office/drawing/2014/main" id="{00000000-0008-0000-0D00-00005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0" name="Text Box 12">
          <a:extLst>
            <a:ext uri="{FF2B5EF4-FFF2-40B4-BE49-F238E27FC236}">
              <a16:creationId xmlns="" xmlns:a16="http://schemas.microsoft.com/office/drawing/2014/main" id="{00000000-0008-0000-0D00-00005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1" name="Text Box 13">
          <a:extLst>
            <a:ext uri="{FF2B5EF4-FFF2-40B4-BE49-F238E27FC236}">
              <a16:creationId xmlns="" xmlns:a16="http://schemas.microsoft.com/office/drawing/2014/main" id="{00000000-0008-0000-0D00-00005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2" name="Text Box 1">
          <a:extLst>
            <a:ext uri="{FF2B5EF4-FFF2-40B4-BE49-F238E27FC236}">
              <a16:creationId xmlns="" xmlns:a16="http://schemas.microsoft.com/office/drawing/2014/main" id="{00000000-0008-0000-0D00-00005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3" name="Text Box 12">
          <a:extLst>
            <a:ext uri="{FF2B5EF4-FFF2-40B4-BE49-F238E27FC236}">
              <a16:creationId xmlns="" xmlns:a16="http://schemas.microsoft.com/office/drawing/2014/main" id="{00000000-0008-0000-0D00-00005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4" name="Text Box 13">
          <a:extLst>
            <a:ext uri="{FF2B5EF4-FFF2-40B4-BE49-F238E27FC236}">
              <a16:creationId xmlns="" xmlns:a16="http://schemas.microsoft.com/office/drawing/2014/main" id="{00000000-0008-0000-0D00-00005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5" name="Text Box 1">
          <a:extLst>
            <a:ext uri="{FF2B5EF4-FFF2-40B4-BE49-F238E27FC236}">
              <a16:creationId xmlns="" xmlns:a16="http://schemas.microsoft.com/office/drawing/2014/main" id="{00000000-0008-0000-0D00-00005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6" name="Text Box 12">
          <a:extLst>
            <a:ext uri="{FF2B5EF4-FFF2-40B4-BE49-F238E27FC236}">
              <a16:creationId xmlns="" xmlns:a16="http://schemas.microsoft.com/office/drawing/2014/main" id="{00000000-0008-0000-0D00-00006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7" name="Text Box 13">
          <a:extLst>
            <a:ext uri="{FF2B5EF4-FFF2-40B4-BE49-F238E27FC236}">
              <a16:creationId xmlns="" xmlns:a16="http://schemas.microsoft.com/office/drawing/2014/main" id="{00000000-0008-0000-0D00-00006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8" name="Text Box 1">
          <a:extLst>
            <a:ext uri="{FF2B5EF4-FFF2-40B4-BE49-F238E27FC236}">
              <a16:creationId xmlns="" xmlns:a16="http://schemas.microsoft.com/office/drawing/2014/main" id="{00000000-0008-0000-0D00-00006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99" name="Text Box 12">
          <a:extLst>
            <a:ext uri="{FF2B5EF4-FFF2-40B4-BE49-F238E27FC236}">
              <a16:creationId xmlns="" xmlns:a16="http://schemas.microsoft.com/office/drawing/2014/main" id="{00000000-0008-0000-0D00-00006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0" name="Text Box 13">
          <a:extLst>
            <a:ext uri="{FF2B5EF4-FFF2-40B4-BE49-F238E27FC236}">
              <a16:creationId xmlns="" xmlns:a16="http://schemas.microsoft.com/office/drawing/2014/main" id="{00000000-0008-0000-0D00-00006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1" name="Text Box 1">
          <a:extLst>
            <a:ext uri="{FF2B5EF4-FFF2-40B4-BE49-F238E27FC236}">
              <a16:creationId xmlns="" xmlns:a16="http://schemas.microsoft.com/office/drawing/2014/main" id="{00000000-0008-0000-0D00-00006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2" name="Text Box 12">
          <a:extLst>
            <a:ext uri="{FF2B5EF4-FFF2-40B4-BE49-F238E27FC236}">
              <a16:creationId xmlns="" xmlns:a16="http://schemas.microsoft.com/office/drawing/2014/main" id="{00000000-0008-0000-0D00-00006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3" name="Text Box 13">
          <a:extLst>
            <a:ext uri="{FF2B5EF4-FFF2-40B4-BE49-F238E27FC236}">
              <a16:creationId xmlns="" xmlns:a16="http://schemas.microsoft.com/office/drawing/2014/main" id="{00000000-0008-0000-0D00-00006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4" name="Text Box 1">
          <a:extLst>
            <a:ext uri="{FF2B5EF4-FFF2-40B4-BE49-F238E27FC236}">
              <a16:creationId xmlns="" xmlns:a16="http://schemas.microsoft.com/office/drawing/2014/main" id="{00000000-0008-0000-0D00-00006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5" name="Text Box 12">
          <a:extLst>
            <a:ext uri="{FF2B5EF4-FFF2-40B4-BE49-F238E27FC236}">
              <a16:creationId xmlns="" xmlns:a16="http://schemas.microsoft.com/office/drawing/2014/main" id="{00000000-0008-0000-0D00-00006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6" name="Text Box 13">
          <a:extLst>
            <a:ext uri="{FF2B5EF4-FFF2-40B4-BE49-F238E27FC236}">
              <a16:creationId xmlns="" xmlns:a16="http://schemas.microsoft.com/office/drawing/2014/main" id="{00000000-0008-0000-0D00-00006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7" name="Text Box 1">
          <a:extLst>
            <a:ext uri="{FF2B5EF4-FFF2-40B4-BE49-F238E27FC236}">
              <a16:creationId xmlns="" xmlns:a16="http://schemas.microsoft.com/office/drawing/2014/main" id="{00000000-0008-0000-0D00-00006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8" name="Text Box 12">
          <a:extLst>
            <a:ext uri="{FF2B5EF4-FFF2-40B4-BE49-F238E27FC236}">
              <a16:creationId xmlns="" xmlns:a16="http://schemas.microsoft.com/office/drawing/2014/main" id="{00000000-0008-0000-0D00-00006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09" name="Text Box 13">
          <a:extLst>
            <a:ext uri="{FF2B5EF4-FFF2-40B4-BE49-F238E27FC236}">
              <a16:creationId xmlns="" xmlns:a16="http://schemas.microsoft.com/office/drawing/2014/main" id="{00000000-0008-0000-0D00-00006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0" name="Text Box 1">
          <a:extLst>
            <a:ext uri="{FF2B5EF4-FFF2-40B4-BE49-F238E27FC236}">
              <a16:creationId xmlns="" xmlns:a16="http://schemas.microsoft.com/office/drawing/2014/main" id="{00000000-0008-0000-0D00-00006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1" name="Text Box 12">
          <a:extLst>
            <a:ext uri="{FF2B5EF4-FFF2-40B4-BE49-F238E27FC236}">
              <a16:creationId xmlns="" xmlns:a16="http://schemas.microsoft.com/office/drawing/2014/main" id="{00000000-0008-0000-0D00-00006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2" name="Text Box 13">
          <a:extLst>
            <a:ext uri="{FF2B5EF4-FFF2-40B4-BE49-F238E27FC236}">
              <a16:creationId xmlns="" xmlns:a16="http://schemas.microsoft.com/office/drawing/2014/main" id="{00000000-0008-0000-0D00-00007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3" name="Text Box 1">
          <a:extLst>
            <a:ext uri="{FF2B5EF4-FFF2-40B4-BE49-F238E27FC236}">
              <a16:creationId xmlns="" xmlns:a16="http://schemas.microsoft.com/office/drawing/2014/main" id="{00000000-0008-0000-0D00-00007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4" name="Text Box 12">
          <a:extLst>
            <a:ext uri="{FF2B5EF4-FFF2-40B4-BE49-F238E27FC236}">
              <a16:creationId xmlns="" xmlns:a16="http://schemas.microsoft.com/office/drawing/2014/main" id="{00000000-0008-0000-0D00-00007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5" name="Text Box 13">
          <a:extLst>
            <a:ext uri="{FF2B5EF4-FFF2-40B4-BE49-F238E27FC236}">
              <a16:creationId xmlns="" xmlns:a16="http://schemas.microsoft.com/office/drawing/2014/main" id="{00000000-0008-0000-0D00-00007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6" name="Text Box 1">
          <a:extLst>
            <a:ext uri="{FF2B5EF4-FFF2-40B4-BE49-F238E27FC236}">
              <a16:creationId xmlns="" xmlns:a16="http://schemas.microsoft.com/office/drawing/2014/main" id="{00000000-0008-0000-0D00-00007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7" name="Text Box 12">
          <a:extLst>
            <a:ext uri="{FF2B5EF4-FFF2-40B4-BE49-F238E27FC236}">
              <a16:creationId xmlns="" xmlns:a16="http://schemas.microsoft.com/office/drawing/2014/main" id="{00000000-0008-0000-0D00-00007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8" name="Text Box 13">
          <a:extLst>
            <a:ext uri="{FF2B5EF4-FFF2-40B4-BE49-F238E27FC236}">
              <a16:creationId xmlns="" xmlns:a16="http://schemas.microsoft.com/office/drawing/2014/main" id="{00000000-0008-0000-0D00-00007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19" name="Text Box 1">
          <a:extLst>
            <a:ext uri="{FF2B5EF4-FFF2-40B4-BE49-F238E27FC236}">
              <a16:creationId xmlns="" xmlns:a16="http://schemas.microsoft.com/office/drawing/2014/main" id="{00000000-0008-0000-0D00-00007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0" name="Text Box 12">
          <a:extLst>
            <a:ext uri="{FF2B5EF4-FFF2-40B4-BE49-F238E27FC236}">
              <a16:creationId xmlns="" xmlns:a16="http://schemas.microsoft.com/office/drawing/2014/main" id="{00000000-0008-0000-0D00-00007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1" name="Text Box 13">
          <a:extLst>
            <a:ext uri="{FF2B5EF4-FFF2-40B4-BE49-F238E27FC236}">
              <a16:creationId xmlns="" xmlns:a16="http://schemas.microsoft.com/office/drawing/2014/main" id="{00000000-0008-0000-0D00-00007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2" name="Text Box 1">
          <a:extLst>
            <a:ext uri="{FF2B5EF4-FFF2-40B4-BE49-F238E27FC236}">
              <a16:creationId xmlns="" xmlns:a16="http://schemas.microsoft.com/office/drawing/2014/main" id="{00000000-0008-0000-0D00-00007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3" name="Text Box 12">
          <a:extLst>
            <a:ext uri="{FF2B5EF4-FFF2-40B4-BE49-F238E27FC236}">
              <a16:creationId xmlns="" xmlns:a16="http://schemas.microsoft.com/office/drawing/2014/main" id="{00000000-0008-0000-0D00-00007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4" name="Text Box 13">
          <a:extLst>
            <a:ext uri="{FF2B5EF4-FFF2-40B4-BE49-F238E27FC236}">
              <a16:creationId xmlns="" xmlns:a16="http://schemas.microsoft.com/office/drawing/2014/main" id="{00000000-0008-0000-0D00-00007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5" name="Text Box 1">
          <a:extLst>
            <a:ext uri="{FF2B5EF4-FFF2-40B4-BE49-F238E27FC236}">
              <a16:creationId xmlns="" xmlns:a16="http://schemas.microsoft.com/office/drawing/2014/main" id="{00000000-0008-0000-0D00-00007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6" name="Text Box 12">
          <a:extLst>
            <a:ext uri="{FF2B5EF4-FFF2-40B4-BE49-F238E27FC236}">
              <a16:creationId xmlns="" xmlns:a16="http://schemas.microsoft.com/office/drawing/2014/main" id="{00000000-0008-0000-0D00-00007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7" name="Text Box 13">
          <a:extLst>
            <a:ext uri="{FF2B5EF4-FFF2-40B4-BE49-F238E27FC236}">
              <a16:creationId xmlns="" xmlns:a16="http://schemas.microsoft.com/office/drawing/2014/main" id="{00000000-0008-0000-0D00-00007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8" name="Text Box 1">
          <a:extLst>
            <a:ext uri="{FF2B5EF4-FFF2-40B4-BE49-F238E27FC236}">
              <a16:creationId xmlns="" xmlns:a16="http://schemas.microsoft.com/office/drawing/2014/main" id="{00000000-0008-0000-0D00-00008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29" name="Text Box 12">
          <a:extLst>
            <a:ext uri="{FF2B5EF4-FFF2-40B4-BE49-F238E27FC236}">
              <a16:creationId xmlns="" xmlns:a16="http://schemas.microsoft.com/office/drawing/2014/main" id="{00000000-0008-0000-0D00-00008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0" name="Text Box 13">
          <a:extLst>
            <a:ext uri="{FF2B5EF4-FFF2-40B4-BE49-F238E27FC236}">
              <a16:creationId xmlns="" xmlns:a16="http://schemas.microsoft.com/office/drawing/2014/main" id="{00000000-0008-0000-0D00-00008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1" name="Text Box 1">
          <a:extLst>
            <a:ext uri="{FF2B5EF4-FFF2-40B4-BE49-F238E27FC236}">
              <a16:creationId xmlns="" xmlns:a16="http://schemas.microsoft.com/office/drawing/2014/main" id="{00000000-0008-0000-0D00-00008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2" name="Text Box 12">
          <a:extLst>
            <a:ext uri="{FF2B5EF4-FFF2-40B4-BE49-F238E27FC236}">
              <a16:creationId xmlns="" xmlns:a16="http://schemas.microsoft.com/office/drawing/2014/main" id="{00000000-0008-0000-0D00-00008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3" name="Text Box 13">
          <a:extLst>
            <a:ext uri="{FF2B5EF4-FFF2-40B4-BE49-F238E27FC236}">
              <a16:creationId xmlns="" xmlns:a16="http://schemas.microsoft.com/office/drawing/2014/main" id="{00000000-0008-0000-0D00-00008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4" name="Text Box 1">
          <a:extLst>
            <a:ext uri="{FF2B5EF4-FFF2-40B4-BE49-F238E27FC236}">
              <a16:creationId xmlns="" xmlns:a16="http://schemas.microsoft.com/office/drawing/2014/main" id="{00000000-0008-0000-0D00-00008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5" name="Text Box 12">
          <a:extLst>
            <a:ext uri="{FF2B5EF4-FFF2-40B4-BE49-F238E27FC236}">
              <a16:creationId xmlns="" xmlns:a16="http://schemas.microsoft.com/office/drawing/2014/main" id="{00000000-0008-0000-0D00-00008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6" name="Text Box 13">
          <a:extLst>
            <a:ext uri="{FF2B5EF4-FFF2-40B4-BE49-F238E27FC236}">
              <a16:creationId xmlns="" xmlns:a16="http://schemas.microsoft.com/office/drawing/2014/main" id="{00000000-0008-0000-0D00-00008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7" name="Text Box 1">
          <a:extLst>
            <a:ext uri="{FF2B5EF4-FFF2-40B4-BE49-F238E27FC236}">
              <a16:creationId xmlns="" xmlns:a16="http://schemas.microsoft.com/office/drawing/2014/main" id="{00000000-0008-0000-0D00-00008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8" name="Text Box 12">
          <a:extLst>
            <a:ext uri="{FF2B5EF4-FFF2-40B4-BE49-F238E27FC236}">
              <a16:creationId xmlns="" xmlns:a16="http://schemas.microsoft.com/office/drawing/2014/main" id="{00000000-0008-0000-0D00-00008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39" name="Text Box 13">
          <a:extLst>
            <a:ext uri="{FF2B5EF4-FFF2-40B4-BE49-F238E27FC236}">
              <a16:creationId xmlns="" xmlns:a16="http://schemas.microsoft.com/office/drawing/2014/main" id="{00000000-0008-0000-0D00-00008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0" name="Text Box 1">
          <a:extLst>
            <a:ext uri="{FF2B5EF4-FFF2-40B4-BE49-F238E27FC236}">
              <a16:creationId xmlns="" xmlns:a16="http://schemas.microsoft.com/office/drawing/2014/main" id="{00000000-0008-0000-0D00-00008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1" name="Text Box 12">
          <a:extLst>
            <a:ext uri="{FF2B5EF4-FFF2-40B4-BE49-F238E27FC236}">
              <a16:creationId xmlns="" xmlns:a16="http://schemas.microsoft.com/office/drawing/2014/main" id="{00000000-0008-0000-0D00-00008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2" name="Text Box 13">
          <a:extLst>
            <a:ext uri="{FF2B5EF4-FFF2-40B4-BE49-F238E27FC236}">
              <a16:creationId xmlns="" xmlns:a16="http://schemas.microsoft.com/office/drawing/2014/main" id="{00000000-0008-0000-0D00-00008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3" name="Text Box 1">
          <a:extLst>
            <a:ext uri="{FF2B5EF4-FFF2-40B4-BE49-F238E27FC236}">
              <a16:creationId xmlns="" xmlns:a16="http://schemas.microsoft.com/office/drawing/2014/main" id="{00000000-0008-0000-0D00-00008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4" name="Text Box 12">
          <a:extLst>
            <a:ext uri="{FF2B5EF4-FFF2-40B4-BE49-F238E27FC236}">
              <a16:creationId xmlns="" xmlns:a16="http://schemas.microsoft.com/office/drawing/2014/main" id="{00000000-0008-0000-0D00-00009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5" name="Text Box 13">
          <a:extLst>
            <a:ext uri="{FF2B5EF4-FFF2-40B4-BE49-F238E27FC236}">
              <a16:creationId xmlns="" xmlns:a16="http://schemas.microsoft.com/office/drawing/2014/main" id="{00000000-0008-0000-0D00-00009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6" name="Text Box 1">
          <a:extLst>
            <a:ext uri="{FF2B5EF4-FFF2-40B4-BE49-F238E27FC236}">
              <a16:creationId xmlns="" xmlns:a16="http://schemas.microsoft.com/office/drawing/2014/main" id="{00000000-0008-0000-0D00-00009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7" name="Text Box 12">
          <a:extLst>
            <a:ext uri="{FF2B5EF4-FFF2-40B4-BE49-F238E27FC236}">
              <a16:creationId xmlns="" xmlns:a16="http://schemas.microsoft.com/office/drawing/2014/main" id="{00000000-0008-0000-0D00-00009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8" name="Text Box 13">
          <a:extLst>
            <a:ext uri="{FF2B5EF4-FFF2-40B4-BE49-F238E27FC236}">
              <a16:creationId xmlns="" xmlns:a16="http://schemas.microsoft.com/office/drawing/2014/main" id="{00000000-0008-0000-0D00-00009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49" name="Text Box 1">
          <a:extLst>
            <a:ext uri="{FF2B5EF4-FFF2-40B4-BE49-F238E27FC236}">
              <a16:creationId xmlns="" xmlns:a16="http://schemas.microsoft.com/office/drawing/2014/main" id="{00000000-0008-0000-0D00-00009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0" name="Text Box 12">
          <a:extLst>
            <a:ext uri="{FF2B5EF4-FFF2-40B4-BE49-F238E27FC236}">
              <a16:creationId xmlns="" xmlns:a16="http://schemas.microsoft.com/office/drawing/2014/main" id="{00000000-0008-0000-0D00-00009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1" name="Text Box 13">
          <a:extLst>
            <a:ext uri="{FF2B5EF4-FFF2-40B4-BE49-F238E27FC236}">
              <a16:creationId xmlns="" xmlns:a16="http://schemas.microsoft.com/office/drawing/2014/main" id="{00000000-0008-0000-0D00-00009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2" name="Text Box 1">
          <a:extLst>
            <a:ext uri="{FF2B5EF4-FFF2-40B4-BE49-F238E27FC236}">
              <a16:creationId xmlns="" xmlns:a16="http://schemas.microsoft.com/office/drawing/2014/main" id="{00000000-0008-0000-0D00-00009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3" name="Text Box 12">
          <a:extLst>
            <a:ext uri="{FF2B5EF4-FFF2-40B4-BE49-F238E27FC236}">
              <a16:creationId xmlns="" xmlns:a16="http://schemas.microsoft.com/office/drawing/2014/main" id="{00000000-0008-0000-0D00-00009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4" name="Text Box 13">
          <a:extLst>
            <a:ext uri="{FF2B5EF4-FFF2-40B4-BE49-F238E27FC236}">
              <a16:creationId xmlns="" xmlns:a16="http://schemas.microsoft.com/office/drawing/2014/main" id="{00000000-0008-0000-0D00-00009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5" name="Text Box 1">
          <a:extLst>
            <a:ext uri="{FF2B5EF4-FFF2-40B4-BE49-F238E27FC236}">
              <a16:creationId xmlns="" xmlns:a16="http://schemas.microsoft.com/office/drawing/2014/main" id="{00000000-0008-0000-0D00-00009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6" name="Text Box 12">
          <a:extLst>
            <a:ext uri="{FF2B5EF4-FFF2-40B4-BE49-F238E27FC236}">
              <a16:creationId xmlns="" xmlns:a16="http://schemas.microsoft.com/office/drawing/2014/main" id="{00000000-0008-0000-0D00-00009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7" name="Text Box 13">
          <a:extLst>
            <a:ext uri="{FF2B5EF4-FFF2-40B4-BE49-F238E27FC236}">
              <a16:creationId xmlns="" xmlns:a16="http://schemas.microsoft.com/office/drawing/2014/main" id="{00000000-0008-0000-0D00-00009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8" name="Text Box 1">
          <a:extLst>
            <a:ext uri="{FF2B5EF4-FFF2-40B4-BE49-F238E27FC236}">
              <a16:creationId xmlns="" xmlns:a16="http://schemas.microsoft.com/office/drawing/2014/main" id="{00000000-0008-0000-0D00-00009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59" name="Text Box 12">
          <a:extLst>
            <a:ext uri="{FF2B5EF4-FFF2-40B4-BE49-F238E27FC236}">
              <a16:creationId xmlns="" xmlns:a16="http://schemas.microsoft.com/office/drawing/2014/main" id="{00000000-0008-0000-0D00-00009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0" name="Text Box 13">
          <a:extLst>
            <a:ext uri="{FF2B5EF4-FFF2-40B4-BE49-F238E27FC236}">
              <a16:creationId xmlns="" xmlns:a16="http://schemas.microsoft.com/office/drawing/2014/main" id="{00000000-0008-0000-0D00-0000A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1" name="Text Box 1">
          <a:extLst>
            <a:ext uri="{FF2B5EF4-FFF2-40B4-BE49-F238E27FC236}">
              <a16:creationId xmlns="" xmlns:a16="http://schemas.microsoft.com/office/drawing/2014/main" id="{00000000-0008-0000-0D00-0000A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2" name="Text Box 12">
          <a:extLst>
            <a:ext uri="{FF2B5EF4-FFF2-40B4-BE49-F238E27FC236}">
              <a16:creationId xmlns="" xmlns:a16="http://schemas.microsoft.com/office/drawing/2014/main" id="{00000000-0008-0000-0D00-0000A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3" name="Text Box 13">
          <a:extLst>
            <a:ext uri="{FF2B5EF4-FFF2-40B4-BE49-F238E27FC236}">
              <a16:creationId xmlns="" xmlns:a16="http://schemas.microsoft.com/office/drawing/2014/main" id="{00000000-0008-0000-0D00-0000A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4" name="Text Box 1">
          <a:extLst>
            <a:ext uri="{FF2B5EF4-FFF2-40B4-BE49-F238E27FC236}">
              <a16:creationId xmlns="" xmlns:a16="http://schemas.microsoft.com/office/drawing/2014/main" id="{00000000-0008-0000-0D00-0000A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5" name="Text Box 12">
          <a:extLst>
            <a:ext uri="{FF2B5EF4-FFF2-40B4-BE49-F238E27FC236}">
              <a16:creationId xmlns="" xmlns:a16="http://schemas.microsoft.com/office/drawing/2014/main" id="{00000000-0008-0000-0D00-0000A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6" name="Text Box 13">
          <a:extLst>
            <a:ext uri="{FF2B5EF4-FFF2-40B4-BE49-F238E27FC236}">
              <a16:creationId xmlns="" xmlns:a16="http://schemas.microsoft.com/office/drawing/2014/main" id="{00000000-0008-0000-0D00-0000A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7" name="Text Box 1">
          <a:extLst>
            <a:ext uri="{FF2B5EF4-FFF2-40B4-BE49-F238E27FC236}">
              <a16:creationId xmlns="" xmlns:a16="http://schemas.microsoft.com/office/drawing/2014/main" id="{00000000-0008-0000-0D00-0000A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8" name="Text Box 12">
          <a:extLst>
            <a:ext uri="{FF2B5EF4-FFF2-40B4-BE49-F238E27FC236}">
              <a16:creationId xmlns="" xmlns:a16="http://schemas.microsoft.com/office/drawing/2014/main" id="{00000000-0008-0000-0D00-0000A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69" name="Text Box 13">
          <a:extLst>
            <a:ext uri="{FF2B5EF4-FFF2-40B4-BE49-F238E27FC236}">
              <a16:creationId xmlns="" xmlns:a16="http://schemas.microsoft.com/office/drawing/2014/main" id="{00000000-0008-0000-0D00-0000A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0" name="Text Box 1">
          <a:extLst>
            <a:ext uri="{FF2B5EF4-FFF2-40B4-BE49-F238E27FC236}">
              <a16:creationId xmlns="" xmlns:a16="http://schemas.microsoft.com/office/drawing/2014/main" id="{00000000-0008-0000-0D00-0000A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1" name="Text Box 12">
          <a:extLst>
            <a:ext uri="{FF2B5EF4-FFF2-40B4-BE49-F238E27FC236}">
              <a16:creationId xmlns="" xmlns:a16="http://schemas.microsoft.com/office/drawing/2014/main" id="{00000000-0008-0000-0D00-0000A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2" name="Text Box 13">
          <a:extLst>
            <a:ext uri="{FF2B5EF4-FFF2-40B4-BE49-F238E27FC236}">
              <a16:creationId xmlns="" xmlns:a16="http://schemas.microsoft.com/office/drawing/2014/main" id="{00000000-0008-0000-0D00-0000A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3" name="Text Box 1">
          <a:extLst>
            <a:ext uri="{FF2B5EF4-FFF2-40B4-BE49-F238E27FC236}">
              <a16:creationId xmlns="" xmlns:a16="http://schemas.microsoft.com/office/drawing/2014/main" id="{00000000-0008-0000-0D00-0000A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4" name="Text Box 12">
          <a:extLst>
            <a:ext uri="{FF2B5EF4-FFF2-40B4-BE49-F238E27FC236}">
              <a16:creationId xmlns="" xmlns:a16="http://schemas.microsoft.com/office/drawing/2014/main" id="{00000000-0008-0000-0D00-0000A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5" name="Text Box 13">
          <a:extLst>
            <a:ext uri="{FF2B5EF4-FFF2-40B4-BE49-F238E27FC236}">
              <a16:creationId xmlns="" xmlns:a16="http://schemas.microsoft.com/office/drawing/2014/main" id="{00000000-0008-0000-0D00-0000A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6" name="Text Box 1">
          <a:extLst>
            <a:ext uri="{FF2B5EF4-FFF2-40B4-BE49-F238E27FC236}">
              <a16:creationId xmlns="" xmlns:a16="http://schemas.microsoft.com/office/drawing/2014/main" id="{00000000-0008-0000-0D00-0000B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7" name="Text Box 12">
          <a:extLst>
            <a:ext uri="{FF2B5EF4-FFF2-40B4-BE49-F238E27FC236}">
              <a16:creationId xmlns="" xmlns:a16="http://schemas.microsoft.com/office/drawing/2014/main" id="{00000000-0008-0000-0D00-0000B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8" name="Text Box 13">
          <a:extLst>
            <a:ext uri="{FF2B5EF4-FFF2-40B4-BE49-F238E27FC236}">
              <a16:creationId xmlns="" xmlns:a16="http://schemas.microsoft.com/office/drawing/2014/main" id="{00000000-0008-0000-0D00-0000B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79" name="Text Box 1">
          <a:extLst>
            <a:ext uri="{FF2B5EF4-FFF2-40B4-BE49-F238E27FC236}">
              <a16:creationId xmlns="" xmlns:a16="http://schemas.microsoft.com/office/drawing/2014/main" id="{00000000-0008-0000-0D00-0000B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0" name="Text Box 12">
          <a:extLst>
            <a:ext uri="{FF2B5EF4-FFF2-40B4-BE49-F238E27FC236}">
              <a16:creationId xmlns="" xmlns:a16="http://schemas.microsoft.com/office/drawing/2014/main" id="{00000000-0008-0000-0D00-0000B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1" name="Text Box 13">
          <a:extLst>
            <a:ext uri="{FF2B5EF4-FFF2-40B4-BE49-F238E27FC236}">
              <a16:creationId xmlns="" xmlns:a16="http://schemas.microsoft.com/office/drawing/2014/main" id="{00000000-0008-0000-0D00-0000B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2" name="Text Box 1">
          <a:extLst>
            <a:ext uri="{FF2B5EF4-FFF2-40B4-BE49-F238E27FC236}">
              <a16:creationId xmlns="" xmlns:a16="http://schemas.microsoft.com/office/drawing/2014/main" id="{00000000-0008-0000-0D00-0000B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3" name="Text Box 12">
          <a:extLst>
            <a:ext uri="{FF2B5EF4-FFF2-40B4-BE49-F238E27FC236}">
              <a16:creationId xmlns="" xmlns:a16="http://schemas.microsoft.com/office/drawing/2014/main" id="{00000000-0008-0000-0D00-0000B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4" name="Text Box 13">
          <a:extLst>
            <a:ext uri="{FF2B5EF4-FFF2-40B4-BE49-F238E27FC236}">
              <a16:creationId xmlns="" xmlns:a16="http://schemas.microsoft.com/office/drawing/2014/main" id="{00000000-0008-0000-0D00-0000B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5" name="Text Box 1">
          <a:extLst>
            <a:ext uri="{FF2B5EF4-FFF2-40B4-BE49-F238E27FC236}">
              <a16:creationId xmlns="" xmlns:a16="http://schemas.microsoft.com/office/drawing/2014/main" id="{00000000-0008-0000-0D00-0000B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6" name="Text Box 12">
          <a:extLst>
            <a:ext uri="{FF2B5EF4-FFF2-40B4-BE49-F238E27FC236}">
              <a16:creationId xmlns="" xmlns:a16="http://schemas.microsoft.com/office/drawing/2014/main" id="{00000000-0008-0000-0D00-0000B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7" name="Text Box 13">
          <a:extLst>
            <a:ext uri="{FF2B5EF4-FFF2-40B4-BE49-F238E27FC236}">
              <a16:creationId xmlns="" xmlns:a16="http://schemas.microsoft.com/office/drawing/2014/main" id="{00000000-0008-0000-0D00-0000B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8" name="Text Box 1">
          <a:extLst>
            <a:ext uri="{FF2B5EF4-FFF2-40B4-BE49-F238E27FC236}">
              <a16:creationId xmlns="" xmlns:a16="http://schemas.microsoft.com/office/drawing/2014/main" id="{00000000-0008-0000-0D00-0000B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89" name="Text Box 12">
          <a:extLst>
            <a:ext uri="{FF2B5EF4-FFF2-40B4-BE49-F238E27FC236}">
              <a16:creationId xmlns="" xmlns:a16="http://schemas.microsoft.com/office/drawing/2014/main" id="{00000000-0008-0000-0D00-0000B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0" name="Text Box 13">
          <a:extLst>
            <a:ext uri="{FF2B5EF4-FFF2-40B4-BE49-F238E27FC236}">
              <a16:creationId xmlns="" xmlns:a16="http://schemas.microsoft.com/office/drawing/2014/main" id="{00000000-0008-0000-0D00-0000B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1" name="Text Box 1">
          <a:extLst>
            <a:ext uri="{FF2B5EF4-FFF2-40B4-BE49-F238E27FC236}">
              <a16:creationId xmlns="" xmlns:a16="http://schemas.microsoft.com/office/drawing/2014/main" id="{00000000-0008-0000-0D00-0000B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2" name="Text Box 12">
          <a:extLst>
            <a:ext uri="{FF2B5EF4-FFF2-40B4-BE49-F238E27FC236}">
              <a16:creationId xmlns="" xmlns:a16="http://schemas.microsoft.com/office/drawing/2014/main" id="{00000000-0008-0000-0D00-0000C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3" name="Text Box 13">
          <a:extLst>
            <a:ext uri="{FF2B5EF4-FFF2-40B4-BE49-F238E27FC236}">
              <a16:creationId xmlns="" xmlns:a16="http://schemas.microsoft.com/office/drawing/2014/main" id="{00000000-0008-0000-0D00-0000C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4" name="Text Box 1">
          <a:extLst>
            <a:ext uri="{FF2B5EF4-FFF2-40B4-BE49-F238E27FC236}">
              <a16:creationId xmlns="" xmlns:a16="http://schemas.microsoft.com/office/drawing/2014/main" id="{00000000-0008-0000-0D00-0000C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5" name="Text Box 12">
          <a:extLst>
            <a:ext uri="{FF2B5EF4-FFF2-40B4-BE49-F238E27FC236}">
              <a16:creationId xmlns="" xmlns:a16="http://schemas.microsoft.com/office/drawing/2014/main" id="{00000000-0008-0000-0D00-0000C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6" name="Text Box 13">
          <a:extLst>
            <a:ext uri="{FF2B5EF4-FFF2-40B4-BE49-F238E27FC236}">
              <a16:creationId xmlns="" xmlns:a16="http://schemas.microsoft.com/office/drawing/2014/main" id="{00000000-0008-0000-0D00-0000C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7" name="Text Box 1">
          <a:extLst>
            <a:ext uri="{FF2B5EF4-FFF2-40B4-BE49-F238E27FC236}">
              <a16:creationId xmlns="" xmlns:a16="http://schemas.microsoft.com/office/drawing/2014/main" id="{00000000-0008-0000-0D00-0000C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8" name="Text Box 12">
          <a:extLst>
            <a:ext uri="{FF2B5EF4-FFF2-40B4-BE49-F238E27FC236}">
              <a16:creationId xmlns="" xmlns:a16="http://schemas.microsoft.com/office/drawing/2014/main" id="{00000000-0008-0000-0D00-0000C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199" name="Text Box 13">
          <a:extLst>
            <a:ext uri="{FF2B5EF4-FFF2-40B4-BE49-F238E27FC236}">
              <a16:creationId xmlns="" xmlns:a16="http://schemas.microsoft.com/office/drawing/2014/main" id="{00000000-0008-0000-0D00-0000C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0" name="Text Box 1">
          <a:extLst>
            <a:ext uri="{FF2B5EF4-FFF2-40B4-BE49-F238E27FC236}">
              <a16:creationId xmlns="" xmlns:a16="http://schemas.microsoft.com/office/drawing/2014/main" id="{00000000-0008-0000-0D00-0000C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1" name="Text Box 12">
          <a:extLst>
            <a:ext uri="{FF2B5EF4-FFF2-40B4-BE49-F238E27FC236}">
              <a16:creationId xmlns="" xmlns:a16="http://schemas.microsoft.com/office/drawing/2014/main" id="{00000000-0008-0000-0D00-0000C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2" name="Text Box 13">
          <a:extLst>
            <a:ext uri="{FF2B5EF4-FFF2-40B4-BE49-F238E27FC236}">
              <a16:creationId xmlns="" xmlns:a16="http://schemas.microsoft.com/office/drawing/2014/main" id="{00000000-0008-0000-0D00-0000C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3" name="Text Box 1">
          <a:extLst>
            <a:ext uri="{FF2B5EF4-FFF2-40B4-BE49-F238E27FC236}">
              <a16:creationId xmlns="" xmlns:a16="http://schemas.microsoft.com/office/drawing/2014/main" id="{00000000-0008-0000-0D00-0000C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4" name="Text Box 12">
          <a:extLst>
            <a:ext uri="{FF2B5EF4-FFF2-40B4-BE49-F238E27FC236}">
              <a16:creationId xmlns="" xmlns:a16="http://schemas.microsoft.com/office/drawing/2014/main" id="{00000000-0008-0000-0D00-0000C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5" name="Text Box 13">
          <a:extLst>
            <a:ext uri="{FF2B5EF4-FFF2-40B4-BE49-F238E27FC236}">
              <a16:creationId xmlns="" xmlns:a16="http://schemas.microsoft.com/office/drawing/2014/main" id="{00000000-0008-0000-0D00-0000C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6" name="Text Box 1">
          <a:extLst>
            <a:ext uri="{FF2B5EF4-FFF2-40B4-BE49-F238E27FC236}">
              <a16:creationId xmlns="" xmlns:a16="http://schemas.microsoft.com/office/drawing/2014/main" id="{00000000-0008-0000-0D00-0000C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7" name="Text Box 12">
          <a:extLst>
            <a:ext uri="{FF2B5EF4-FFF2-40B4-BE49-F238E27FC236}">
              <a16:creationId xmlns="" xmlns:a16="http://schemas.microsoft.com/office/drawing/2014/main" id="{00000000-0008-0000-0D00-0000C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8" name="Text Box 13">
          <a:extLst>
            <a:ext uri="{FF2B5EF4-FFF2-40B4-BE49-F238E27FC236}">
              <a16:creationId xmlns="" xmlns:a16="http://schemas.microsoft.com/office/drawing/2014/main" id="{00000000-0008-0000-0D00-0000D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09" name="Text Box 1">
          <a:extLst>
            <a:ext uri="{FF2B5EF4-FFF2-40B4-BE49-F238E27FC236}">
              <a16:creationId xmlns="" xmlns:a16="http://schemas.microsoft.com/office/drawing/2014/main" id="{00000000-0008-0000-0D00-0000D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0" name="Text Box 12">
          <a:extLst>
            <a:ext uri="{FF2B5EF4-FFF2-40B4-BE49-F238E27FC236}">
              <a16:creationId xmlns="" xmlns:a16="http://schemas.microsoft.com/office/drawing/2014/main" id="{00000000-0008-0000-0D00-0000D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1" name="Text Box 13">
          <a:extLst>
            <a:ext uri="{FF2B5EF4-FFF2-40B4-BE49-F238E27FC236}">
              <a16:creationId xmlns="" xmlns:a16="http://schemas.microsoft.com/office/drawing/2014/main" id="{00000000-0008-0000-0D00-0000D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2" name="Text Box 1">
          <a:extLst>
            <a:ext uri="{FF2B5EF4-FFF2-40B4-BE49-F238E27FC236}">
              <a16:creationId xmlns="" xmlns:a16="http://schemas.microsoft.com/office/drawing/2014/main" id="{00000000-0008-0000-0D00-0000D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3" name="Text Box 12">
          <a:extLst>
            <a:ext uri="{FF2B5EF4-FFF2-40B4-BE49-F238E27FC236}">
              <a16:creationId xmlns="" xmlns:a16="http://schemas.microsoft.com/office/drawing/2014/main" id="{00000000-0008-0000-0D00-0000D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4" name="Text Box 13">
          <a:extLst>
            <a:ext uri="{FF2B5EF4-FFF2-40B4-BE49-F238E27FC236}">
              <a16:creationId xmlns="" xmlns:a16="http://schemas.microsoft.com/office/drawing/2014/main" id="{00000000-0008-0000-0D00-0000D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5" name="Text Box 1">
          <a:extLst>
            <a:ext uri="{FF2B5EF4-FFF2-40B4-BE49-F238E27FC236}">
              <a16:creationId xmlns="" xmlns:a16="http://schemas.microsoft.com/office/drawing/2014/main" id="{00000000-0008-0000-0D00-0000D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6" name="Text Box 12">
          <a:extLst>
            <a:ext uri="{FF2B5EF4-FFF2-40B4-BE49-F238E27FC236}">
              <a16:creationId xmlns="" xmlns:a16="http://schemas.microsoft.com/office/drawing/2014/main" id="{00000000-0008-0000-0D00-0000D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17" name="Text Box 13">
          <a:extLst>
            <a:ext uri="{FF2B5EF4-FFF2-40B4-BE49-F238E27FC236}">
              <a16:creationId xmlns="" xmlns:a16="http://schemas.microsoft.com/office/drawing/2014/main" id="{00000000-0008-0000-0D00-0000D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xdr:colOff>
      <xdr:row>0</xdr:row>
      <xdr:rowOff>0</xdr:rowOff>
    </xdr:from>
    <xdr:to>
      <xdr:col>1</xdr:col>
      <xdr:colOff>175260</xdr:colOff>
      <xdr:row>0</xdr:row>
      <xdr:rowOff>30480</xdr:rowOff>
    </xdr:to>
    <xdr:sp macro="" textlink="">
      <xdr:nvSpPr>
        <xdr:cNvPr id="218" name="Text Box 12">
          <a:extLst>
            <a:ext uri="{FF2B5EF4-FFF2-40B4-BE49-F238E27FC236}">
              <a16:creationId xmlns="" xmlns:a16="http://schemas.microsoft.com/office/drawing/2014/main" id="{00000000-0008-0000-0D00-0000DA000000}"/>
            </a:ext>
          </a:extLst>
        </xdr:cNvPr>
        <xdr:cNvSpPr txBox="1">
          <a:spLocks noChangeArrowheads="1"/>
        </xdr:cNvSpPr>
      </xdr:nvSpPr>
      <xdr:spPr>
        <a:xfrm>
          <a:off x="611505" y="0"/>
          <a:ext cx="914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0</xdr:row>
      <xdr:rowOff>0</xdr:rowOff>
    </xdr:from>
    <xdr:to>
      <xdr:col>1</xdr:col>
      <xdr:colOff>175260</xdr:colOff>
      <xdr:row>0</xdr:row>
      <xdr:rowOff>30480</xdr:rowOff>
    </xdr:to>
    <xdr:sp macro="" textlink="">
      <xdr:nvSpPr>
        <xdr:cNvPr id="219" name="Text Box 13">
          <a:extLst>
            <a:ext uri="{FF2B5EF4-FFF2-40B4-BE49-F238E27FC236}">
              <a16:creationId xmlns="" xmlns:a16="http://schemas.microsoft.com/office/drawing/2014/main" id="{00000000-0008-0000-0D00-0000DB000000}"/>
            </a:ext>
          </a:extLst>
        </xdr:cNvPr>
        <xdr:cNvSpPr txBox="1">
          <a:spLocks noChangeArrowheads="1"/>
        </xdr:cNvSpPr>
      </xdr:nvSpPr>
      <xdr:spPr>
        <a:xfrm>
          <a:off x="611505" y="0"/>
          <a:ext cx="914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190500</xdr:colOff>
      <xdr:row>0</xdr:row>
      <xdr:rowOff>68580</xdr:rowOff>
    </xdr:to>
    <xdr:pic>
      <xdr:nvPicPr>
        <xdr:cNvPr id="220" name="Text Box 1">
          <a:extLst>
            <a:ext uri="{FF2B5EF4-FFF2-40B4-BE49-F238E27FC236}">
              <a16:creationId xmlns="" xmlns:a16="http://schemas.microsoft.com/office/drawing/2014/main" id="{00000000-0008-0000-0D00-0000D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1" name="Text Box 12">
          <a:extLst>
            <a:ext uri="{FF2B5EF4-FFF2-40B4-BE49-F238E27FC236}">
              <a16:creationId xmlns="" xmlns:a16="http://schemas.microsoft.com/office/drawing/2014/main" id="{00000000-0008-0000-0D00-0000D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2" name="Text Box 13">
          <a:extLst>
            <a:ext uri="{FF2B5EF4-FFF2-40B4-BE49-F238E27FC236}">
              <a16:creationId xmlns="" xmlns:a16="http://schemas.microsoft.com/office/drawing/2014/main" id="{00000000-0008-0000-0D00-0000D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3" name="Text Box 1">
          <a:extLst>
            <a:ext uri="{FF2B5EF4-FFF2-40B4-BE49-F238E27FC236}">
              <a16:creationId xmlns="" xmlns:a16="http://schemas.microsoft.com/office/drawing/2014/main" id="{00000000-0008-0000-0D00-0000D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4" name="Text Box 12">
          <a:extLst>
            <a:ext uri="{FF2B5EF4-FFF2-40B4-BE49-F238E27FC236}">
              <a16:creationId xmlns="" xmlns:a16="http://schemas.microsoft.com/office/drawing/2014/main" id="{00000000-0008-0000-0D00-0000E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5" name="Text Box 13">
          <a:extLst>
            <a:ext uri="{FF2B5EF4-FFF2-40B4-BE49-F238E27FC236}">
              <a16:creationId xmlns="" xmlns:a16="http://schemas.microsoft.com/office/drawing/2014/main" id="{00000000-0008-0000-0D00-0000E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6" name="Text Box 1">
          <a:extLst>
            <a:ext uri="{FF2B5EF4-FFF2-40B4-BE49-F238E27FC236}">
              <a16:creationId xmlns="" xmlns:a16="http://schemas.microsoft.com/office/drawing/2014/main" id="{00000000-0008-0000-0D00-0000E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7" name="Text Box 12">
          <a:extLst>
            <a:ext uri="{FF2B5EF4-FFF2-40B4-BE49-F238E27FC236}">
              <a16:creationId xmlns="" xmlns:a16="http://schemas.microsoft.com/office/drawing/2014/main" id="{00000000-0008-0000-0D00-0000E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8" name="Text Box 13">
          <a:extLst>
            <a:ext uri="{FF2B5EF4-FFF2-40B4-BE49-F238E27FC236}">
              <a16:creationId xmlns="" xmlns:a16="http://schemas.microsoft.com/office/drawing/2014/main" id="{00000000-0008-0000-0D00-0000E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29" name="Text Box 1">
          <a:extLst>
            <a:ext uri="{FF2B5EF4-FFF2-40B4-BE49-F238E27FC236}">
              <a16:creationId xmlns="" xmlns:a16="http://schemas.microsoft.com/office/drawing/2014/main" id="{00000000-0008-0000-0D00-0000E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0" name="Text Box 12">
          <a:extLst>
            <a:ext uri="{FF2B5EF4-FFF2-40B4-BE49-F238E27FC236}">
              <a16:creationId xmlns="" xmlns:a16="http://schemas.microsoft.com/office/drawing/2014/main" id="{00000000-0008-0000-0D00-0000E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1" name="Text Box 13">
          <a:extLst>
            <a:ext uri="{FF2B5EF4-FFF2-40B4-BE49-F238E27FC236}">
              <a16:creationId xmlns="" xmlns:a16="http://schemas.microsoft.com/office/drawing/2014/main" id="{00000000-0008-0000-0D00-0000E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2" name="Text Box 1">
          <a:extLst>
            <a:ext uri="{FF2B5EF4-FFF2-40B4-BE49-F238E27FC236}">
              <a16:creationId xmlns="" xmlns:a16="http://schemas.microsoft.com/office/drawing/2014/main" id="{00000000-0008-0000-0D00-0000E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3" name="Text Box 12">
          <a:extLst>
            <a:ext uri="{FF2B5EF4-FFF2-40B4-BE49-F238E27FC236}">
              <a16:creationId xmlns="" xmlns:a16="http://schemas.microsoft.com/office/drawing/2014/main" id="{00000000-0008-0000-0D00-0000E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4" name="Text Box 13">
          <a:extLst>
            <a:ext uri="{FF2B5EF4-FFF2-40B4-BE49-F238E27FC236}">
              <a16:creationId xmlns="" xmlns:a16="http://schemas.microsoft.com/office/drawing/2014/main" id="{00000000-0008-0000-0D00-0000E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5" name="Text Box 1">
          <a:extLst>
            <a:ext uri="{FF2B5EF4-FFF2-40B4-BE49-F238E27FC236}">
              <a16:creationId xmlns="" xmlns:a16="http://schemas.microsoft.com/office/drawing/2014/main" id="{00000000-0008-0000-0D00-0000E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6" name="Text Box 12">
          <a:extLst>
            <a:ext uri="{FF2B5EF4-FFF2-40B4-BE49-F238E27FC236}">
              <a16:creationId xmlns="" xmlns:a16="http://schemas.microsoft.com/office/drawing/2014/main" id="{00000000-0008-0000-0D00-0000E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7" name="Text Box 13">
          <a:extLst>
            <a:ext uri="{FF2B5EF4-FFF2-40B4-BE49-F238E27FC236}">
              <a16:creationId xmlns="" xmlns:a16="http://schemas.microsoft.com/office/drawing/2014/main" id="{00000000-0008-0000-0D00-0000E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8" name="Text Box 1">
          <a:extLst>
            <a:ext uri="{FF2B5EF4-FFF2-40B4-BE49-F238E27FC236}">
              <a16:creationId xmlns="" xmlns:a16="http://schemas.microsoft.com/office/drawing/2014/main" id="{00000000-0008-0000-0D00-0000E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39" name="Text Box 12">
          <a:extLst>
            <a:ext uri="{FF2B5EF4-FFF2-40B4-BE49-F238E27FC236}">
              <a16:creationId xmlns="" xmlns:a16="http://schemas.microsoft.com/office/drawing/2014/main" id="{00000000-0008-0000-0D00-0000E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0" name="Text Box 13">
          <a:extLst>
            <a:ext uri="{FF2B5EF4-FFF2-40B4-BE49-F238E27FC236}">
              <a16:creationId xmlns="" xmlns:a16="http://schemas.microsoft.com/office/drawing/2014/main" id="{00000000-0008-0000-0D00-0000F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1" name="Text Box 1">
          <a:extLst>
            <a:ext uri="{FF2B5EF4-FFF2-40B4-BE49-F238E27FC236}">
              <a16:creationId xmlns="" xmlns:a16="http://schemas.microsoft.com/office/drawing/2014/main" id="{00000000-0008-0000-0D00-0000F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2" name="Text Box 12">
          <a:extLst>
            <a:ext uri="{FF2B5EF4-FFF2-40B4-BE49-F238E27FC236}">
              <a16:creationId xmlns="" xmlns:a16="http://schemas.microsoft.com/office/drawing/2014/main" id="{00000000-0008-0000-0D00-0000F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3" name="Text Box 13">
          <a:extLst>
            <a:ext uri="{FF2B5EF4-FFF2-40B4-BE49-F238E27FC236}">
              <a16:creationId xmlns="" xmlns:a16="http://schemas.microsoft.com/office/drawing/2014/main" id="{00000000-0008-0000-0D00-0000F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4" name="Text Box 1">
          <a:extLst>
            <a:ext uri="{FF2B5EF4-FFF2-40B4-BE49-F238E27FC236}">
              <a16:creationId xmlns="" xmlns:a16="http://schemas.microsoft.com/office/drawing/2014/main" id="{00000000-0008-0000-0D00-0000F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5" name="Text Box 12">
          <a:extLst>
            <a:ext uri="{FF2B5EF4-FFF2-40B4-BE49-F238E27FC236}">
              <a16:creationId xmlns="" xmlns:a16="http://schemas.microsoft.com/office/drawing/2014/main" id="{00000000-0008-0000-0D00-0000F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6" name="Text Box 13">
          <a:extLst>
            <a:ext uri="{FF2B5EF4-FFF2-40B4-BE49-F238E27FC236}">
              <a16:creationId xmlns="" xmlns:a16="http://schemas.microsoft.com/office/drawing/2014/main" id="{00000000-0008-0000-0D00-0000F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7" name="Text Box 1">
          <a:extLst>
            <a:ext uri="{FF2B5EF4-FFF2-40B4-BE49-F238E27FC236}">
              <a16:creationId xmlns="" xmlns:a16="http://schemas.microsoft.com/office/drawing/2014/main" id="{00000000-0008-0000-0D00-0000F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8" name="Text Box 12">
          <a:extLst>
            <a:ext uri="{FF2B5EF4-FFF2-40B4-BE49-F238E27FC236}">
              <a16:creationId xmlns="" xmlns:a16="http://schemas.microsoft.com/office/drawing/2014/main" id="{00000000-0008-0000-0D00-0000F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49" name="Text Box 13">
          <a:extLst>
            <a:ext uri="{FF2B5EF4-FFF2-40B4-BE49-F238E27FC236}">
              <a16:creationId xmlns="" xmlns:a16="http://schemas.microsoft.com/office/drawing/2014/main" id="{00000000-0008-0000-0D00-0000F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50" name="Text Box 1">
          <a:extLst>
            <a:ext uri="{FF2B5EF4-FFF2-40B4-BE49-F238E27FC236}">
              <a16:creationId xmlns="" xmlns:a16="http://schemas.microsoft.com/office/drawing/2014/main" id="{00000000-0008-0000-0D00-0000F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51" name="Text Box 12">
          <a:extLst>
            <a:ext uri="{FF2B5EF4-FFF2-40B4-BE49-F238E27FC236}">
              <a16:creationId xmlns="" xmlns:a16="http://schemas.microsoft.com/office/drawing/2014/main" id="{00000000-0008-0000-0D00-0000F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52" name="Text Box 13">
          <a:extLst>
            <a:ext uri="{FF2B5EF4-FFF2-40B4-BE49-F238E27FC236}">
              <a16:creationId xmlns="" xmlns:a16="http://schemas.microsoft.com/office/drawing/2014/main" id="{00000000-0008-0000-0D00-0000F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53" name="Text Box 1">
          <a:extLst>
            <a:ext uri="{FF2B5EF4-FFF2-40B4-BE49-F238E27FC236}">
              <a16:creationId xmlns="" xmlns:a16="http://schemas.microsoft.com/office/drawing/2014/main" id="{00000000-0008-0000-0D00-0000F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54" name="Text Box 12">
          <a:extLst>
            <a:ext uri="{FF2B5EF4-FFF2-40B4-BE49-F238E27FC236}">
              <a16:creationId xmlns="" xmlns:a16="http://schemas.microsoft.com/office/drawing/2014/main" id="{00000000-0008-0000-0D00-0000F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68580</xdr:rowOff>
    </xdr:to>
    <xdr:pic>
      <xdr:nvPicPr>
        <xdr:cNvPr id="255" name="Text Box 13">
          <a:extLst>
            <a:ext uri="{FF2B5EF4-FFF2-40B4-BE49-F238E27FC236}">
              <a16:creationId xmlns="" xmlns:a16="http://schemas.microsoft.com/office/drawing/2014/main" id="{00000000-0008-0000-0D00-0000F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56" name="Text Box 1">
          <a:extLst>
            <a:ext uri="{FF2B5EF4-FFF2-40B4-BE49-F238E27FC236}">
              <a16:creationId xmlns="" xmlns:a16="http://schemas.microsoft.com/office/drawing/2014/main" id="{00000000-0008-0000-0D00-00000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57" name="Text Box 12">
          <a:extLst>
            <a:ext uri="{FF2B5EF4-FFF2-40B4-BE49-F238E27FC236}">
              <a16:creationId xmlns="" xmlns:a16="http://schemas.microsoft.com/office/drawing/2014/main" id="{00000000-0008-0000-0D00-00000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58" name="Text Box 13">
          <a:extLst>
            <a:ext uri="{FF2B5EF4-FFF2-40B4-BE49-F238E27FC236}">
              <a16:creationId xmlns="" xmlns:a16="http://schemas.microsoft.com/office/drawing/2014/main" id="{00000000-0008-0000-0D00-00000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59" name="Text Box 1">
          <a:extLst>
            <a:ext uri="{FF2B5EF4-FFF2-40B4-BE49-F238E27FC236}">
              <a16:creationId xmlns="" xmlns:a16="http://schemas.microsoft.com/office/drawing/2014/main" id="{00000000-0008-0000-0D00-00000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0" name="Text Box 12">
          <a:extLst>
            <a:ext uri="{FF2B5EF4-FFF2-40B4-BE49-F238E27FC236}">
              <a16:creationId xmlns="" xmlns:a16="http://schemas.microsoft.com/office/drawing/2014/main" id="{00000000-0008-0000-0D00-00000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1" name="Text Box 13">
          <a:extLst>
            <a:ext uri="{FF2B5EF4-FFF2-40B4-BE49-F238E27FC236}">
              <a16:creationId xmlns="" xmlns:a16="http://schemas.microsoft.com/office/drawing/2014/main" id="{00000000-0008-0000-0D00-00000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2" name="Text Box 1">
          <a:extLst>
            <a:ext uri="{FF2B5EF4-FFF2-40B4-BE49-F238E27FC236}">
              <a16:creationId xmlns="" xmlns:a16="http://schemas.microsoft.com/office/drawing/2014/main" id="{00000000-0008-0000-0D00-00000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3" name="Text Box 12">
          <a:extLst>
            <a:ext uri="{FF2B5EF4-FFF2-40B4-BE49-F238E27FC236}">
              <a16:creationId xmlns="" xmlns:a16="http://schemas.microsoft.com/office/drawing/2014/main" id="{00000000-0008-0000-0D00-00000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4" name="Text Box 13">
          <a:extLst>
            <a:ext uri="{FF2B5EF4-FFF2-40B4-BE49-F238E27FC236}">
              <a16:creationId xmlns="" xmlns:a16="http://schemas.microsoft.com/office/drawing/2014/main" id="{00000000-0008-0000-0D00-00000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5" name="Text Box 1">
          <a:extLst>
            <a:ext uri="{FF2B5EF4-FFF2-40B4-BE49-F238E27FC236}">
              <a16:creationId xmlns="" xmlns:a16="http://schemas.microsoft.com/office/drawing/2014/main" id="{00000000-0008-0000-0D00-00000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6" name="Text Box 12">
          <a:extLst>
            <a:ext uri="{FF2B5EF4-FFF2-40B4-BE49-F238E27FC236}">
              <a16:creationId xmlns="" xmlns:a16="http://schemas.microsoft.com/office/drawing/2014/main" id="{00000000-0008-0000-0D00-00000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7" name="Text Box 13">
          <a:extLst>
            <a:ext uri="{FF2B5EF4-FFF2-40B4-BE49-F238E27FC236}">
              <a16:creationId xmlns="" xmlns:a16="http://schemas.microsoft.com/office/drawing/2014/main" id="{00000000-0008-0000-0D00-00000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8" name="Text Box 1">
          <a:extLst>
            <a:ext uri="{FF2B5EF4-FFF2-40B4-BE49-F238E27FC236}">
              <a16:creationId xmlns="" xmlns:a16="http://schemas.microsoft.com/office/drawing/2014/main" id="{00000000-0008-0000-0D00-00000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69" name="Text Box 12">
          <a:extLst>
            <a:ext uri="{FF2B5EF4-FFF2-40B4-BE49-F238E27FC236}">
              <a16:creationId xmlns="" xmlns:a16="http://schemas.microsoft.com/office/drawing/2014/main" id="{00000000-0008-0000-0D00-00000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0" name="Text Box 13">
          <a:extLst>
            <a:ext uri="{FF2B5EF4-FFF2-40B4-BE49-F238E27FC236}">
              <a16:creationId xmlns="" xmlns:a16="http://schemas.microsoft.com/office/drawing/2014/main" id="{00000000-0008-0000-0D00-00000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1" name="Text Box 1">
          <a:extLst>
            <a:ext uri="{FF2B5EF4-FFF2-40B4-BE49-F238E27FC236}">
              <a16:creationId xmlns="" xmlns:a16="http://schemas.microsoft.com/office/drawing/2014/main" id="{00000000-0008-0000-0D00-00000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2" name="Text Box 12">
          <a:extLst>
            <a:ext uri="{FF2B5EF4-FFF2-40B4-BE49-F238E27FC236}">
              <a16:creationId xmlns="" xmlns:a16="http://schemas.microsoft.com/office/drawing/2014/main" id="{00000000-0008-0000-0D00-00001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3" name="Text Box 13">
          <a:extLst>
            <a:ext uri="{FF2B5EF4-FFF2-40B4-BE49-F238E27FC236}">
              <a16:creationId xmlns="" xmlns:a16="http://schemas.microsoft.com/office/drawing/2014/main" id="{00000000-0008-0000-0D00-00001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4" name="Text Box 1">
          <a:extLst>
            <a:ext uri="{FF2B5EF4-FFF2-40B4-BE49-F238E27FC236}">
              <a16:creationId xmlns="" xmlns:a16="http://schemas.microsoft.com/office/drawing/2014/main" id="{00000000-0008-0000-0D00-00001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5" name="Text Box 12">
          <a:extLst>
            <a:ext uri="{FF2B5EF4-FFF2-40B4-BE49-F238E27FC236}">
              <a16:creationId xmlns="" xmlns:a16="http://schemas.microsoft.com/office/drawing/2014/main" id="{00000000-0008-0000-0D00-00001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6" name="Text Box 13">
          <a:extLst>
            <a:ext uri="{FF2B5EF4-FFF2-40B4-BE49-F238E27FC236}">
              <a16:creationId xmlns="" xmlns:a16="http://schemas.microsoft.com/office/drawing/2014/main" id="{00000000-0008-0000-0D00-00001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7" name="Text Box 1">
          <a:extLst>
            <a:ext uri="{FF2B5EF4-FFF2-40B4-BE49-F238E27FC236}">
              <a16:creationId xmlns="" xmlns:a16="http://schemas.microsoft.com/office/drawing/2014/main" id="{00000000-0008-0000-0D00-00001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8" name="Text Box 12">
          <a:extLst>
            <a:ext uri="{FF2B5EF4-FFF2-40B4-BE49-F238E27FC236}">
              <a16:creationId xmlns="" xmlns:a16="http://schemas.microsoft.com/office/drawing/2014/main" id="{00000000-0008-0000-0D00-00001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79" name="Text Box 13">
          <a:extLst>
            <a:ext uri="{FF2B5EF4-FFF2-40B4-BE49-F238E27FC236}">
              <a16:creationId xmlns="" xmlns:a16="http://schemas.microsoft.com/office/drawing/2014/main" id="{00000000-0008-0000-0D00-00001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0" name="Text Box 1">
          <a:extLst>
            <a:ext uri="{FF2B5EF4-FFF2-40B4-BE49-F238E27FC236}">
              <a16:creationId xmlns="" xmlns:a16="http://schemas.microsoft.com/office/drawing/2014/main" id="{00000000-0008-0000-0D00-00001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1" name="Text Box 12">
          <a:extLst>
            <a:ext uri="{FF2B5EF4-FFF2-40B4-BE49-F238E27FC236}">
              <a16:creationId xmlns="" xmlns:a16="http://schemas.microsoft.com/office/drawing/2014/main" id="{00000000-0008-0000-0D00-00001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2" name="Text Box 13">
          <a:extLst>
            <a:ext uri="{FF2B5EF4-FFF2-40B4-BE49-F238E27FC236}">
              <a16:creationId xmlns="" xmlns:a16="http://schemas.microsoft.com/office/drawing/2014/main" id="{00000000-0008-0000-0D00-00001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3" name="Text Box 1">
          <a:extLst>
            <a:ext uri="{FF2B5EF4-FFF2-40B4-BE49-F238E27FC236}">
              <a16:creationId xmlns="" xmlns:a16="http://schemas.microsoft.com/office/drawing/2014/main" id="{00000000-0008-0000-0D00-00001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4" name="Text Box 12">
          <a:extLst>
            <a:ext uri="{FF2B5EF4-FFF2-40B4-BE49-F238E27FC236}">
              <a16:creationId xmlns="" xmlns:a16="http://schemas.microsoft.com/office/drawing/2014/main" id="{00000000-0008-0000-0D00-00001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5" name="Text Box 13">
          <a:extLst>
            <a:ext uri="{FF2B5EF4-FFF2-40B4-BE49-F238E27FC236}">
              <a16:creationId xmlns="" xmlns:a16="http://schemas.microsoft.com/office/drawing/2014/main" id="{00000000-0008-0000-0D00-00001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6" name="Text Box 1">
          <a:extLst>
            <a:ext uri="{FF2B5EF4-FFF2-40B4-BE49-F238E27FC236}">
              <a16:creationId xmlns="" xmlns:a16="http://schemas.microsoft.com/office/drawing/2014/main" id="{00000000-0008-0000-0D00-00001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7" name="Text Box 12">
          <a:extLst>
            <a:ext uri="{FF2B5EF4-FFF2-40B4-BE49-F238E27FC236}">
              <a16:creationId xmlns="" xmlns:a16="http://schemas.microsoft.com/office/drawing/2014/main" id="{00000000-0008-0000-0D00-00001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8" name="Text Box 13">
          <a:extLst>
            <a:ext uri="{FF2B5EF4-FFF2-40B4-BE49-F238E27FC236}">
              <a16:creationId xmlns="" xmlns:a16="http://schemas.microsoft.com/office/drawing/2014/main" id="{00000000-0008-0000-0D00-00002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89" name="Text Box 1">
          <a:extLst>
            <a:ext uri="{FF2B5EF4-FFF2-40B4-BE49-F238E27FC236}">
              <a16:creationId xmlns="" xmlns:a16="http://schemas.microsoft.com/office/drawing/2014/main" id="{00000000-0008-0000-0D00-00002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0" name="Text Box 12">
          <a:extLst>
            <a:ext uri="{FF2B5EF4-FFF2-40B4-BE49-F238E27FC236}">
              <a16:creationId xmlns="" xmlns:a16="http://schemas.microsoft.com/office/drawing/2014/main" id="{00000000-0008-0000-0D00-00002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1" name="Text Box 13">
          <a:extLst>
            <a:ext uri="{FF2B5EF4-FFF2-40B4-BE49-F238E27FC236}">
              <a16:creationId xmlns="" xmlns:a16="http://schemas.microsoft.com/office/drawing/2014/main" id="{00000000-0008-0000-0D00-00002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2" name="Text Box 1">
          <a:extLst>
            <a:ext uri="{FF2B5EF4-FFF2-40B4-BE49-F238E27FC236}">
              <a16:creationId xmlns="" xmlns:a16="http://schemas.microsoft.com/office/drawing/2014/main" id="{00000000-0008-0000-0D00-00002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3" name="Text Box 12">
          <a:extLst>
            <a:ext uri="{FF2B5EF4-FFF2-40B4-BE49-F238E27FC236}">
              <a16:creationId xmlns="" xmlns:a16="http://schemas.microsoft.com/office/drawing/2014/main" id="{00000000-0008-0000-0D00-00002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4" name="Text Box 13">
          <a:extLst>
            <a:ext uri="{FF2B5EF4-FFF2-40B4-BE49-F238E27FC236}">
              <a16:creationId xmlns="" xmlns:a16="http://schemas.microsoft.com/office/drawing/2014/main" id="{00000000-0008-0000-0D00-00002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5" name="Text Box 1">
          <a:extLst>
            <a:ext uri="{FF2B5EF4-FFF2-40B4-BE49-F238E27FC236}">
              <a16:creationId xmlns="" xmlns:a16="http://schemas.microsoft.com/office/drawing/2014/main" id="{00000000-0008-0000-0D00-00002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6" name="Text Box 12">
          <a:extLst>
            <a:ext uri="{FF2B5EF4-FFF2-40B4-BE49-F238E27FC236}">
              <a16:creationId xmlns="" xmlns:a16="http://schemas.microsoft.com/office/drawing/2014/main" id="{00000000-0008-0000-0D00-00002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7" name="Text Box 13">
          <a:extLst>
            <a:ext uri="{FF2B5EF4-FFF2-40B4-BE49-F238E27FC236}">
              <a16:creationId xmlns="" xmlns:a16="http://schemas.microsoft.com/office/drawing/2014/main" id="{00000000-0008-0000-0D00-00002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8" name="Text Box 1">
          <a:extLst>
            <a:ext uri="{FF2B5EF4-FFF2-40B4-BE49-F238E27FC236}">
              <a16:creationId xmlns="" xmlns:a16="http://schemas.microsoft.com/office/drawing/2014/main" id="{00000000-0008-0000-0D00-00002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299" name="Text Box 12">
          <a:extLst>
            <a:ext uri="{FF2B5EF4-FFF2-40B4-BE49-F238E27FC236}">
              <a16:creationId xmlns="" xmlns:a16="http://schemas.microsoft.com/office/drawing/2014/main" id="{00000000-0008-0000-0D00-00002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0" name="Text Box 13">
          <a:extLst>
            <a:ext uri="{FF2B5EF4-FFF2-40B4-BE49-F238E27FC236}">
              <a16:creationId xmlns="" xmlns:a16="http://schemas.microsoft.com/office/drawing/2014/main" id="{00000000-0008-0000-0D00-00002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1" name="Text Box 1">
          <a:extLst>
            <a:ext uri="{FF2B5EF4-FFF2-40B4-BE49-F238E27FC236}">
              <a16:creationId xmlns="" xmlns:a16="http://schemas.microsoft.com/office/drawing/2014/main" id="{00000000-0008-0000-0D00-00002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2" name="Text Box 12">
          <a:extLst>
            <a:ext uri="{FF2B5EF4-FFF2-40B4-BE49-F238E27FC236}">
              <a16:creationId xmlns="" xmlns:a16="http://schemas.microsoft.com/office/drawing/2014/main" id="{00000000-0008-0000-0D00-00002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3" name="Text Box 13">
          <a:extLst>
            <a:ext uri="{FF2B5EF4-FFF2-40B4-BE49-F238E27FC236}">
              <a16:creationId xmlns="" xmlns:a16="http://schemas.microsoft.com/office/drawing/2014/main" id="{00000000-0008-0000-0D00-00002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4" name="Text Box 1">
          <a:extLst>
            <a:ext uri="{FF2B5EF4-FFF2-40B4-BE49-F238E27FC236}">
              <a16:creationId xmlns="" xmlns:a16="http://schemas.microsoft.com/office/drawing/2014/main" id="{00000000-0008-0000-0D00-00003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5" name="Text Box 12">
          <a:extLst>
            <a:ext uri="{FF2B5EF4-FFF2-40B4-BE49-F238E27FC236}">
              <a16:creationId xmlns="" xmlns:a16="http://schemas.microsoft.com/office/drawing/2014/main" id="{00000000-0008-0000-0D00-00003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6" name="Text Box 13">
          <a:extLst>
            <a:ext uri="{FF2B5EF4-FFF2-40B4-BE49-F238E27FC236}">
              <a16:creationId xmlns="" xmlns:a16="http://schemas.microsoft.com/office/drawing/2014/main" id="{00000000-0008-0000-0D00-00003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7" name="Text Box 1">
          <a:extLst>
            <a:ext uri="{FF2B5EF4-FFF2-40B4-BE49-F238E27FC236}">
              <a16:creationId xmlns="" xmlns:a16="http://schemas.microsoft.com/office/drawing/2014/main" id="{00000000-0008-0000-0D00-00003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8" name="Text Box 12">
          <a:extLst>
            <a:ext uri="{FF2B5EF4-FFF2-40B4-BE49-F238E27FC236}">
              <a16:creationId xmlns="" xmlns:a16="http://schemas.microsoft.com/office/drawing/2014/main" id="{00000000-0008-0000-0D00-00003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09" name="Text Box 13">
          <a:extLst>
            <a:ext uri="{FF2B5EF4-FFF2-40B4-BE49-F238E27FC236}">
              <a16:creationId xmlns="" xmlns:a16="http://schemas.microsoft.com/office/drawing/2014/main" id="{00000000-0008-0000-0D00-00003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0" name="Text Box 1">
          <a:extLst>
            <a:ext uri="{FF2B5EF4-FFF2-40B4-BE49-F238E27FC236}">
              <a16:creationId xmlns="" xmlns:a16="http://schemas.microsoft.com/office/drawing/2014/main" id="{00000000-0008-0000-0D00-00003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1" name="Text Box 12">
          <a:extLst>
            <a:ext uri="{FF2B5EF4-FFF2-40B4-BE49-F238E27FC236}">
              <a16:creationId xmlns="" xmlns:a16="http://schemas.microsoft.com/office/drawing/2014/main" id="{00000000-0008-0000-0D00-00003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2" name="Text Box 13">
          <a:extLst>
            <a:ext uri="{FF2B5EF4-FFF2-40B4-BE49-F238E27FC236}">
              <a16:creationId xmlns="" xmlns:a16="http://schemas.microsoft.com/office/drawing/2014/main" id="{00000000-0008-0000-0D00-00003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3" name="Text Box 1">
          <a:extLst>
            <a:ext uri="{FF2B5EF4-FFF2-40B4-BE49-F238E27FC236}">
              <a16:creationId xmlns="" xmlns:a16="http://schemas.microsoft.com/office/drawing/2014/main" id="{00000000-0008-0000-0D00-00003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4" name="Text Box 12">
          <a:extLst>
            <a:ext uri="{FF2B5EF4-FFF2-40B4-BE49-F238E27FC236}">
              <a16:creationId xmlns="" xmlns:a16="http://schemas.microsoft.com/office/drawing/2014/main" id="{00000000-0008-0000-0D00-00003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5" name="Text Box 13">
          <a:extLst>
            <a:ext uri="{FF2B5EF4-FFF2-40B4-BE49-F238E27FC236}">
              <a16:creationId xmlns="" xmlns:a16="http://schemas.microsoft.com/office/drawing/2014/main" id="{00000000-0008-0000-0D00-00003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6" name="Text Box 1">
          <a:extLst>
            <a:ext uri="{FF2B5EF4-FFF2-40B4-BE49-F238E27FC236}">
              <a16:creationId xmlns="" xmlns:a16="http://schemas.microsoft.com/office/drawing/2014/main" id="{00000000-0008-0000-0D00-00003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7" name="Text Box 12">
          <a:extLst>
            <a:ext uri="{FF2B5EF4-FFF2-40B4-BE49-F238E27FC236}">
              <a16:creationId xmlns="" xmlns:a16="http://schemas.microsoft.com/office/drawing/2014/main" id="{00000000-0008-0000-0D00-00003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8" name="Text Box 13">
          <a:extLst>
            <a:ext uri="{FF2B5EF4-FFF2-40B4-BE49-F238E27FC236}">
              <a16:creationId xmlns="" xmlns:a16="http://schemas.microsoft.com/office/drawing/2014/main" id="{00000000-0008-0000-0D00-00003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19" name="Text Box 1">
          <a:extLst>
            <a:ext uri="{FF2B5EF4-FFF2-40B4-BE49-F238E27FC236}">
              <a16:creationId xmlns="" xmlns:a16="http://schemas.microsoft.com/office/drawing/2014/main" id="{00000000-0008-0000-0D00-00003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0" name="Text Box 12">
          <a:extLst>
            <a:ext uri="{FF2B5EF4-FFF2-40B4-BE49-F238E27FC236}">
              <a16:creationId xmlns="" xmlns:a16="http://schemas.microsoft.com/office/drawing/2014/main" id="{00000000-0008-0000-0D00-00004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1" name="Text Box 13">
          <a:extLst>
            <a:ext uri="{FF2B5EF4-FFF2-40B4-BE49-F238E27FC236}">
              <a16:creationId xmlns="" xmlns:a16="http://schemas.microsoft.com/office/drawing/2014/main" id="{00000000-0008-0000-0D00-00004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2" name="Text Box 1">
          <a:extLst>
            <a:ext uri="{FF2B5EF4-FFF2-40B4-BE49-F238E27FC236}">
              <a16:creationId xmlns="" xmlns:a16="http://schemas.microsoft.com/office/drawing/2014/main" id="{00000000-0008-0000-0D00-00004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3" name="Text Box 12">
          <a:extLst>
            <a:ext uri="{FF2B5EF4-FFF2-40B4-BE49-F238E27FC236}">
              <a16:creationId xmlns="" xmlns:a16="http://schemas.microsoft.com/office/drawing/2014/main" id="{00000000-0008-0000-0D00-00004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4" name="Text Box 13">
          <a:extLst>
            <a:ext uri="{FF2B5EF4-FFF2-40B4-BE49-F238E27FC236}">
              <a16:creationId xmlns="" xmlns:a16="http://schemas.microsoft.com/office/drawing/2014/main" id="{00000000-0008-0000-0D00-00004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5" name="Text Box 1">
          <a:extLst>
            <a:ext uri="{FF2B5EF4-FFF2-40B4-BE49-F238E27FC236}">
              <a16:creationId xmlns="" xmlns:a16="http://schemas.microsoft.com/office/drawing/2014/main" id="{00000000-0008-0000-0D00-00004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6" name="Text Box 12">
          <a:extLst>
            <a:ext uri="{FF2B5EF4-FFF2-40B4-BE49-F238E27FC236}">
              <a16:creationId xmlns="" xmlns:a16="http://schemas.microsoft.com/office/drawing/2014/main" id="{00000000-0008-0000-0D00-00004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7" name="Text Box 13">
          <a:extLst>
            <a:ext uri="{FF2B5EF4-FFF2-40B4-BE49-F238E27FC236}">
              <a16:creationId xmlns="" xmlns:a16="http://schemas.microsoft.com/office/drawing/2014/main" id="{00000000-0008-0000-0D00-00004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8" name="Text Box 1">
          <a:extLst>
            <a:ext uri="{FF2B5EF4-FFF2-40B4-BE49-F238E27FC236}">
              <a16:creationId xmlns="" xmlns:a16="http://schemas.microsoft.com/office/drawing/2014/main" id="{00000000-0008-0000-0D00-00004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29" name="Text Box 12">
          <a:extLst>
            <a:ext uri="{FF2B5EF4-FFF2-40B4-BE49-F238E27FC236}">
              <a16:creationId xmlns="" xmlns:a16="http://schemas.microsoft.com/office/drawing/2014/main" id="{00000000-0008-0000-0D00-00004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0" name="Text Box 13">
          <a:extLst>
            <a:ext uri="{FF2B5EF4-FFF2-40B4-BE49-F238E27FC236}">
              <a16:creationId xmlns="" xmlns:a16="http://schemas.microsoft.com/office/drawing/2014/main" id="{00000000-0008-0000-0D00-00004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1" name="Text Box 1">
          <a:extLst>
            <a:ext uri="{FF2B5EF4-FFF2-40B4-BE49-F238E27FC236}">
              <a16:creationId xmlns="" xmlns:a16="http://schemas.microsoft.com/office/drawing/2014/main" id="{00000000-0008-0000-0D00-00004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2" name="Text Box 12">
          <a:extLst>
            <a:ext uri="{FF2B5EF4-FFF2-40B4-BE49-F238E27FC236}">
              <a16:creationId xmlns="" xmlns:a16="http://schemas.microsoft.com/office/drawing/2014/main" id="{00000000-0008-0000-0D00-00004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3" name="Text Box 13">
          <a:extLst>
            <a:ext uri="{FF2B5EF4-FFF2-40B4-BE49-F238E27FC236}">
              <a16:creationId xmlns="" xmlns:a16="http://schemas.microsoft.com/office/drawing/2014/main" id="{00000000-0008-0000-0D00-00004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4" name="Text Box 1">
          <a:extLst>
            <a:ext uri="{FF2B5EF4-FFF2-40B4-BE49-F238E27FC236}">
              <a16:creationId xmlns="" xmlns:a16="http://schemas.microsoft.com/office/drawing/2014/main" id="{00000000-0008-0000-0D00-00004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5" name="Text Box 12">
          <a:extLst>
            <a:ext uri="{FF2B5EF4-FFF2-40B4-BE49-F238E27FC236}">
              <a16:creationId xmlns="" xmlns:a16="http://schemas.microsoft.com/office/drawing/2014/main" id="{00000000-0008-0000-0D00-00004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6" name="Text Box 13">
          <a:extLst>
            <a:ext uri="{FF2B5EF4-FFF2-40B4-BE49-F238E27FC236}">
              <a16:creationId xmlns="" xmlns:a16="http://schemas.microsoft.com/office/drawing/2014/main" id="{00000000-0008-0000-0D00-00005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7" name="Text Box 1">
          <a:extLst>
            <a:ext uri="{FF2B5EF4-FFF2-40B4-BE49-F238E27FC236}">
              <a16:creationId xmlns="" xmlns:a16="http://schemas.microsoft.com/office/drawing/2014/main" id="{00000000-0008-0000-0D00-00005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8" name="Text Box 12">
          <a:extLst>
            <a:ext uri="{FF2B5EF4-FFF2-40B4-BE49-F238E27FC236}">
              <a16:creationId xmlns="" xmlns:a16="http://schemas.microsoft.com/office/drawing/2014/main" id="{00000000-0008-0000-0D00-00005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39" name="Text Box 13">
          <a:extLst>
            <a:ext uri="{FF2B5EF4-FFF2-40B4-BE49-F238E27FC236}">
              <a16:creationId xmlns="" xmlns:a16="http://schemas.microsoft.com/office/drawing/2014/main" id="{00000000-0008-0000-0D00-00005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0" name="Text Box 1">
          <a:extLst>
            <a:ext uri="{FF2B5EF4-FFF2-40B4-BE49-F238E27FC236}">
              <a16:creationId xmlns="" xmlns:a16="http://schemas.microsoft.com/office/drawing/2014/main" id="{00000000-0008-0000-0D00-00005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1" name="Text Box 12">
          <a:extLst>
            <a:ext uri="{FF2B5EF4-FFF2-40B4-BE49-F238E27FC236}">
              <a16:creationId xmlns="" xmlns:a16="http://schemas.microsoft.com/office/drawing/2014/main" id="{00000000-0008-0000-0D00-00005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2" name="Text Box 13">
          <a:extLst>
            <a:ext uri="{FF2B5EF4-FFF2-40B4-BE49-F238E27FC236}">
              <a16:creationId xmlns="" xmlns:a16="http://schemas.microsoft.com/office/drawing/2014/main" id="{00000000-0008-0000-0D00-00005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3" name="Text Box 1">
          <a:extLst>
            <a:ext uri="{FF2B5EF4-FFF2-40B4-BE49-F238E27FC236}">
              <a16:creationId xmlns="" xmlns:a16="http://schemas.microsoft.com/office/drawing/2014/main" id="{00000000-0008-0000-0D00-00005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4" name="Text Box 12">
          <a:extLst>
            <a:ext uri="{FF2B5EF4-FFF2-40B4-BE49-F238E27FC236}">
              <a16:creationId xmlns="" xmlns:a16="http://schemas.microsoft.com/office/drawing/2014/main" id="{00000000-0008-0000-0D00-00005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5" name="Text Box 13">
          <a:extLst>
            <a:ext uri="{FF2B5EF4-FFF2-40B4-BE49-F238E27FC236}">
              <a16:creationId xmlns="" xmlns:a16="http://schemas.microsoft.com/office/drawing/2014/main" id="{00000000-0008-0000-0D00-00005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6" name="Text Box 1">
          <a:extLst>
            <a:ext uri="{FF2B5EF4-FFF2-40B4-BE49-F238E27FC236}">
              <a16:creationId xmlns="" xmlns:a16="http://schemas.microsoft.com/office/drawing/2014/main" id="{00000000-0008-0000-0D00-00005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7" name="Text Box 12">
          <a:extLst>
            <a:ext uri="{FF2B5EF4-FFF2-40B4-BE49-F238E27FC236}">
              <a16:creationId xmlns="" xmlns:a16="http://schemas.microsoft.com/office/drawing/2014/main" id="{00000000-0008-0000-0D00-00005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8" name="Text Box 13">
          <a:extLst>
            <a:ext uri="{FF2B5EF4-FFF2-40B4-BE49-F238E27FC236}">
              <a16:creationId xmlns="" xmlns:a16="http://schemas.microsoft.com/office/drawing/2014/main" id="{00000000-0008-0000-0D00-00005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49" name="Text Box 1">
          <a:extLst>
            <a:ext uri="{FF2B5EF4-FFF2-40B4-BE49-F238E27FC236}">
              <a16:creationId xmlns="" xmlns:a16="http://schemas.microsoft.com/office/drawing/2014/main" id="{00000000-0008-0000-0D00-00005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0" name="Text Box 12">
          <a:extLst>
            <a:ext uri="{FF2B5EF4-FFF2-40B4-BE49-F238E27FC236}">
              <a16:creationId xmlns="" xmlns:a16="http://schemas.microsoft.com/office/drawing/2014/main" id="{00000000-0008-0000-0D00-00005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1" name="Text Box 13">
          <a:extLst>
            <a:ext uri="{FF2B5EF4-FFF2-40B4-BE49-F238E27FC236}">
              <a16:creationId xmlns="" xmlns:a16="http://schemas.microsoft.com/office/drawing/2014/main" id="{00000000-0008-0000-0D00-00005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2" name="Text Box 1">
          <a:extLst>
            <a:ext uri="{FF2B5EF4-FFF2-40B4-BE49-F238E27FC236}">
              <a16:creationId xmlns="" xmlns:a16="http://schemas.microsoft.com/office/drawing/2014/main" id="{00000000-0008-0000-0D00-00006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3" name="Text Box 12">
          <a:extLst>
            <a:ext uri="{FF2B5EF4-FFF2-40B4-BE49-F238E27FC236}">
              <a16:creationId xmlns="" xmlns:a16="http://schemas.microsoft.com/office/drawing/2014/main" id="{00000000-0008-0000-0D00-00006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4" name="Text Box 13">
          <a:extLst>
            <a:ext uri="{FF2B5EF4-FFF2-40B4-BE49-F238E27FC236}">
              <a16:creationId xmlns="" xmlns:a16="http://schemas.microsoft.com/office/drawing/2014/main" id="{00000000-0008-0000-0D00-00006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5" name="Text Box 1">
          <a:extLst>
            <a:ext uri="{FF2B5EF4-FFF2-40B4-BE49-F238E27FC236}">
              <a16:creationId xmlns="" xmlns:a16="http://schemas.microsoft.com/office/drawing/2014/main" id="{00000000-0008-0000-0D00-00006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6" name="Text Box 12">
          <a:extLst>
            <a:ext uri="{FF2B5EF4-FFF2-40B4-BE49-F238E27FC236}">
              <a16:creationId xmlns="" xmlns:a16="http://schemas.microsoft.com/office/drawing/2014/main" id="{00000000-0008-0000-0D00-00006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7" name="Text Box 13">
          <a:extLst>
            <a:ext uri="{FF2B5EF4-FFF2-40B4-BE49-F238E27FC236}">
              <a16:creationId xmlns="" xmlns:a16="http://schemas.microsoft.com/office/drawing/2014/main" id="{00000000-0008-0000-0D00-00006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8" name="Text Box 1">
          <a:extLst>
            <a:ext uri="{FF2B5EF4-FFF2-40B4-BE49-F238E27FC236}">
              <a16:creationId xmlns="" xmlns:a16="http://schemas.microsoft.com/office/drawing/2014/main" id="{00000000-0008-0000-0D00-00006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59" name="Text Box 12">
          <a:extLst>
            <a:ext uri="{FF2B5EF4-FFF2-40B4-BE49-F238E27FC236}">
              <a16:creationId xmlns="" xmlns:a16="http://schemas.microsoft.com/office/drawing/2014/main" id="{00000000-0008-0000-0D00-00006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0" name="Text Box 13">
          <a:extLst>
            <a:ext uri="{FF2B5EF4-FFF2-40B4-BE49-F238E27FC236}">
              <a16:creationId xmlns="" xmlns:a16="http://schemas.microsoft.com/office/drawing/2014/main" id="{00000000-0008-0000-0D00-00006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1" name="Text Box 1">
          <a:extLst>
            <a:ext uri="{FF2B5EF4-FFF2-40B4-BE49-F238E27FC236}">
              <a16:creationId xmlns="" xmlns:a16="http://schemas.microsoft.com/office/drawing/2014/main" id="{00000000-0008-0000-0D00-00006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2" name="Text Box 12">
          <a:extLst>
            <a:ext uri="{FF2B5EF4-FFF2-40B4-BE49-F238E27FC236}">
              <a16:creationId xmlns="" xmlns:a16="http://schemas.microsoft.com/office/drawing/2014/main" id="{00000000-0008-0000-0D00-00006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3" name="Text Box 13">
          <a:extLst>
            <a:ext uri="{FF2B5EF4-FFF2-40B4-BE49-F238E27FC236}">
              <a16:creationId xmlns="" xmlns:a16="http://schemas.microsoft.com/office/drawing/2014/main" id="{00000000-0008-0000-0D00-00006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4" name="Text Box 1">
          <a:extLst>
            <a:ext uri="{FF2B5EF4-FFF2-40B4-BE49-F238E27FC236}">
              <a16:creationId xmlns="" xmlns:a16="http://schemas.microsoft.com/office/drawing/2014/main" id="{00000000-0008-0000-0D00-00006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5" name="Text Box 12">
          <a:extLst>
            <a:ext uri="{FF2B5EF4-FFF2-40B4-BE49-F238E27FC236}">
              <a16:creationId xmlns="" xmlns:a16="http://schemas.microsoft.com/office/drawing/2014/main" id="{00000000-0008-0000-0D00-00006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6" name="Text Box 13">
          <a:extLst>
            <a:ext uri="{FF2B5EF4-FFF2-40B4-BE49-F238E27FC236}">
              <a16:creationId xmlns="" xmlns:a16="http://schemas.microsoft.com/office/drawing/2014/main" id="{00000000-0008-0000-0D00-00006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7" name="Text Box 1">
          <a:extLst>
            <a:ext uri="{FF2B5EF4-FFF2-40B4-BE49-F238E27FC236}">
              <a16:creationId xmlns="" xmlns:a16="http://schemas.microsoft.com/office/drawing/2014/main" id="{00000000-0008-0000-0D00-00006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8" name="Text Box 12">
          <a:extLst>
            <a:ext uri="{FF2B5EF4-FFF2-40B4-BE49-F238E27FC236}">
              <a16:creationId xmlns="" xmlns:a16="http://schemas.microsoft.com/office/drawing/2014/main" id="{00000000-0008-0000-0D00-00007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69" name="Text Box 13">
          <a:extLst>
            <a:ext uri="{FF2B5EF4-FFF2-40B4-BE49-F238E27FC236}">
              <a16:creationId xmlns="" xmlns:a16="http://schemas.microsoft.com/office/drawing/2014/main" id="{00000000-0008-0000-0D00-00007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0" name="Text Box 1">
          <a:extLst>
            <a:ext uri="{FF2B5EF4-FFF2-40B4-BE49-F238E27FC236}">
              <a16:creationId xmlns="" xmlns:a16="http://schemas.microsoft.com/office/drawing/2014/main" id="{00000000-0008-0000-0D00-00007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1" name="Text Box 12">
          <a:extLst>
            <a:ext uri="{FF2B5EF4-FFF2-40B4-BE49-F238E27FC236}">
              <a16:creationId xmlns="" xmlns:a16="http://schemas.microsoft.com/office/drawing/2014/main" id="{00000000-0008-0000-0D00-00007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2" name="Text Box 13">
          <a:extLst>
            <a:ext uri="{FF2B5EF4-FFF2-40B4-BE49-F238E27FC236}">
              <a16:creationId xmlns="" xmlns:a16="http://schemas.microsoft.com/office/drawing/2014/main" id="{00000000-0008-0000-0D00-00007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3" name="Text Box 1">
          <a:extLst>
            <a:ext uri="{FF2B5EF4-FFF2-40B4-BE49-F238E27FC236}">
              <a16:creationId xmlns="" xmlns:a16="http://schemas.microsoft.com/office/drawing/2014/main" id="{00000000-0008-0000-0D00-00007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4" name="Text Box 12">
          <a:extLst>
            <a:ext uri="{FF2B5EF4-FFF2-40B4-BE49-F238E27FC236}">
              <a16:creationId xmlns="" xmlns:a16="http://schemas.microsoft.com/office/drawing/2014/main" id="{00000000-0008-0000-0D00-00007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5" name="Text Box 13">
          <a:extLst>
            <a:ext uri="{FF2B5EF4-FFF2-40B4-BE49-F238E27FC236}">
              <a16:creationId xmlns="" xmlns:a16="http://schemas.microsoft.com/office/drawing/2014/main" id="{00000000-0008-0000-0D00-00007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6" name="Text Box 1">
          <a:extLst>
            <a:ext uri="{FF2B5EF4-FFF2-40B4-BE49-F238E27FC236}">
              <a16:creationId xmlns="" xmlns:a16="http://schemas.microsoft.com/office/drawing/2014/main" id="{00000000-0008-0000-0D00-00007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7" name="Text Box 12">
          <a:extLst>
            <a:ext uri="{FF2B5EF4-FFF2-40B4-BE49-F238E27FC236}">
              <a16:creationId xmlns="" xmlns:a16="http://schemas.microsoft.com/office/drawing/2014/main" id="{00000000-0008-0000-0D00-00007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8" name="Text Box 13">
          <a:extLst>
            <a:ext uri="{FF2B5EF4-FFF2-40B4-BE49-F238E27FC236}">
              <a16:creationId xmlns="" xmlns:a16="http://schemas.microsoft.com/office/drawing/2014/main" id="{00000000-0008-0000-0D00-00007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79" name="Text Box 1">
          <a:extLst>
            <a:ext uri="{FF2B5EF4-FFF2-40B4-BE49-F238E27FC236}">
              <a16:creationId xmlns="" xmlns:a16="http://schemas.microsoft.com/office/drawing/2014/main" id="{00000000-0008-0000-0D00-00007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0" name="Text Box 12">
          <a:extLst>
            <a:ext uri="{FF2B5EF4-FFF2-40B4-BE49-F238E27FC236}">
              <a16:creationId xmlns="" xmlns:a16="http://schemas.microsoft.com/office/drawing/2014/main" id="{00000000-0008-0000-0D00-00007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1" name="Text Box 13">
          <a:extLst>
            <a:ext uri="{FF2B5EF4-FFF2-40B4-BE49-F238E27FC236}">
              <a16:creationId xmlns="" xmlns:a16="http://schemas.microsoft.com/office/drawing/2014/main" id="{00000000-0008-0000-0D00-00007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2" name="Text Box 1">
          <a:extLst>
            <a:ext uri="{FF2B5EF4-FFF2-40B4-BE49-F238E27FC236}">
              <a16:creationId xmlns="" xmlns:a16="http://schemas.microsoft.com/office/drawing/2014/main" id="{00000000-0008-0000-0D00-00007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3" name="Text Box 12">
          <a:extLst>
            <a:ext uri="{FF2B5EF4-FFF2-40B4-BE49-F238E27FC236}">
              <a16:creationId xmlns="" xmlns:a16="http://schemas.microsoft.com/office/drawing/2014/main" id="{00000000-0008-0000-0D00-00007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4" name="Text Box 13">
          <a:extLst>
            <a:ext uri="{FF2B5EF4-FFF2-40B4-BE49-F238E27FC236}">
              <a16:creationId xmlns="" xmlns:a16="http://schemas.microsoft.com/office/drawing/2014/main" id="{00000000-0008-0000-0D00-00008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5" name="Text Box 1">
          <a:extLst>
            <a:ext uri="{FF2B5EF4-FFF2-40B4-BE49-F238E27FC236}">
              <a16:creationId xmlns="" xmlns:a16="http://schemas.microsoft.com/office/drawing/2014/main" id="{00000000-0008-0000-0D00-00008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6" name="Text Box 12">
          <a:extLst>
            <a:ext uri="{FF2B5EF4-FFF2-40B4-BE49-F238E27FC236}">
              <a16:creationId xmlns="" xmlns:a16="http://schemas.microsoft.com/office/drawing/2014/main" id="{00000000-0008-0000-0D00-00008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7" name="Text Box 13">
          <a:extLst>
            <a:ext uri="{FF2B5EF4-FFF2-40B4-BE49-F238E27FC236}">
              <a16:creationId xmlns="" xmlns:a16="http://schemas.microsoft.com/office/drawing/2014/main" id="{00000000-0008-0000-0D00-00008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8" name="Text Box 1">
          <a:extLst>
            <a:ext uri="{FF2B5EF4-FFF2-40B4-BE49-F238E27FC236}">
              <a16:creationId xmlns="" xmlns:a16="http://schemas.microsoft.com/office/drawing/2014/main" id="{00000000-0008-0000-0D00-00008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89" name="Text Box 12">
          <a:extLst>
            <a:ext uri="{FF2B5EF4-FFF2-40B4-BE49-F238E27FC236}">
              <a16:creationId xmlns="" xmlns:a16="http://schemas.microsoft.com/office/drawing/2014/main" id="{00000000-0008-0000-0D00-00008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0" name="Text Box 13">
          <a:extLst>
            <a:ext uri="{FF2B5EF4-FFF2-40B4-BE49-F238E27FC236}">
              <a16:creationId xmlns="" xmlns:a16="http://schemas.microsoft.com/office/drawing/2014/main" id="{00000000-0008-0000-0D00-00008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1" name="Text Box 1">
          <a:extLst>
            <a:ext uri="{FF2B5EF4-FFF2-40B4-BE49-F238E27FC236}">
              <a16:creationId xmlns="" xmlns:a16="http://schemas.microsoft.com/office/drawing/2014/main" id="{00000000-0008-0000-0D00-00008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2" name="Text Box 12">
          <a:extLst>
            <a:ext uri="{FF2B5EF4-FFF2-40B4-BE49-F238E27FC236}">
              <a16:creationId xmlns="" xmlns:a16="http://schemas.microsoft.com/office/drawing/2014/main" id="{00000000-0008-0000-0D00-00008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3" name="Text Box 13">
          <a:extLst>
            <a:ext uri="{FF2B5EF4-FFF2-40B4-BE49-F238E27FC236}">
              <a16:creationId xmlns="" xmlns:a16="http://schemas.microsoft.com/office/drawing/2014/main" id="{00000000-0008-0000-0D00-00008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4" name="Text Box 1">
          <a:extLst>
            <a:ext uri="{FF2B5EF4-FFF2-40B4-BE49-F238E27FC236}">
              <a16:creationId xmlns="" xmlns:a16="http://schemas.microsoft.com/office/drawing/2014/main" id="{00000000-0008-0000-0D00-00008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5" name="Text Box 12">
          <a:extLst>
            <a:ext uri="{FF2B5EF4-FFF2-40B4-BE49-F238E27FC236}">
              <a16:creationId xmlns="" xmlns:a16="http://schemas.microsoft.com/office/drawing/2014/main" id="{00000000-0008-0000-0D00-00008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6" name="Text Box 13">
          <a:extLst>
            <a:ext uri="{FF2B5EF4-FFF2-40B4-BE49-F238E27FC236}">
              <a16:creationId xmlns="" xmlns:a16="http://schemas.microsoft.com/office/drawing/2014/main" id="{00000000-0008-0000-0D00-00008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7" name="Text Box 1">
          <a:extLst>
            <a:ext uri="{FF2B5EF4-FFF2-40B4-BE49-F238E27FC236}">
              <a16:creationId xmlns="" xmlns:a16="http://schemas.microsoft.com/office/drawing/2014/main" id="{00000000-0008-0000-0D00-00008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8" name="Text Box 12">
          <a:extLst>
            <a:ext uri="{FF2B5EF4-FFF2-40B4-BE49-F238E27FC236}">
              <a16:creationId xmlns="" xmlns:a16="http://schemas.microsoft.com/office/drawing/2014/main" id="{00000000-0008-0000-0D00-00008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399" name="Text Box 13">
          <a:extLst>
            <a:ext uri="{FF2B5EF4-FFF2-40B4-BE49-F238E27FC236}">
              <a16:creationId xmlns="" xmlns:a16="http://schemas.microsoft.com/office/drawing/2014/main" id="{00000000-0008-0000-0D00-00008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0" name="Text Box 1">
          <a:extLst>
            <a:ext uri="{FF2B5EF4-FFF2-40B4-BE49-F238E27FC236}">
              <a16:creationId xmlns="" xmlns:a16="http://schemas.microsoft.com/office/drawing/2014/main" id="{00000000-0008-0000-0D00-00009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1" name="Text Box 12">
          <a:extLst>
            <a:ext uri="{FF2B5EF4-FFF2-40B4-BE49-F238E27FC236}">
              <a16:creationId xmlns="" xmlns:a16="http://schemas.microsoft.com/office/drawing/2014/main" id="{00000000-0008-0000-0D00-00009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2" name="Text Box 13">
          <a:extLst>
            <a:ext uri="{FF2B5EF4-FFF2-40B4-BE49-F238E27FC236}">
              <a16:creationId xmlns="" xmlns:a16="http://schemas.microsoft.com/office/drawing/2014/main" id="{00000000-0008-0000-0D00-00009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3" name="Text Box 1">
          <a:extLst>
            <a:ext uri="{FF2B5EF4-FFF2-40B4-BE49-F238E27FC236}">
              <a16:creationId xmlns="" xmlns:a16="http://schemas.microsoft.com/office/drawing/2014/main" id="{00000000-0008-0000-0D00-00009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4" name="Text Box 12">
          <a:extLst>
            <a:ext uri="{FF2B5EF4-FFF2-40B4-BE49-F238E27FC236}">
              <a16:creationId xmlns="" xmlns:a16="http://schemas.microsoft.com/office/drawing/2014/main" id="{00000000-0008-0000-0D00-00009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5" name="Text Box 13">
          <a:extLst>
            <a:ext uri="{FF2B5EF4-FFF2-40B4-BE49-F238E27FC236}">
              <a16:creationId xmlns="" xmlns:a16="http://schemas.microsoft.com/office/drawing/2014/main" id="{00000000-0008-0000-0D00-00009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6" name="Text Box 1">
          <a:extLst>
            <a:ext uri="{FF2B5EF4-FFF2-40B4-BE49-F238E27FC236}">
              <a16:creationId xmlns="" xmlns:a16="http://schemas.microsoft.com/office/drawing/2014/main" id="{00000000-0008-0000-0D00-00009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7" name="Text Box 12">
          <a:extLst>
            <a:ext uri="{FF2B5EF4-FFF2-40B4-BE49-F238E27FC236}">
              <a16:creationId xmlns="" xmlns:a16="http://schemas.microsoft.com/office/drawing/2014/main" id="{00000000-0008-0000-0D00-00009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8" name="Text Box 13">
          <a:extLst>
            <a:ext uri="{FF2B5EF4-FFF2-40B4-BE49-F238E27FC236}">
              <a16:creationId xmlns="" xmlns:a16="http://schemas.microsoft.com/office/drawing/2014/main" id="{00000000-0008-0000-0D00-00009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09" name="Text Box 1">
          <a:extLst>
            <a:ext uri="{FF2B5EF4-FFF2-40B4-BE49-F238E27FC236}">
              <a16:creationId xmlns="" xmlns:a16="http://schemas.microsoft.com/office/drawing/2014/main" id="{00000000-0008-0000-0D00-00009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0" name="Text Box 12">
          <a:extLst>
            <a:ext uri="{FF2B5EF4-FFF2-40B4-BE49-F238E27FC236}">
              <a16:creationId xmlns="" xmlns:a16="http://schemas.microsoft.com/office/drawing/2014/main" id="{00000000-0008-0000-0D00-00009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1" name="Text Box 13">
          <a:extLst>
            <a:ext uri="{FF2B5EF4-FFF2-40B4-BE49-F238E27FC236}">
              <a16:creationId xmlns="" xmlns:a16="http://schemas.microsoft.com/office/drawing/2014/main" id="{00000000-0008-0000-0D00-00009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2" name="Text Box 1">
          <a:extLst>
            <a:ext uri="{FF2B5EF4-FFF2-40B4-BE49-F238E27FC236}">
              <a16:creationId xmlns="" xmlns:a16="http://schemas.microsoft.com/office/drawing/2014/main" id="{00000000-0008-0000-0D00-00009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3" name="Text Box 12">
          <a:extLst>
            <a:ext uri="{FF2B5EF4-FFF2-40B4-BE49-F238E27FC236}">
              <a16:creationId xmlns="" xmlns:a16="http://schemas.microsoft.com/office/drawing/2014/main" id="{00000000-0008-0000-0D00-00009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4" name="Text Box 13">
          <a:extLst>
            <a:ext uri="{FF2B5EF4-FFF2-40B4-BE49-F238E27FC236}">
              <a16:creationId xmlns="" xmlns:a16="http://schemas.microsoft.com/office/drawing/2014/main" id="{00000000-0008-0000-0D00-00009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5" name="Text Box 1">
          <a:extLst>
            <a:ext uri="{FF2B5EF4-FFF2-40B4-BE49-F238E27FC236}">
              <a16:creationId xmlns="" xmlns:a16="http://schemas.microsoft.com/office/drawing/2014/main" id="{00000000-0008-0000-0D00-00009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6" name="Text Box 12">
          <a:extLst>
            <a:ext uri="{FF2B5EF4-FFF2-40B4-BE49-F238E27FC236}">
              <a16:creationId xmlns="" xmlns:a16="http://schemas.microsoft.com/office/drawing/2014/main" id="{00000000-0008-0000-0D00-0000A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7" name="Text Box 13">
          <a:extLst>
            <a:ext uri="{FF2B5EF4-FFF2-40B4-BE49-F238E27FC236}">
              <a16:creationId xmlns="" xmlns:a16="http://schemas.microsoft.com/office/drawing/2014/main" id="{00000000-0008-0000-0D00-0000A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8" name="Text Box 1">
          <a:extLst>
            <a:ext uri="{FF2B5EF4-FFF2-40B4-BE49-F238E27FC236}">
              <a16:creationId xmlns="" xmlns:a16="http://schemas.microsoft.com/office/drawing/2014/main" id="{00000000-0008-0000-0D00-0000A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19" name="Text Box 12">
          <a:extLst>
            <a:ext uri="{FF2B5EF4-FFF2-40B4-BE49-F238E27FC236}">
              <a16:creationId xmlns="" xmlns:a16="http://schemas.microsoft.com/office/drawing/2014/main" id="{00000000-0008-0000-0D00-0000A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0" name="Text Box 13">
          <a:extLst>
            <a:ext uri="{FF2B5EF4-FFF2-40B4-BE49-F238E27FC236}">
              <a16:creationId xmlns="" xmlns:a16="http://schemas.microsoft.com/office/drawing/2014/main" id="{00000000-0008-0000-0D00-0000A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1" name="Text Box 1">
          <a:extLst>
            <a:ext uri="{FF2B5EF4-FFF2-40B4-BE49-F238E27FC236}">
              <a16:creationId xmlns="" xmlns:a16="http://schemas.microsoft.com/office/drawing/2014/main" id="{00000000-0008-0000-0D00-0000A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2" name="Text Box 12">
          <a:extLst>
            <a:ext uri="{FF2B5EF4-FFF2-40B4-BE49-F238E27FC236}">
              <a16:creationId xmlns="" xmlns:a16="http://schemas.microsoft.com/office/drawing/2014/main" id="{00000000-0008-0000-0D00-0000A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3" name="Text Box 13">
          <a:extLst>
            <a:ext uri="{FF2B5EF4-FFF2-40B4-BE49-F238E27FC236}">
              <a16:creationId xmlns="" xmlns:a16="http://schemas.microsoft.com/office/drawing/2014/main" id="{00000000-0008-0000-0D00-0000A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4" name="Text Box 1">
          <a:extLst>
            <a:ext uri="{FF2B5EF4-FFF2-40B4-BE49-F238E27FC236}">
              <a16:creationId xmlns="" xmlns:a16="http://schemas.microsoft.com/office/drawing/2014/main" id="{00000000-0008-0000-0D00-0000A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5" name="Text Box 12">
          <a:extLst>
            <a:ext uri="{FF2B5EF4-FFF2-40B4-BE49-F238E27FC236}">
              <a16:creationId xmlns="" xmlns:a16="http://schemas.microsoft.com/office/drawing/2014/main" id="{00000000-0008-0000-0D00-0000A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6" name="Text Box 13">
          <a:extLst>
            <a:ext uri="{FF2B5EF4-FFF2-40B4-BE49-F238E27FC236}">
              <a16:creationId xmlns="" xmlns:a16="http://schemas.microsoft.com/office/drawing/2014/main" id="{00000000-0008-0000-0D00-0000A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7" name="Text Box 1">
          <a:extLst>
            <a:ext uri="{FF2B5EF4-FFF2-40B4-BE49-F238E27FC236}">
              <a16:creationId xmlns="" xmlns:a16="http://schemas.microsoft.com/office/drawing/2014/main" id="{00000000-0008-0000-0D00-0000A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8" name="Text Box 12">
          <a:extLst>
            <a:ext uri="{FF2B5EF4-FFF2-40B4-BE49-F238E27FC236}">
              <a16:creationId xmlns="" xmlns:a16="http://schemas.microsoft.com/office/drawing/2014/main" id="{00000000-0008-0000-0D00-0000A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29" name="Text Box 13">
          <a:extLst>
            <a:ext uri="{FF2B5EF4-FFF2-40B4-BE49-F238E27FC236}">
              <a16:creationId xmlns="" xmlns:a16="http://schemas.microsoft.com/office/drawing/2014/main" id="{00000000-0008-0000-0D00-0000A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0" name="Text Box 1">
          <a:extLst>
            <a:ext uri="{FF2B5EF4-FFF2-40B4-BE49-F238E27FC236}">
              <a16:creationId xmlns="" xmlns:a16="http://schemas.microsoft.com/office/drawing/2014/main" id="{00000000-0008-0000-0D00-0000A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1" name="Text Box 12">
          <a:extLst>
            <a:ext uri="{FF2B5EF4-FFF2-40B4-BE49-F238E27FC236}">
              <a16:creationId xmlns="" xmlns:a16="http://schemas.microsoft.com/office/drawing/2014/main" id="{00000000-0008-0000-0D00-0000A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2" name="Text Box 13">
          <a:extLst>
            <a:ext uri="{FF2B5EF4-FFF2-40B4-BE49-F238E27FC236}">
              <a16:creationId xmlns="" xmlns:a16="http://schemas.microsoft.com/office/drawing/2014/main" id="{00000000-0008-0000-0D00-0000B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3" name="Text Box 1">
          <a:extLst>
            <a:ext uri="{FF2B5EF4-FFF2-40B4-BE49-F238E27FC236}">
              <a16:creationId xmlns="" xmlns:a16="http://schemas.microsoft.com/office/drawing/2014/main" id="{00000000-0008-0000-0D00-0000B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4" name="Text Box 12">
          <a:extLst>
            <a:ext uri="{FF2B5EF4-FFF2-40B4-BE49-F238E27FC236}">
              <a16:creationId xmlns="" xmlns:a16="http://schemas.microsoft.com/office/drawing/2014/main" id="{00000000-0008-0000-0D00-0000B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5" name="Text Box 13">
          <a:extLst>
            <a:ext uri="{FF2B5EF4-FFF2-40B4-BE49-F238E27FC236}">
              <a16:creationId xmlns="" xmlns:a16="http://schemas.microsoft.com/office/drawing/2014/main" id="{00000000-0008-0000-0D00-0000B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6" name="Text Box 1">
          <a:extLst>
            <a:ext uri="{FF2B5EF4-FFF2-40B4-BE49-F238E27FC236}">
              <a16:creationId xmlns="" xmlns:a16="http://schemas.microsoft.com/office/drawing/2014/main" id="{00000000-0008-0000-0D00-0000B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7" name="Text Box 12">
          <a:extLst>
            <a:ext uri="{FF2B5EF4-FFF2-40B4-BE49-F238E27FC236}">
              <a16:creationId xmlns="" xmlns:a16="http://schemas.microsoft.com/office/drawing/2014/main" id="{00000000-0008-0000-0D00-0000B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8" name="Text Box 13">
          <a:extLst>
            <a:ext uri="{FF2B5EF4-FFF2-40B4-BE49-F238E27FC236}">
              <a16:creationId xmlns="" xmlns:a16="http://schemas.microsoft.com/office/drawing/2014/main" id="{00000000-0008-0000-0D00-0000B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39" name="Text Box 1">
          <a:extLst>
            <a:ext uri="{FF2B5EF4-FFF2-40B4-BE49-F238E27FC236}">
              <a16:creationId xmlns="" xmlns:a16="http://schemas.microsoft.com/office/drawing/2014/main" id="{00000000-0008-0000-0D00-0000B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0" name="Text Box 12">
          <a:extLst>
            <a:ext uri="{FF2B5EF4-FFF2-40B4-BE49-F238E27FC236}">
              <a16:creationId xmlns="" xmlns:a16="http://schemas.microsoft.com/office/drawing/2014/main" id="{00000000-0008-0000-0D00-0000B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1" name="Text Box 13">
          <a:extLst>
            <a:ext uri="{FF2B5EF4-FFF2-40B4-BE49-F238E27FC236}">
              <a16:creationId xmlns="" xmlns:a16="http://schemas.microsoft.com/office/drawing/2014/main" id="{00000000-0008-0000-0D00-0000B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2" name="Text Box 1">
          <a:extLst>
            <a:ext uri="{FF2B5EF4-FFF2-40B4-BE49-F238E27FC236}">
              <a16:creationId xmlns="" xmlns:a16="http://schemas.microsoft.com/office/drawing/2014/main" id="{00000000-0008-0000-0D00-0000B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3" name="Text Box 12">
          <a:extLst>
            <a:ext uri="{FF2B5EF4-FFF2-40B4-BE49-F238E27FC236}">
              <a16:creationId xmlns="" xmlns:a16="http://schemas.microsoft.com/office/drawing/2014/main" id="{00000000-0008-0000-0D00-0000B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4" name="Text Box 13">
          <a:extLst>
            <a:ext uri="{FF2B5EF4-FFF2-40B4-BE49-F238E27FC236}">
              <a16:creationId xmlns="" xmlns:a16="http://schemas.microsoft.com/office/drawing/2014/main" id="{00000000-0008-0000-0D00-0000B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5" name="Text Box 1">
          <a:extLst>
            <a:ext uri="{FF2B5EF4-FFF2-40B4-BE49-F238E27FC236}">
              <a16:creationId xmlns="" xmlns:a16="http://schemas.microsoft.com/office/drawing/2014/main" id="{00000000-0008-0000-0D00-0000B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6" name="Text Box 12">
          <a:extLst>
            <a:ext uri="{FF2B5EF4-FFF2-40B4-BE49-F238E27FC236}">
              <a16:creationId xmlns="" xmlns:a16="http://schemas.microsoft.com/office/drawing/2014/main" id="{00000000-0008-0000-0D00-0000B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7" name="Text Box 13">
          <a:extLst>
            <a:ext uri="{FF2B5EF4-FFF2-40B4-BE49-F238E27FC236}">
              <a16:creationId xmlns="" xmlns:a16="http://schemas.microsoft.com/office/drawing/2014/main" id="{00000000-0008-0000-0D00-0000B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8" name="Text Box 1">
          <a:extLst>
            <a:ext uri="{FF2B5EF4-FFF2-40B4-BE49-F238E27FC236}">
              <a16:creationId xmlns="" xmlns:a16="http://schemas.microsoft.com/office/drawing/2014/main" id="{00000000-0008-0000-0D00-0000C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49" name="Text Box 12">
          <a:extLst>
            <a:ext uri="{FF2B5EF4-FFF2-40B4-BE49-F238E27FC236}">
              <a16:creationId xmlns="" xmlns:a16="http://schemas.microsoft.com/office/drawing/2014/main" id="{00000000-0008-0000-0D00-0000C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0" name="Text Box 13">
          <a:extLst>
            <a:ext uri="{FF2B5EF4-FFF2-40B4-BE49-F238E27FC236}">
              <a16:creationId xmlns="" xmlns:a16="http://schemas.microsoft.com/office/drawing/2014/main" id="{00000000-0008-0000-0D00-0000C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1" name="Text Box 1">
          <a:extLst>
            <a:ext uri="{FF2B5EF4-FFF2-40B4-BE49-F238E27FC236}">
              <a16:creationId xmlns="" xmlns:a16="http://schemas.microsoft.com/office/drawing/2014/main" id="{00000000-0008-0000-0D00-0000C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2" name="Text Box 12">
          <a:extLst>
            <a:ext uri="{FF2B5EF4-FFF2-40B4-BE49-F238E27FC236}">
              <a16:creationId xmlns="" xmlns:a16="http://schemas.microsoft.com/office/drawing/2014/main" id="{00000000-0008-0000-0D00-0000C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3" name="Text Box 13">
          <a:extLst>
            <a:ext uri="{FF2B5EF4-FFF2-40B4-BE49-F238E27FC236}">
              <a16:creationId xmlns="" xmlns:a16="http://schemas.microsoft.com/office/drawing/2014/main" id="{00000000-0008-0000-0D00-0000C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4" name="Text Box 1">
          <a:extLst>
            <a:ext uri="{FF2B5EF4-FFF2-40B4-BE49-F238E27FC236}">
              <a16:creationId xmlns="" xmlns:a16="http://schemas.microsoft.com/office/drawing/2014/main" id="{00000000-0008-0000-0D00-0000C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5" name="Text Box 12">
          <a:extLst>
            <a:ext uri="{FF2B5EF4-FFF2-40B4-BE49-F238E27FC236}">
              <a16:creationId xmlns="" xmlns:a16="http://schemas.microsoft.com/office/drawing/2014/main" id="{00000000-0008-0000-0D00-0000C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6" name="Text Box 13">
          <a:extLst>
            <a:ext uri="{FF2B5EF4-FFF2-40B4-BE49-F238E27FC236}">
              <a16:creationId xmlns="" xmlns:a16="http://schemas.microsoft.com/office/drawing/2014/main" id="{00000000-0008-0000-0D00-0000C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7" name="Text Box 1">
          <a:extLst>
            <a:ext uri="{FF2B5EF4-FFF2-40B4-BE49-F238E27FC236}">
              <a16:creationId xmlns="" xmlns:a16="http://schemas.microsoft.com/office/drawing/2014/main" id="{00000000-0008-0000-0D00-0000C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8" name="Text Box 12">
          <a:extLst>
            <a:ext uri="{FF2B5EF4-FFF2-40B4-BE49-F238E27FC236}">
              <a16:creationId xmlns="" xmlns:a16="http://schemas.microsoft.com/office/drawing/2014/main" id="{00000000-0008-0000-0D00-0000C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59" name="Text Box 13">
          <a:extLst>
            <a:ext uri="{FF2B5EF4-FFF2-40B4-BE49-F238E27FC236}">
              <a16:creationId xmlns="" xmlns:a16="http://schemas.microsoft.com/office/drawing/2014/main" id="{00000000-0008-0000-0D00-0000C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0" name="Text Box 1">
          <a:extLst>
            <a:ext uri="{FF2B5EF4-FFF2-40B4-BE49-F238E27FC236}">
              <a16:creationId xmlns="" xmlns:a16="http://schemas.microsoft.com/office/drawing/2014/main" id="{00000000-0008-0000-0D00-0000C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1" name="Text Box 12">
          <a:extLst>
            <a:ext uri="{FF2B5EF4-FFF2-40B4-BE49-F238E27FC236}">
              <a16:creationId xmlns="" xmlns:a16="http://schemas.microsoft.com/office/drawing/2014/main" id="{00000000-0008-0000-0D00-0000C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2" name="Text Box 13">
          <a:extLst>
            <a:ext uri="{FF2B5EF4-FFF2-40B4-BE49-F238E27FC236}">
              <a16:creationId xmlns="" xmlns:a16="http://schemas.microsoft.com/office/drawing/2014/main" id="{00000000-0008-0000-0D00-0000C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3" name="Text Box 1">
          <a:extLst>
            <a:ext uri="{FF2B5EF4-FFF2-40B4-BE49-F238E27FC236}">
              <a16:creationId xmlns="" xmlns:a16="http://schemas.microsoft.com/office/drawing/2014/main" id="{00000000-0008-0000-0D00-0000C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4" name="Text Box 12">
          <a:extLst>
            <a:ext uri="{FF2B5EF4-FFF2-40B4-BE49-F238E27FC236}">
              <a16:creationId xmlns="" xmlns:a16="http://schemas.microsoft.com/office/drawing/2014/main" id="{00000000-0008-0000-0D00-0000D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5" name="Text Box 13">
          <a:extLst>
            <a:ext uri="{FF2B5EF4-FFF2-40B4-BE49-F238E27FC236}">
              <a16:creationId xmlns="" xmlns:a16="http://schemas.microsoft.com/office/drawing/2014/main" id="{00000000-0008-0000-0D00-0000D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6" name="Text Box 1">
          <a:extLst>
            <a:ext uri="{FF2B5EF4-FFF2-40B4-BE49-F238E27FC236}">
              <a16:creationId xmlns="" xmlns:a16="http://schemas.microsoft.com/office/drawing/2014/main" id="{00000000-0008-0000-0D00-0000D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7" name="Text Box 12">
          <a:extLst>
            <a:ext uri="{FF2B5EF4-FFF2-40B4-BE49-F238E27FC236}">
              <a16:creationId xmlns="" xmlns:a16="http://schemas.microsoft.com/office/drawing/2014/main" id="{00000000-0008-0000-0D00-0000D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8" name="Text Box 13">
          <a:extLst>
            <a:ext uri="{FF2B5EF4-FFF2-40B4-BE49-F238E27FC236}">
              <a16:creationId xmlns="" xmlns:a16="http://schemas.microsoft.com/office/drawing/2014/main" id="{00000000-0008-0000-0D00-0000D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69" name="Text Box 1">
          <a:extLst>
            <a:ext uri="{FF2B5EF4-FFF2-40B4-BE49-F238E27FC236}">
              <a16:creationId xmlns="" xmlns:a16="http://schemas.microsoft.com/office/drawing/2014/main" id="{00000000-0008-0000-0D00-0000D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0" name="Text Box 12">
          <a:extLst>
            <a:ext uri="{FF2B5EF4-FFF2-40B4-BE49-F238E27FC236}">
              <a16:creationId xmlns="" xmlns:a16="http://schemas.microsoft.com/office/drawing/2014/main" id="{00000000-0008-0000-0D00-0000D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1" name="Text Box 13">
          <a:extLst>
            <a:ext uri="{FF2B5EF4-FFF2-40B4-BE49-F238E27FC236}">
              <a16:creationId xmlns="" xmlns:a16="http://schemas.microsoft.com/office/drawing/2014/main" id="{00000000-0008-0000-0D00-0000D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2" name="Text Box 1">
          <a:extLst>
            <a:ext uri="{FF2B5EF4-FFF2-40B4-BE49-F238E27FC236}">
              <a16:creationId xmlns="" xmlns:a16="http://schemas.microsoft.com/office/drawing/2014/main" id="{00000000-0008-0000-0D00-0000D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3" name="Text Box 12">
          <a:extLst>
            <a:ext uri="{FF2B5EF4-FFF2-40B4-BE49-F238E27FC236}">
              <a16:creationId xmlns="" xmlns:a16="http://schemas.microsoft.com/office/drawing/2014/main" id="{00000000-0008-0000-0D00-0000D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4" name="Text Box 13">
          <a:extLst>
            <a:ext uri="{FF2B5EF4-FFF2-40B4-BE49-F238E27FC236}">
              <a16:creationId xmlns="" xmlns:a16="http://schemas.microsoft.com/office/drawing/2014/main" id="{00000000-0008-0000-0D00-0000D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5" name="Text Box 1">
          <a:extLst>
            <a:ext uri="{FF2B5EF4-FFF2-40B4-BE49-F238E27FC236}">
              <a16:creationId xmlns="" xmlns:a16="http://schemas.microsoft.com/office/drawing/2014/main" id="{00000000-0008-0000-0D00-0000D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6" name="Text Box 12">
          <a:extLst>
            <a:ext uri="{FF2B5EF4-FFF2-40B4-BE49-F238E27FC236}">
              <a16:creationId xmlns="" xmlns:a16="http://schemas.microsoft.com/office/drawing/2014/main" id="{00000000-0008-0000-0D00-0000D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7" name="Text Box 13">
          <a:extLst>
            <a:ext uri="{FF2B5EF4-FFF2-40B4-BE49-F238E27FC236}">
              <a16:creationId xmlns="" xmlns:a16="http://schemas.microsoft.com/office/drawing/2014/main" id="{00000000-0008-0000-0D00-0000D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8" name="Text Box 1">
          <a:extLst>
            <a:ext uri="{FF2B5EF4-FFF2-40B4-BE49-F238E27FC236}">
              <a16:creationId xmlns="" xmlns:a16="http://schemas.microsoft.com/office/drawing/2014/main" id="{00000000-0008-0000-0D00-0000D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79" name="Text Box 12">
          <a:extLst>
            <a:ext uri="{FF2B5EF4-FFF2-40B4-BE49-F238E27FC236}">
              <a16:creationId xmlns="" xmlns:a16="http://schemas.microsoft.com/office/drawing/2014/main" id="{00000000-0008-0000-0D00-0000D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0" name="Text Box 13">
          <a:extLst>
            <a:ext uri="{FF2B5EF4-FFF2-40B4-BE49-F238E27FC236}">
              <a16:creationId xmlns="" xmlns:a16="http://schemas.microsoft.com/office/drawing/2014/main" id="{00000000-0008-0000-0D00-0000E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1" name="Text Box 1">
          <a:extLst>
            <a:ext uri="{FF2B5EF4-FFF2-40B4-BE49-F238E27FC236}">
              <a16:creationId xmlns="" xmlns:a16="http://schemas.microsoft.com/office/drawing/2014/main" id="{00000000-0008-0000-0D00-0000E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2" name="Text Box 12">
          <a:extLst>
            <a:ext uri="{FF2B5EF4-FFF2-40B4-BE49-F238E27FC236}">
              <a16:creationId xmlns="" xmlns:a16="http://schemas.microsoft.com/office/drawing/2014/main" id="{00000000-0008-0000-0D00-0000E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3" name="Text Box 13">
          <a:extLst>
            <a:ext uri="{FF2B5EF4-FFF2-40B4-BE49-F238E27FC236}">
              <a16:creationId xmlns="" xmlns:a16="http://schemas.microsoft.com/office/drawing/2014/main" id="{00000000-0008-0000-0D00-0000E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4" name="Text Box 1">
          <a:extLst>
            <a:ext uri="{FF2B5EF4-FFF2-40B4-BE49-F238E27FC236}">
              <a16:creationId xmlns="" xmlns:a16="http://schemas.microsoft.com/office/drawing/2014/main" id="{00000000-0008-0000-0D00-0000E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5" name="Text Box 12">
          <a:extLst>
            <a:ext uri="{FF2B5EF4-FFF2-40B4-BE49-F238E27FC236}">
              <a16:creationId xmlns="" xmlns:a16="http://schemas.microsoft.com/office/drawing/2014/main" id="{00000000-0008-0000-0D00-0000E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6" name="Text Box 13">
          <a:extLst>
            <a:ext uri="{FF2B5EF4-FFF2-40B4-BE49-F238E27FC236}">
              <a16:creationId xmlns="" xmlns:a16="http://schemas.microsoft.com/office/drawing/2014/main" id="{00000000-0008-0000-0D00-0000E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7" name="Text Box 1">
          <a:extLst>
            <a:ext uri="{FF2B5EF4-FFF2-40B4-BE49-F238E27FC236}">
              <a16:creationId xmlns="" xmlns:a16="http://schemas.microsoft.com/office/drawing/2014/main" id="{00000000-0008-0000-0D00-0000E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8" name="Text Box 12">
          <a:extLst>
            <a:ext uri="{FF2B5EF4-FFF2-40B4-BE49-F238E27FC236}">
              <a16:creationId xmlns="" xmlns:a16="http://schemas.microsoft.com/office/drawing/2014/main" id="{00000000-0008-0000-0D00-0000E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89" name="Text Box 13">
          <a:extLst>
            <a:ext uri="{FF2B5EF4-FFF2-40B4-BE49-F238E27FC236}">
              <a16:creationId xmlns="" xmlns:a16="http://schemas.microsoft.com/office/drawing/2014/main" id="{00000000-0008-0000-0D00-0000E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0" name="Text Box 1">
          <a:extLst>
            <a:ext uri="{FF2B5EF4-FFF2-40B4-BE49-F238E27FC236}">
              <a16:creationId xmlns="" xmlns:a16="http://schemas.microsoft.com/office/drawing/2014/main" id="{00000000-0008-0000-0D00-0000E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1" name="Text Box 12">
          <a:extLst>
            <a:ext uri="{FF2B5EF4-FFF2-40B4-BE49-F238E27FC236}">
              <a16:creationId xmlns="" xmlns:a16="http://schemas.microsoft.com/office/drawing/2014/main" id="{00000000-0008-0000-0D00-0000E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2" name="Text Box 13">
          <a:extLst>
            <a:ext uri="{FF2B5EF4-FFF2-40B4-BE49-F238E27FC236}">
              <a16:creationId xmlns="" xmlns:a16="http://schemas.microsoft.com/office/drawing/2014/main" id="{00000000-0008-0000-0D00-0000E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3" name="Text Box 1">
          <a:extLst>
            <a:ext uri="{FF2B5EF4-FFF2-40B4-BE49-F238E27FC236}">
              <a16:creationId xmlns="" xmlns:a16="http://schemas.microsoft.com/office/drawing/2014/main" id="{00000000-0008-0000-0D00-0000E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4" name="Text Box 12">
          <a:extLst>
            <a:ext uri="{FF2B5EF4-FFF2-40B4-BE49-F238E27FC236}">
              <a16:creationId xmlns="" xmlns:a16="http://schemas.microsoft.com/office/drawing/2014/main" id="{00000000-0008-0000-0D00-0000E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5" name="Text Box 13">
          <a:extLst>
            <a:ext uri="{FF2B5EF4-FFF2-40B4-BE49-F238E27FC236}">
              <a16:creationId xmlns="" xmlns:a16="http://schemas.microsoft.com/office/drawing/2014/main" id="{00000000-0008-0000-0D00-0000E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6" name="Text Box 1">
          <a:extLst>
            <a:ext uri="{FF2B5EF4-FFF2-40B4-BE49-F238E27FC236}">
              <a16:creationId xmlns="" xmlns:a16="http://schemas.microsoft.com/office/drawing/2014/main" id="{00000000-0008-0000-0D00-0000F0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7" name="Text Box 12">
          <a:extLst>
            <a:ext uri="{FF2B5EF4-FFF2-40B4-BE49-F238E27FC236}">
              <a16:creationId xmlns="" xmlns:a16="http://schemas.microsoft.com/office/drawing/2014/main" id="{00000000-0008-0000-0D00-0000F1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8" name="Text Box 13">
          <a:extLst>
            <a:ext uri="{FF2B5EF4-FFF2-40B4-BE49-F238E27FC236}">
              <a16:creationId xmlns="" xmlns:a16="http://schemas.microsoft.com/office/drawing/2014/main" id="{00000000-0008-0000-0D00-0000F2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499" name="Text Box 1">
          <a:extLst>
            <a:ext uri="{FF2B5EF4-FFF2-40B4-BE49-F238E27FC236}">
              <a16:creationId xmlns="" xmlns:a16="http://schemas.microsoft.com/office/drawing/2014/main" id="{00000000-0008-0000-0D00-0000F3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0" name="Text Box 12">
          <a:extLst>
            <a:ext uri="{FF2B5EF4-FFF2-40B4-BE49-F238E27FC236}">
              <a16:creationId xmlns="" xmlns:a16="http://schemas.microsoft.com/office/drawing/2014/main" id="{00000000-0008-0000-0D00-0000F4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1" name="Text Box 13">
          <a:extLst>
            <a:ext uri="{FF2B5EF4-FFF2-40B4-BE49-F238E27FC236}">
              <a16:creationId xmlns="" xmlns:a16="http://schemas.microsoft.com/office/drawing/2014/main" id="{00000000-0008-0000-0D00-0000F5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2" name="Text Box 1">
          <a:extLst>
            <a:ext uri="{FF2B5EF4-FFF2-40B4-BE49-F238E27FC236}">
              <a16:creationId xmlns="" xmlns:a16="http://schemas.microsoft.com/office/drawing/2014/main" id="{00000000-0008-0000-0D00-0000F6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3" name="Text Box 12">
          <a:extLst>
            <a:ext uri="{FF2B5EF4-FFF2-40B4-BE49-F238E27FC236}">
              <a16:creationId xmlns="" xmlns:a16="http://schemas.microsoft.com/office/drawing/2014/main" id="{00000000-0008-0000-0D00-0000F7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4" name="Text Box 13">
          <a:extLst>
            <a:ext uri="{FF2B5EF4-FFF2-40B4-BE49-F238E27FC236}">
              <a16:creationId xmlns="" xmlns:a16="http://schemas.microsoft.com/office/drawing/2014/main" id="{00000000-0008-0000-0D00-0000F8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5" name="Text Box 1">
          <a:extLst>
            <a:ext uri="{FF2B5EF4-FFF2-40B4-BE49-F238E27FC236}">
              <a16:creationId xmlns="" xmlns:a16="http://schemas.microsoft.com/office/drawing/2014/main" id="{00000000-0008-0000-0D00-0000F9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6" name="Text Box 12">
          <a:extLst>
            <a:ext uri="{FF2B5EF4-FFF2-40B4-BE49-F238E27FC236}">
              <a16:creationId xmlns="" xmlns:a16="http://schemas.microsoft.com/office/drawing/2014/main" id="{00000000-0008-0000-0D00-0000FA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7" name="Text Box 13">
          <a:extLst>
            <a:ext uri="{FF2B5EF4-FFF2-40B4-BE49-F238E27FC236}">
              <a16:creationId xmlns="" xmlns:a16="http://schemas.microsoft.com/office/drawing/2014/main" id="{00000000-0008-0000-0D00-0000FB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8" name="Text Box 1">
          <a:extLst>
            <a:ext uri="{FF2B5EF4-FFF2-40B4-BE49-F238E27FC236}">
              <a16:creationId xmlns="" xmlns:a16="http://schemas.microsoft.com/office/drawing/2014/main" id="{00000000-0008-0000-0D00-0000FC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09" name="Text Box 12">
          <a:extLst>
            <a:ext uri="{FF2B5EF4-FFF2-40B4-BE49-F238E27FC236}">
              <a16:creationId xmlns="" xmlns:a16="http://schemas.microsoft.com/office/drawing/2014/main" id="{00000000-0008-0000-0D00-0000FD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0" name="Text Box 13">
          <a:extLst>
            <a:ext uri="{FF2B5EF4-FFF2-40B4-BE49-F238E27FC236}">
              <a16:creationId xmlns="" xmlns:a16="http://schemas.microsoft.com/office/drawing/2014/main" id="{00000000-0008-0000-0D00-0000FE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1" name="Text Box 1">
          <a:extLst>
            <a:ext uri="{FF2B5EF4-FFF2-40B4-BE49-F238E27FC236}">
              <a16:creationId xmlns="" xmlns:a16="http://schemas.microsoft.com/office/drawing/2014/main" id="{00000000-0008-0000-0D00-0000FF0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2" name="Text Box 12">
          <a:extLst>
            <a:ext uri="{FF2B5EF4-FFF2-40B4-BE49-F238E27FC236}">
              <a16:creationId xmlns="" xmlns:a16="http://schemas.microsoft.com/office/drawing/2014/main" id="{00000000-0008-0000-0D00-00000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3" name="Text Box 13">
          <a:extLst>
            <a:ext uri="{FF2B5EF4-FFF2-40B4-BE49-F238E27FC236}">
              <a16:creationId xmlns="" xmlns:a16="http://schemas.microsoft.com/office/drawing/2014/main" id="{00000000-0008-0000-0D00-00000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4" name="Text Box 1">
          <a:extLst>
            <a:ext uri="{FF2B5EF4-FFF2-40B4-BE49-F238E27FC236}">
              <a16:creationId xmlns="" xmlns:a16="http://schemas.microsoft.com/office/drawing/2014/main" id="{00000000-0008-0000-0D00-00000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5" name="Text Box 12">
          <a:extLst>
            <a:ext uri="{FF2B5EF4-FFF2-40B4-BE49-F238E27FC236}">
              <a16:creationId xmlns="" xmlns:a16="http://schemas.microsoft.com/office/drawing/2014/main" id="{00000000-0008-0000-0D00-00000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6" name="Text Box 13">
          <a:extLst>
            <a:ext uri="{FF2B5EF4-FFF2-40B4-BE49-F238E27FC236}">
              <a16:creationId xmlns="" xmlns:a16="http://schemas.microsoft.com/office/drawing/2014/main" id="{00000000-0008-0000-0D00-00000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7" name="Text Box 1">
          <a:extLst>
            <a:ext uri="{FF2B5EF4-FFF2-40B4-BE49-F238E27FC236}">
              <a16:creationId xmlns="" xmlns:a16="http://schemas.microsoft.com/office/drawing/2014/main" id="{00000000-0008-0000-0D00-00000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8" name="Text Box 12">
          <a:extLst>
            <a:ext uri="{FF2B5EF4-FFF2-40B4-BE49-F238E27FC236}">
              <a16:creationId xmlns="" xmlns:a16="http://schemas.microsoft.com/office/drawing/2014/main" id="{00000000-0008-0000-0D00-00000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19" name="Text Box 13">
          <a:extLst>
            <a:ext uri="{FF2B5EF4-FFF2-40B4-BE49-F238E27FC236}">
              <a16:creationId xmlns="" xmlns:a16="http://schemas.microsoft.com/office/drawing/2014/main" id="{00000000-0008-0000-0D00-00000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0" name="Text Box 1">
          <a:extLst>
            <a:ext uri="{FF2B5EF4-FFF2-40B4-BE49-F238E27FC236}">
              <a16:creationId xmlns="" xmlns:a16="http://schemas.microsoft.com/office/drawing/2014/main" id="{00000000-0008-0000-0D00-00000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1" name="Text Box 12">
          <a:extLst>
            <a:ext uri="{FF2B5EF4-FFF2-40B4-BE49-F238E27FC236}">
              <a16:creationId xmlns="" xmlns:a16="http://schemas.microsoft.com/office/drawing/2014/main" id="{00000000-0008-0000-0D00-00000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2" name="Text Box 13">
          <a:extLst>
            <a:ext uri="{FF2B5EF4-FFF2-40B4-BE49-F238E27FC236}">
              <a16:creationId xmlns="" xmlns:a16="http://schemas.microsoft.com/office/drawing/2014/main" id="{00000000-0008-0000-0D00-00000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3" name="Text Box 1">
          <a:extLst>
            <a:ext uri="{FF2B5EF4-FFF2-40B4-BE49-F238E27FC236}">
              <a16:creationId xmlns="" xmlns:a16="http://schemas.microsoft.com/office/drawing/2014/main" id="{00000000-0008-0000-0D00-00000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4" name="Text Box 12">
          <a:extLst>
            <a:ext uri="{FF2B5EF4-FFF2-40B4-BE49-F238E27FC236}">
              <a16:creationId xmlns="" xmlns:a16="http://schemas.microsoft.com/office/drawing/2014/main" id="{00000000-0008-0000-0D00-00000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5" name="Text Box 13">
          <a:extLst>
            <a:ext uri="{FF2B5EF4-FFF2-40B4-BE49-F238E27FC236}">
              <a16:creationId xmlns="" xmlns:a16="http://schemas.microsoft.com/office/drawing/2014/main" id="{00000000-0008-0000-0D00-00000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6" name="Text Box 1">
          <a:extLst>
            <a:ext uri="{FF2B5EF4-FFF2-40B4-BE49-F238E27FC236}">
              <a16:creationId xmlns="" xmlns:a16="http://schemas.microsoft.com/office/drawing/2014/main" id="{00000000-0008-0000-0D00-00000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7" name="Text Box 12">
          <a:extLst>
            <a:ext uri="{FF2B5EF4-FFF2-40B4-BE49-F238E27FC236}">
              <a16:creationId xmlns="" xmlns:a16="http://schemas.microsoft.com/office/drawing/2014/main" id="{00000000-0008-0000-0D00-00000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8" name="Text Box 13">
          <a:extLst>
            <a:ext uri="{FF2B5EF4-FFF2-40B4-BE49-F238E27FC236}">
              <a16:creationId xmlns="" xmlns:a16="http://schemas.microsoft.com/office/drawing/2014/main" id="{00000000-0008-0000-0D00-00001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29" name="Text Box 1">
          <a:extLst>
            <a:ext uri="{FF2B5EF4-FFF2-40B4-BE49-F238E27FC236}">
              <a16:creationId xmlns="" xmlns:a16="http://schemas.microsoft.com/office/drawing/2014/main" id="{00000000-0008-0000-0D00-00001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0" name="Text Box 12">
          <a:extLst>
            <a:ext uri="{FF2B5EF4-FFF2-40B4-BE49-F238E27FC236}">
              <a16:creationId xmlns="" xmlns:a16="http://schemas.microsoft.com/office/drawing/2014/main" id="{00000000-0008-0000-0D00-00001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1" name="Text Box 13">
          <a:extLst>
            <a:ext uri="{FF2B5EF4-FFF2-40B4-BE49-F238E27FC236}">
              <a16:creationId xmlns="" xmlns:a16="http://schemas.microsoft.com/office/drawing/2014/main" id="{00000000-0008-0000-0D00-00001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2" name="Text Box 1">
          <a:extLst>
            <a:ext uri="{FF2B5EF4-FFF2-40B4-BE49-F238E27FC236}">
              <a16:creationId xmlns="" xmlns:a16="http://schemas.microsoft.com/office/drawing/2014/main" id="{00000000-0008-0000-0D00-00001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3" name="Text Box 12">
          <a:extLst>
            <a:ext uri="{FF2B5EF4-FFF2-40B4-BE49-F238E27FC236}">
              <a16:creationId xmlns="" xmlns:a16="http://schemas.microsoft.com/office/drawing/2014/main" id="{00000000-0008-0000-0D00-00001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4" name="Text Box 13">
          <a:extLst>
            <a:ext uri="{FF2B5EF4-FFF2-40B4-BE49-F238E27FC236}">
              <a16:creationId xmlns="" xmlns:a16="http://schemas.microsoft.com/office/drawing/2014/main" id="{00000000-0008-0000-0D00-00001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5" name="Text Box 1">
          <a:extLst>
            <a:ext uri="{FF2B5EF4-FFF2-40B4-BE49-F238E27FC236}">
              <a16:creationId xmlns="" xmlns:a16="http://schemas.microsoft.com/office/drawing/2014/main" id="{00000000-0008-0000-0D00-00001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6" name="Text Box 12">
          <a:extLst>
            <a:ext uri="{FF2B5EF4-FFF2-40B4-BE49-F238E27FC236}">
              <a16:creationId xmlns="" xmlns:a16="http://schemas.microsoft.com/office/drawing/2014/main" id="{00000000-0008-0000-0D00-00001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7" name="Text Box 13">
          <a:extLst>
            <a:ext uri="{FF2B5EF4-FFF2-40B4-BE49-F238E27FC236}">
              <a16:creationId xmlns="" xmlns:a16="http://schemas.microsoft.com/office/drawing/2014/main" id="{00000000-0008-0000-0D00-00001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8" name="Text Box 1">
          <a:extLst>
            <a:ext uri="{FF2B5EF4-FFF2-40B4-BE49-F238E27FC236}">
              <a16:creationId xmlns="" xmlns:a16="http://schemas.microsoft.com/office/drawing/2014/main" id="{00000000-0008-0000-0D00-00001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39" name="Text Box 12">
          <a:extLst>
            <a:ext uri="{FF2B5EF4-FFF2-40B4-BE49-F238E27FC236}">
              <a16:creationId xmlns="" xmlns:a16="http://schemas.microsoft.com/office/drawing/2014/main" id="{00000000-0008-0000-0D00-00001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0" name="Text Box 13">
          <a:extLst>
            <a:ext uri="{FF2B5EF4-FFF2-40B4-BE49-F238E27FC236}">
              <a16:creationId xmlns="" xmlns:a16="http://schemas.microsoft.com/office/drawing/2014/main" id="{00000000-0008-0000-0D00-00001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1" name="Text Box 1">
          <a:extLst>
            <a:ext uri="{FF2B5EF4-FFF2-40B4-BE49-F238E27FC236}">
              <a16:creationId xmlns="" xmlns:a16="http://schemas.microsoft.com/office/drawing/2014/main" id="{00000000-0008-0000-0D00-00001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2" name="Text Box 12">
          <a:extLst>
            <a:ext uri="{FF2B5EF4-FFF2-40B4-BE49-F238E27FC236}">
              <a16:creationId xmlns="" xmlns:a16="http://schemas.microsoft.com/office/drawing/2014/main" id="{00000000-0008-0000-0D00-00001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3" name="Text Box 13">
          <a:extLst>
            <a:ext uri="{FF2B5EF4-FFF2-40B4-BE49-F238E27FC236}">
              <a16:creationId xmlns="" xmlns:a16="http://schemas.microsoft.com/office/drawing/2014/main" id="{00000000-0008-0000-0D00-00001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4" name="Text Box 1">
          <a:extLst>
            <a:ext uri="{FF2B5EF4-FFF2-40B4-BE49-F238E27FC236}">
              <a16:creationId xmlns="" xmlns:a16="http://schemas.microsoft.com/office/drawing/2014/main" id="{00000000-0008-0000-0D00-00002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5" name="Text Box 12">
          <a:extLst>
            <a:ext uri="{FF2B5EF4-FFF2-40B4-BE49-F238E27FC236}">
              <a16:creationId xmlns="" xmlns:a16="http://schemas.microsoft.com/office/drawing/2014/main" id="{00000000-0008-0000-0D00-00002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6" name="Text Box 13">
          <a:extLst>
            <a:ext uri="{FF2B5EF4-FFF2-40B4-BE49-F238E27FC236}">
              <a16:creationId xmlns="" xmlns:a16="http://schemas.microsoft.com/office/drawing/2014/main" id="{00000000-0008-0000-0D00-00002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7" name="Text Box 1">
          <a:extLst>
            <a:ext uri="{FF2B5EF4-FFF2-40B4-BE49-F238E27FC236}">
              <a16:creationId xmlns="" xmlns:a16="http://schemas.microsoft.com/office/drawing/2014/main" id="{00000000-0008-0000-0D00-00002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8" name="Text Box 12">
          <a:extLst>
            <a:ext uri="{FF2B5EF4-FFF2-40B4-BE49-F238E27FC236}">
              <a16:creationId xmlns="" xmlns:a16="http://schemas.microsoft.com/office/drawing/2014/main" id="{00000000-0008-0000-0D00-00002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49" name="Text Box 13">
          <a:extLst>
            <a:ext uri="{FF2B5EF4-FFF2-40B4-BE49-F238E27FC236}">
              <a16:creationId xmlns="" xmlns:a16="http://schemas.microsoft.com/office/drawing/2014/main" id="{00000000-0008-0000-0D00-00002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0" name="Text Box 1">
          <a:extLst>
            <a:ext uri="{FF2B5EF4-FFF2-40B4-BE49-F238E27FC236}">
              <a16:creationId xmlns="" xmlns:a16="http://schemas.microsoft.com/office/drawing/2014/main" id="{00000000-0008-0000-0D00-00002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1" name="Text Box 12">
          <a:extLst>
            <a:ext uri="{FF2B5EF4-FFF2-40B4-BE49-F238E27FC236}">
              <a16:creationId xmlns="" xmlns:a16="http://schemas.microsoft.com/office/drawing/2014/main" id="{00000000-0008-0000-0D00-00002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2" name="Text Box 13">
          <a:extLst>
            <a:ext uri="{FF2B5EF4-FFF2-40B4-BE49-F238E27FC236}">
              <a16:creationId xmlns="" xmlns:a16="http://schemas.microsoft.com/office/drawing/2014/main" id="{00000000-0008-0000-0D00-00002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3" name="Text Box 1">
          <a:extLst>
            <a:ext uri="{FF2B5EF4-FFF2-40B4-BE49-F238E27FC236}">
              <a16:creationId xmlns="" xmlns:a16="http://schemas.microsoft.com/office/drawing/2014/main" id="{00000000-0008-0000-0D00-00002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4" name="Text Box 12">
          <a:extLst>
            <a:ext uri="{FF2B5EF4-FFF2-40B4-BE49-F238E27FC236}">
              <a16:creationId xmlns="" xmlns:a16="http://schemas.microsoft.com/office/drawing/2014/main" id="{00000000-0008-0000-0D00-00002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5" name="Text Box 13">
          <a:extLst>
            <a:ext uri="{FF2B5EF4-FFF2-40B4-BE49-F238E27FC236}">
              <a16:creationId xmlns="" xmlns:a16="http://schemas.microsoft.com/office/drawing/2014/main" id="{00000000-0008-0000-0D00-00002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6" name="Text Box 1">
          <a:extLst>
            <a:ext uri="{FF2B5EF4-FFF2-40B4-BE49-F238E27FC236}">
              <a16:creationId xmlns="" xmlns:a16="http://schemas.microsoft.com/office/drawing/2014/main" id="{00000000-0008-0000-0D00-00002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7" name="Text Box 12">
          <a:extLst>
            <a:ext uri="{FF2B5EF4-FFF2-40B4-BE49-F238E27FC236}">
              <a16:creationId xmlns="" xmlns:a16="http://schemas.microsoft.com/office/drawing/2014/main" id="{00000000-0008-0000-0D00-00002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8" name="Text Box 13">
          <a:extLst>
            <a:ext uri="{FF2B5EF4-FFF2-40B4-BE49-F238E27FC236}">
              <a16:creationId xmlns="" xmlns:a16="http://schemas.microsoft.com/office/drawing/2014/main" id="{00000000-0008-0000-0D00-00002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59" name="Text Box 1">
          <a:extLst>
            <a:ext uri="{FF2B5EF4-FFF2-40B4-BE49-F238E27FC236}">
              <a16:creationId xmlns="" xmlns:a16="http://schemas.microsoft.com/office/drawing/2014/main" id="{00000000-0008-0000-0D00-00002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0" name="Text Box 12">
          <a:extLst>
            <a:ext uri="{FF2B5EF4-FFF2-40B4-BE49-F238E27FC236}">
              <a16:creationId xmlns="" xmlns:a16="http://schemas.microsoft.com/office/drawing/2014/main" id="{00000000-0008-0000-0D00-00003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1" name="Text Box 13">
          <a:extLst>
            <a:ext uri="{FF2B5EF4-FFF2-40B4-BE49-F238E27FC236}">
              <a16:creationId xmlns="" xmlns:a16="http://schemas.microsoft.com/office/drawing/2014/main" id="{00000000-0008-0000-0D00-00003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2" name="Text Box 1">
          <a:extLst>
            <a:ext uri="{FF2B5EF4-FFF2-40B4-BE49-F238E27FC236}">
              <a16:creationId xmlns="" xmlns:a16="http://schemas.microsoft.com/office/drawing/2014/main" id="{00000000-0008-0000-0D00-00003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3" name="Text Box 12">
          <a:extLst>
            <a:ext uri="{FF2B5EF4-FFF2-40B4-BE49-F238E27FC236}">
              <a16:creationId xmlns="" xmlns:a16="http://schemas.microsoft.com/office/drawing/2014/main" id="{00000000-0008-0000-0D00-00003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4" name="Text Box 13">
          <a:extLst>
            <a:ext uri="{FF2B5EF4-FFF2-40B4-BE49-F238E27FC236}">
              <a16:creationId xmlns="" xmlns:a16="http://schemas.microsoft.com/office/drawing/2014/main" id="{00000000-0008-0000-0D00-00003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5" name="Text Box 1">
          <a:extLst>
            <a:ext uri="{FF2B5EF4-FFF2-40B4-BE49-F238E27FC236}">
              <a16:creationId xmlns="" xmlns:a16="http://schemas.microsoft.com/office/drawing/2014/main" id="{00000000-0008-0000-0D00-00003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6" name="Text Box 12">
          <a:extLst>
            <a:ext uri="{FF2B5EF4-FFF2-40B4-BE49-F238E27FC236}">
              <a16:creationId xmlns="" xmlns:a16="http://schemas.microsoft.com/office/drawing/2014/main" id="{00000000-0008-0000-0D00-00003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7" name="Text Box 13">
          <a:extLst>
            <a:ext uri="{FF2B5EF4-FFF2-40B4-BE49-F238E27FC236}">
              <a16:creationId xmlns="" xmlns:a16="http://schemas.microsoft.com/office/drawing/2014/main" id="{00000000-0008-0000-0D00-00003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8" name="Text Box 1">
          <a:extLst>
            <a:ext uri="{FF2B5EF4-FFF2-40B4-BE49-F238E27FC236}">
              <a16:creationId xmlns="" xmlns:a16="http://schemas.microsoft.com/office/drawing/2014/main" id="{00000000-0008-0000-0D00-00003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69" name="Text Box 12">
          <a:extLst>
            <a:ext uri="{FF2B5EF4-FFF2-40B4-BE49-F238E27FC236}">
              <a16:creationId xmlns="" xmlns:a16="http://schemas.microsoft.com/office/drawing/2014/main" id="{00000000-0008-0000-0D00-00003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0" name="Text Box 13">
          <a:extLst>
            <a:ext uri="{FF2B5EF4-FFF2-40B4-BE49-F238E27FC236}">
              <a16:creationId xmlns="" xmlns:a16="http://schemas.microsoft.com/office/drawing/2014/main" id="{00000000-0008-0000-0D00-00003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1" name="Text Box 1">
          <a:extLst>
            <a:ext uri="{FF2B5EF4-FFF2-40B4-BE49-F238E27FC236}">
              <a16:creationId xmlns="" xmlns:a16="http://schemas.microsoft.com/office/drawing/2014/main" id="{00000000-0008-0000-0D00-00003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2" name="Text Box 12">
          <a:extLst>
            <a:ext uri="{FF2B5EF4-FFF2-40B4-BE49-F238E27FC236}">
              <a16:creationId xmlns="" xmlns:a16="http://schemas.microsoft.com/office/drawing/2014/main" id="{00000000-0008-0000-0D00-00003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3" name="Text Box 13">
          <a:extLst>
            <a:ext uri="{FF2B5EF4-FFF2-40B4-BE49-F238E27FC236}">
              <a16:creationId xmlns="" xmlns:a16="http://schemas.microsoft.com/office/drawing/2014/main" id="{00000000-0008-0000-0D00-00003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4" name="Text Box 1">
          <a:extLst>
            <a:ext uri="{FF2B5EF4-FFF2-40B4-BE49-F238E27FC236}">
              <a16:creationId xmlns="" xmlns:a16="http://schemas.microsoft.com/office/drawing/2014/main" id="{00000000-0008-0000-0D00-00003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5" name="Text Box 12">
          <a:extLst>
            <a:ext uri="{FF2B5EF4-FFF2-40B4-BE49-F238E27FC236}">
              <a16:creationId xmlns="" xmlns:a16="http://schemas.microsoft.com/office/drawing/2014/main" id="{00000000-0008-0000-0D00-00003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6" name="Text Box 13">
          <a:extLst>
            <a:ext uri="{FF2B5EF4-FFF2-40B4-BE49-F238E27FC236}">
              <a16:creationId xmlns="" xmlns:a16="http://schemas.microsoft.com/office/drawing/2014/main" id="{00000000-0008-0000-0D00-00004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7" name="Text Box 1">
          <a:extLst>
            <a:ext uri="{FF2B5EF4-FFF2-40B4-BE49-F238E27FC236}">
              <a16:creationId xmlns="" xmlns:a16="http://schemas.microsoft.com/office/drawing/2014/main" id="{00000000-0008-0000-0D00-00004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8" name="Text Box 12">
          <a:extLst>
            <a:ext uri="{FF2B5EF4-FFF2-40B4-BE49-F238E27FC236}">
              <a16:creationId xmlns="" xmlns:a16="http://schemas.microsoft.com/office/drawing/2014/main" id="{00000000-0008-0000-0D00-00004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79" name="Text Box 13">
          <a:extLst>
            <a:ext uri="{FF2B5EF4-FFF2-40B4-BE49-F238E27FC236}">
              <a16:creationId xmlns="" xmlns:a16="http://schemas.microsoft.com/office/drawing/2014/main" id="{00000000-0008-0000-0D00-00004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0" name="Text Box 1">
          <a:extLst>
            <a:ext uri="{FF2B5EF4-FFF2-40B4-BE49-F238E27FC236}">
              <a16:creationId xmlns="" xmlns:a16="http://schemas.microsoft.com/office/drawing/2014/main" id="{00000000-0008-0000-0D00-00004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1" name="Text Box 12">
          <a:extLst>
            <a:ext uri="{FF2B5EF4-FFF2-40B4-BE49-F238E27FC236}">
              <a16:creationId xmlns="" xmlns:a16="http://schemas.microsoft.com/office/drawing/2014/main" id="{00000000-0008-0000-0D00-00004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2" name="Text Box 13">
          <a:extLst>
            <a:ext uri="{FF2B5EF4-FFF2-40B4-BE49-F238E27FC236}">
              <a16:creationId xmlns="" xmlns:a16="http://schemas.microsoft.com/office/drawing/2014/main" id="{00000000-0008-0000-0D00-00004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3" name="Text Box 1">
          <a:extLst>
            <a:ext uri="{FF2B5EF4-FFF2-40B4-BE49-F238E27FC236}">
              <a16:creationId xmlns="" xmlns:a16="http://schemas.microsoft.com/office/drawing/2014/main" id="{00000000-0008-0000-0D00-00004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4" name="Text Box 12">
          <a:extLst>
            <a:ext uri="{FF2B5EF4-FFF2-40B4-BE49-F238E27FC236}">
              <a16:creationId xmlns="" xmlns:a16="http://schemas.microsoft.com/office/drawing/2014/main" id="{00000000-0008-0000-0D00-00004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5" name="Text Box 13">
          <a:extLst>
            <a:ext uri="{FF2B5EF4-FFF2-40B4-BE49-F238E27FC236}">
              <a16:creationId xmlns="" xmlns:a16="http://schemas.microsoft.com/office/drawing/2014/main" id="{00000000-0008-0000-0D00-00004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6" name="Text Box 1">
          <a:extLst>
            <a:ext uri="{FF2B5EF4-FFF2-40B4-BE49-F238E27FC236}">
              <a16:creationId xmlns="" xmlns:a16="http://schemas.microsoft.com/office/drawing/2014/main" id="{00000000-0008-0000-0D00-00004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7" name="Text Box 12">
          <a:extLst>
            <a:ext uri="{FF2B5EF4-FFF2-40B4-BE49-F238E27FC236}">
              <a16:creationId xmlns="" xmlns:a16="http://schemas.microsoft.com/office/drawing/2014/main" id="{00000000-0008-0000-0D00-00004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8" name="Text Box 13">
          <a:extLst>
            <a:ext uri="{FF2B5EF4-FFF2-40B4-BE49-F238E27FC236}">
              <a16:creationId xmlns="" xmlns:a16="http://schemas.microsoft.com/office/drawing/2014/main" id="{00000000-0008-0000-0D00-00004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89" name="Text Box 1">
          <a:extLst>
            <a:ext uri="{FF2B5EF4-FFF2-40B4-BE49-F238E27FC236}">
              <a16:creationId xmlns="" xmlns:a16="http://schemas.microsoft.com/office/drawing/2014/main" id="{00000000-0008-0000-0D00-00004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0" name="Text Box 12">
          <a:extLst>
            <a:ext uri="{FF2B5EF4-FFF2-40B4-BE49-F238E27FC236}">
              <a16:creationId xmlns="" xmlns:a16="http://schemas.microsoft.com/office/drawing/2014/main" id="{00000000-0008-0000-0D00-00004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1" name="Text Box 13">
          <a:extLst>
            <a:ext uri="{FF2B5EF4-FFF2-40B4-BE49-F238E27FC236}">
              <a16:creationId xmlns="" xmlns:a16="http://schemas.microsoft.com/office/drawing/2014/main" id="{00000000-0008-0000-0D00-00004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2" name="Text Box 1">
          <a:extLst>
            <a:ext uri="{FF2B5EF4-FFF2-40B4-BE49-F238E27FC236}">
              <a16:creationId xmlns="" xmlns:a16="http://schemas.microsoft.com/office/drawing/2014/main" id="{00000000-0008-0000-0D00-00005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3" name="Text Box 12">
          <a:extLst>
            <a:ext uri="{FF2B5EF4-FFF2-40B4-BE49-F238E27FC236}">
              <a16:creationId xmlns="" xmlns:a16="http://schemas.microsoft.com/office/drawing/2014/main" id="{00000000-0008-0000-0D00-00005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4" name="Text Box 13">
          <a:extLst>
            <a:ext uri="{FF2B5EF4-FFF2-40B4-BE49-F238E27FC236}">
              <a16:creationId xmlns="" xmlns:a16="http://schemas.microsoft.com/office/drawing/2014/main" id="{00000000-0008-0000-0D00-00005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5" name="Text Box 1">
          <a:extLst>
            <a:ext uri="{FF2B5EF4-FFF2-40B4-BE49-F238E27FC236}">
              <a16:creationId xmlns="" xmlns:a16="http://schemas.microsoft.com/office/drawing/2014/main" id="{00000000-0008-0000-0D00-00005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6" name="Text Box 12">
          <a:extLst>
            <a:ext uri="{FF2B5EF4-FFF2-40B4-BE49-F238E27FC236}">
              <a16:creationId xmlns="" xmlns:a16="http://schemas.microsoft.com/office/drawing/2014/main" id="{00000000-0008-0000-0D00-00005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7" name="Text Box 13">
          <a:extLst>
            <a:ext uri="{FF2B5EF4-FFF2-40B4-BE49-F238E27FC236}">
              <a16:creationId xmlns="" xmlns:a16="http://schemas.microsoft.com/office/drawing/2014/main" id="{00000000-0008-0000-0D00-00005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8" name="Text Box 1">
          <a:extLst>
            <a:ext uri="{FF2B5EF4-FFF2-40B4-BE49-F238E27FC236}">
              <a16:creationId xmlns="" xmlns:a16="http://schemas.microsoft.com/office/drawing/2014/main" id="{00000000-0008-0000-0D00-00005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599" name="Text Box 12">
          <a:extLst>
            <a:ext uri="{FF2B5EF4-FFF2-40B4-BE49-F238E27FC236}">
              <a16:creationId xmlns="" xmlns:a16="http://schemas.microsoft.com/office/drawing/2014/main" id="{00000000-0008-0000-0D00-00005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0" name="Text Box 13">
          <a:extLst>
            <a:ext uri="{FF2B5EF4-FFF2-40B4-BE49-F238E27FC236}">
              <a16:creationId xmlns="" xmlns:a16="http://schemas.microsoft.com/office/drawing/2014/main" id="{00000000-0008-0000-0D00-00005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1" name="Text Box 1">
          <a:extLst>
            <a:ext uri="{FF2B5EF4-FFF2-40B4-BE49-F238E27FC236}">
              <a16:creationId xmlns="" xmlns:a16="http://schemas.microsoft.com/office/drawing/2014/main" id="{00000000-0008-0000-0D00-00005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2" name="Text Box 12">
          <a:extLst>
            <a:ext uri="{FF2B5EF4-FFF2-40B4-BE49-F238E27FC236}">
              <a16:creationId xmlns="" xmlns:a16="http://schemas.microsoft.com/office/drawing/2014/main" id="{00000000-0008-0000-0D00-00005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3" name="Text Box 13">
          <a:extLst>
            <a:ext uri="{FF2B5EF4-FFF2-40B4-BE49-F238E27FC236}">
              <a16:creationId xmlns="" xmlns:a16="http://schemas.microsoft.com/office/drawing/2014/main" id="{00000000-0008-0000-0D00-00005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4" name="Text Box 1">
          <a:extLst>
            <a:ext uri="{FF2B5EF4-FFF2-40B4-BE49-F238E27FC236}">
              <a16:creationId xmlns="" xmlns:a16="http://schemas.microsoft.com/office/drawing/2014/main" id="{00000000-0008-0000-0D00-00005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5" name="Text Box 12">
          <a:extLst>
            <a:ext uri="{FF2B5EF4-FFF2-40B4-BE49-F238E27FC236}">
              <a16:creationId xmlns="" xmlns:a16="http://schemas.microsoft.com/office/drawing/2014/main" id="{00000000-0008-0000-0D00-00005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6" name="Text Box 13">
          <a:extLst>
            <a:ext uri="{FF2B5EF4-FFF2-40B4-BE49-F238E27FC236}">
              <a16:creationId xmlns="" xmlns:a16="http://schemas.microsoft.com/office/drawing/2014/main" id="{00000000-0008-0000-0D00-00005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7" name="Text Box 1">
          <a:extLst>
            <a:ext uri="{FF2B5EF4-FFF2-40B4-BE49-F238E27FC236}">
              <a16:creationId xmlns="" xmlns:a16="http://schemas.microsoft.com/office/drawing/2014/main" id="{00000000-0008-0000-0D00-00005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8" name="Text Box 12">
          <a:extLst>
            <a:ext uri="{FF2B5EF4-FFF2-40B4-BE49-F238E27FC236}">
              <a16:creationId xmlns="" xmlns:a16="http://schemas.microsoft.com/office/drawing/2014/main" id="{00000000-0008-0000-0D00-00006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09" name="Text Box 13">
          <a:extLst>
            <a:ext uri="{FF2B5EF4-FFF2-40B4-BE49-F238E27FC236}">
              <a16:creationId xmlns="" xmlns:a16="http://schemas.microsoft.com/office/drawing/2014/main" id="{00000000-0008-0000-0D00-00006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0" name="Text Box 1">
          <a:extLst>
            <a:ext uri="{FF2B5EF4-FFF2-40B4-BE49-F238E27FC236}">
              <a16:creationId xmlns="" xmlns:a16="http://schemas.microsoft.com/office/drawing/2014/main" id="{00000000-0008-0000-0D00-00006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1" name="Text Box 12">
          <a:extLst>
            <a:ext uri="{FF2B5EF4-FFF2-40B4-BE49-F238E27FC236}">
              <a16:creationId xmlns="" xmlns:a16="http://schemas.microsoft.com/office/drawing/2014/main" id="{00000000-0008-0000-0D00-00006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2" name="Text Box 13">
          <a:extLst>
            <a:ext uri="{FF2B5EF4-FFF2-40B4-BE49-F238E27FC236}">
              <a16:creationId xmlns="" xmlns:a16="http://schemas.microsoft.com/office/drawing/2014/main" id="{00000000-0008-0000-0D00-00006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3" name="Text Box 1">
          <a:extLst>
            <a:ext uri="{FF2B5EF4-FFF2-40B4-BE49-F238E27FC236}">
              <a16:creationId xmlns="" xmlns:a16="http://schemas.microsoft.com/office/drawing/2014/main" id="{00000000-0008-0000-0D00-00006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4" name="Text Box 12">
          <a:extLst>
            <a:ext uri="{FF2B5EF4-FFF2-40B4-BE49-F238E27FC236}">
              <a16:creationId xmlns="" xmlns:a16="http://schemas.microsoft.com/office/drawing/2014/main" id="{00000000-0008-0000-0D00-00006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5" name="Text Box 13">
          <a:extLst>
            <a:ext uri="{FF2B5EF4-FFF2-40B4-BE49-F238E27FC236}">
              <a16:creationId xmlns="" xmlns:a16="http://schemas.microsoft.com/office/drawing/2014/main" id="{00000000-0008-0000-0D00-00006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6" name="Text Box 1">
          <a:extLst>
            <a:ext uri="{FF2B5EF4-FFF2-40B4-BE49-F238E27FC236}">
              <a16:creationId xmlns="" xmlns:a16="http://schemas.microsoft.com/office/drawing/2014/main" id="{00000000-0008-0000-0D00-00006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7" name="Text Box 12">
          <a:extLst>
            <a:ext uri="{FF2B5EF4-FFF2-40B4-BE49-F238E27FC236}">
              <a16:creationId xmlns="" xmlns:a16="http://schemas.microsoft.com/office/drawing/2014/main" id="{00000000-0008-0000-0D00-00006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8" name="Text Box 13">
          <a:extLst>
            <a:ext uri="{FF2B5EF4-FFF2-40B4-BE49-F238E27FC236}">
              <a16:creationId xmlns="" xmlns:a16="http://schemas.microsoft.com/office/drawing/2014/main" id="{00000000-0008-0000-0D00-00006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19" name="Text Box 1">
          <a:extLst>
            <a:ext uri="{FF2B5EF4-FFF2-40B4-BE49-F238E27FC236}">
              <a16:creationId xmlns="" xmlns:a16="http://schemas.microsoft.com/office/drawing/2014/main" id="{00000000-0008-0000-0D00-00006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0" name="Text Box 12">
          <a:extLst>
            <a:ext uri="{FF2B5EF4-FFF2-40B4-BE49-F238E27FC236}">
              <a16:creationId xmlns="" xmlns:a16="http://schemas.microsoft.com/office/drawing/2014/main" id="{00000000-0008-0000-0D00-00006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1" name="Text Box 13">
          <a:extLst>
            <a:ext uri="{FF2B5EF4-FFF2-40B4-BE49-F238E27FC236}">
              <a16:creationId xmlns="" xmlns:a16="http://schemas.microsoft.com/office/drawing/2014/main" id="{00000000-0008-0000-0D00-00006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2" name="Text Box 1">
          <a:extLst>
            <a:ext uri="{FF2B5EF4-FFF2-40B4-BE49-F238E27FC236}">
              <a16:creationId xmlns="" xmlns:a16="http://schemas.microsoft.com/office/drawing/2014/main" id="{00000000-0008-0000-0D00-00006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3" name="Text Box 12">
          <a:extLst>
            <a:ext uri="{FF2B5EF4-FFF2-40B4-BE49-F238E27FC236}">
              <a16:creationId xmlns="" xmlns:a16="http://schemas.microsoft.com/office/drawing/2014/main" id="{00000000-0008-0000-0D00-00006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4" name="Text Box 13">
          <a:extLst>
            <a:ext uri="{FF2B5EF4-FFF2-40B4-BE49-F238E27FC236}">
              <a16:creationId xmlns="" xmlns:a16="http://schemas.microsoft.com/office/drawing/2014/main" id="{00000000-0008-0000-0D00-00007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5" name="Text Box 1">
          <a:extLst>
            <a:ext uri="{FF2B5EF4-FFF2-40B4-BE49-F238E27FC236}">
              <a16:creationId xmlns="" xmlns:a16="http://schemas.microsoft.com/office/drawing/2014/main" id="{00000000-0008-0000-0D00-00007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6" name="Text Box 12">
          <a:extLst>
            <a:ext uri="{FF2B5EF4-FFF2-40B4-BE49-F238E27FC236}">
              <a16:creationId xmlns="" xmlns:a16="http://schemas.microsoft.com/office/drawing/2014/main" id="{00000000-0008-0000-0D00-00007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7" name="Text Box 13">
          <a:extLst>
            <a:ext uri="{FF2B5EF4-FFF2-40B4-BE49-F238E27FC236}">
              <a16:creationId xmlns="" xmlns:a16="http://schemas.microsoft.com/office/drawing/2014/main" id="{00000000-0008-0000-0D00-00007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8" name="Text Box 1">
          <a:extLst>
            <a:ext uri="{FF2B5EF4-FFF2-40B4-BE49-F238E27FC236}">
              <a16:creationId xmlns="" xmlns:a16="http://schemas.microsoft.com/office/drawing/2014/main" id="{00000000-0008-0000-0D00-00007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29" name="Text Box 12">
          <a:extLst>
            <a:ext uri="{FF2B5EF4-FFF2-40B4-BE49-F238E27FC236}">
              <a16:creationId xmlns="" xmlns:a16="http://schemas.microsoft.com/office/drawing/2014/main" id="{00000000-0008-0000-0D00-00007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0" name="Text Box 13">
          <a:extLst>
            <a:ext uri="{FF2B5EF4-FFF2-40B4-BE49-F238E27FC236}">
              <a16:creationId xmlns="" xmlns:a16="http://schemas.microsoft.com/office/drawing/2014/main" id="{00000000-0008-0000-0D00-00007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1" name="Text Box 1">
          <a:extLst>
            <a:ext uri="{FF2B5EF4-FFF2-40B4-BE49-F238E27FC236}">
              <a16:creationId xmlns="" xmlns:a16="http://schemas.microsoft.com/office/drawing/2014/main" id="{00000000-0008-0000-0D00-00007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2" name="Text Box 12">
          <a:extLst>
            <a:ext uri="{FF2B5EF4-FFF2-40B4-BE49-F238E27FC236}">
              <a16:creationId xmlns="" xmlns:a16="http://schemas.microsoft.com/office/drawing/2014/main" id="{00000000-0008-0000-0D00-00007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3" name="Text Box 13">
          <a:extLst>
            <a:ext uri="{FF2B5EF4-FFF2-40B4-BE49-F238E27FC236}">
              <a16:creationId xmlns="" xmlns:a16="http://schemas.microsoft.com/office/drawing/2014/main" id="{00000000-0008-0000-0D00-00007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4" name="Text Box 1">
          <a:extLst>
            <a:ext uri="{FF2B5EF4-FFF2-40B4-BE49-F238E27FC236}">
              <a16:creationId xmlns="" xmlns:a16="http://schemas.microsoft.com/office/drawing/2014/main" id="{00000000-0008-0000-0D00-00007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5" name="Text Box 12">
          <a:extLst>
            <a:ext uri="{FF2B5EF4-FFF2-40B4-BE49-F238E27FC236}">
              <a16:creationId xmlns="" xmlns:a16="http://schemas.microsoft.com/office/drawing/2014/main" id="{00000000-0008-0000-0D00-00007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6" name="Text Box 13">
          <a:extLst>
            <a:ext uri="{FF2B5EF4-FFF2-40B4-BE49-F238E27FC236}">
              <a16:creationId xmlns="" xmlns:a16="http://schemas.microsoft.com/office/drawing/2014/main" id="{00000000-0008-0000-0D00-00007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7" name="Text Box 1">
          <a:extLst>
            <a:ext uri="{FF2B5EF4-FFF2-40B4-BE49-F238E27FC236}">
              <a16:creationId xmlns="" xmlns:a16="http://schemas.microsoft.com/office/drawing/2014/main" id="{00000000-0008-0000-0D00-00007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8" name="Text Box 12">
          <a:extLst>
            <a:ext uri="{FF2B5EF4-FFF2-40B4-BE49-F238E27FC236}">
              <a16:creationId xmlns="" xmlns:a16="http://schemas.microsoft.com/office/drawing/2014/main" id="{00000000-0008-0000-0D00-00007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39" name="Text Box 13">
          <a:extLst>
            <a:ext uri="{FF2B5EF4-FFF2-40B4-BE49-F238E27FC236}">
              <a16:creationId xmlns="" xmlns:a16="http://schemas.microsoft.com/office/drawing/2014/main" id="{00000000-0008-0000-0D00-00007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0" name="Text Box 1">
          <a:extLst>
            <a:ext uri="{FF2B5EF4-FFF2-40B4-BE49-F238E27FC236}">
              <a16:creationId xmlns="" xmlns:a16="http://schemas.microsoft.com/office/drawing/2014/main" id="{00000000-0008-0000-0D00-00008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1" name="Text Box 12">
          <a:extLst>
            <a:ext uri="{FF2B5EF4-FFF2-40B4-BE49-F238E27FC236}">
              <a16:creationId xmlns="" xmlns:a16="http://schemas.microsoft.com/office/drawing/2014/main" id="{00000000-0008-0000-0D00-00008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2" name="Text Box 13">
          <a:extLst>
            <a:ext uri="{FF2B5EF4-FFF2-40B4-BE49-F238E27FC236}">
              <a16:creationId xmlns="" xmlns:a16="http://schemas.microsoft.com/office/drawing/2014/main" id="{00000000-0008-0000-0D00-00008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3" name="Text Box 1">
          <a:extLst>
            <a:ext uri="{FF2B5EF4-FFF2-40B4-BE49-F238E27FC236}">
              <a16:creationId xmlns="" xmlns:a16="http://schemas.microsoft.com/office/drawing/2014/main" id="{00000000-0008-0000-0D00-00008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4" name="Text Box 12">
          <a:extLst>
            <a:ext uri="{FF2B5EF4-FFF2-40B4-BE49-F238E27FC236}">
              <a16:creationId xmlns="" xmlns:a16="http://schemas.microsoft.com/office/drawing/2014/main" id="{00000000-0008-0000-0D00-00008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5" name="Text Box 13">
          <a:extLst>
            <a:ext uri="{FF2B5EF4-FFF2-40B4-BE49-F238E27FC236}">
              <a16:creationId xmlns="" xmlns:a16="http://schemas.microsoft.com/office/drawing/2014/main" id="{00000000-0008-0000-0D00-00008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6" name="Text Box 1">
          <a:extLst>
            <a:ext uri="{FF2B5EF4-FFF2-40B4-BE49-F238E27FC236}">
              <a16:creationId xmlns="" xmlns:a16="http://schemas.microsoft.com/office/drawing/2014/main" id="{00000000-0008-0000-0D00-00008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7" name="Text Box 12">
          <a:extLst>
            <a:ext uri="{FF2B5EF4-FFF2-40B4-BE49-F238E27FC236}">
              <a16:creationId xmlns="" xmlns:a16="http://schemas.microsoft.com/office/drawing/2014/main" id="{00000000-0008-0000-0D00-00008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8" name="Text Box 13">
          <a:extLst>
            <a:ext uri="{FF2B5EF4-FFF2-40B4-BE49-F238E27FC236}">
              <a16:creationId xmlns="" xmlns:a16="http://schemas.microsoft.com/office/drawing/2014/main" id="{00000000-0008-0000-0D00-00008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49" name="Text Box 1">
          <a:extLst>
            <a:ext uri="{FF2B5EF4-FFF2-40B4-BE49-F238E27FC236}">
              <a16:creationId xmlns="" xmlns:a16="http://schemas.microsoft.com/office/drawing/2014/main" id="{00000000-0008-0000-0D00-00008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0" name="Text Box 12">
          <a:extLst>
            <a:ext uri="{FF2B5EF4-FFF2-40B4-BE49-F238E27FC236}">
              <a16:creationId xmlns="" xmlns:a16="http://schemas.microsoft.com/office/drawing/2014/main" id="{00000000-0008-0000-0D00-00008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1" name="Text Box 13">
          <a:extLst>
            <a:ext uri="{FF2B5EF4-FFF2-40B4-BE49-F238E27FC236}">
              <a16:creationId xmlns="" xmlns:a16="http://schemas.microsoft.com/office/drawing/2014/main" id="{00000000-0008-0000-0D00-00008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2" name="Text Box 1">
          <a:extLst>
            <a:ext uri="{FF2B5EF4-FFF2-40B4-BE49-F238E27FC236}">
              <a16:creationId xmlns="" xmlns:a16="http://schemas.microsoft.com/office/drawing/2014/main" id="{00000000-0008-0000-0D00-00008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3" name="Text Box 12">
          <a:extLst>
            <a:ext uri="{FF2B5EF4-FFF2-40B4-BE49-F238E27FC236}">
              <a16:creationId xmlns="" xmlns:a16="http://schemas.microsoft.com/office/drawing/2014/main" id="{00000000-0008-0000-0D00-00008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4" name="Text Box 13">
          <a:extLst>
            <a:ext uri="{FF2B5EF4-FFF2-40B4-BE49-F238E27FC236}">
              <a16:creationId xmlns="" xmlns:a16="http://schemas.microsoft.com/office/drawing/2014/main" id="{00000000-0008-0000-0D00-00008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5" name="Text Box 1">
          <a:extLst>
            <a:ext uri="{FF2B5EF4-FFF2-40B4-BE49-F238E27FC236}">
              <a16:creationId xmlns="" xmlns:a16="http://schemas.microsoft.com/office/drawing/2014/main" id="{00000000-0008-0000-0D00-00008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6" name="Text Box 12">
          <a:extLst>
            <a:ext uri="{FF2B5EF4-FFF2-40B4-BE49-F238E27FC236}">
              <a16:creationId xmlns="" xmlns:a16="http://schemas.microsoft.com/office/drawing/2014/main" id="{00000000-0008-0000-0D00-00009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7" name="Text Box 13">
          <a:extLst>
            <a:ext uri="{FF2B5EF4-FFF2-40B4-BE49-F238E27FC236}">
              <a16:creationId xmlns="" xmlns:a16="http://schemas.microsoft.com/office/drawing/2014/main" id="{00000000-0008-0000-0D00-00009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8" name="Text Box 1">
          <a:extLst>
            <a:ext uri="{FF2B5EF4-FFF2-40B4-BE49-F238E27FC236}">
              <a16:creationId xmlns="" xmlns:a16="http://schemas.microsoft.com/office/drawing/2014/main" id="{00000000-0008-0000-0D00-00009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59" name="Text Box 12">
          <a:extLst>
            <a:ext uri="{FF2B5EF4-FFF2-40B4-BE49-F238E27FC236}">
              <a16:creationId xmlns="" xmlns:a16="http://schemas.microsoft.com/office/drawing/2014/main" id="{00000000-0008-0000-0D00-00009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0" name="Text Box 13">
          <a:extLst>
            <a:ext uri="{FF2B5EF4-FFF2-40B4-BE49-F238E27FC236}">
              <a16:creationId xmlns="" xmlns:a16="http://schemas.microsoft.com/office/drawing/2014/main" id="{00000000-0008-0000-0D00-00009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1" name="Text Box 1">
          <a:extLst>
            <a:ext uri="{FF2B5EF4-FFF2-40B4-BE49-F238E27FC236}">
              <a16:creationId xmlns="" xmlns:a16="http://schemas.microsoft.com/office/drawing/2014/main" id="{00000000-0008-0000-0D00-00009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2" name="Text Box 12">
          <a:extLst>
            <a:ext uri="{FF2B5EF4-FFF2-40B4-BE49-F238E27FC236}">
              <a16:creationId xmlns="" xmlns:a16="http://schemas.microsoft.com/office/drawing/2014/main" id="{00000000-0008-0000-0D00-00009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3" name="Text Box 13">
          <a:extLst>
            <a:ext uri="{FF2B5EF4-FFF2-40B4-BE49-F238E27FC236}">
              <a16:creationId xmlns="" xmlns:a16="http://schemas.microsoft.com/office/drawing/2014/main" id="{00000000-0008-0000-0D00-00009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4" name="Text Box 1">
          <a:extLst>
            <a:ext uri="{FF2B5EF4-FFF2-40B4-BE49-F238E27FC236}">
              <a16:creationId xmlns="" xmlns:a16="http://schemas.microsoft.com/office/drawing/2014/main" id="{00000000-0008-0000-0D00-00009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5" name="Text Box 12">
          <a:extLst>
            <a:ext uri="{FF2B5EF4-FFF2-40B4-BE49-F238E27FC236}">
              <a16:creationId xmlns="" xmlns:a16="http://schemas.microsoft.com/office/drawing/2014/main" id="{00000000-0008-0000-0D00-00009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6" name="Text Box 13">
          <a:extLst>
            <a:ext uri="{FF2B5EF4-FFF2-40B4-BE49-F238E27FC236}">
              <a16:creationId xmlns="" xmlns:a16="http://schemas.microsoft.com/office/drawing/2014/main" id="{00000000-0008-0000-0D00-00009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7" name="Text Box 1">
          <a:extLst>
            <a:ext uri="{FF2B5EF4-FFF2-40B4-BE49-F238E27FC236}">
              <a16:creationId xmlns="" xmlns:a16="http://schemas.microsoft.com/office/drawing/2014/main" id="{00000000-0008-0000-0D00-00009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8" name="Text Box 12">
          <a:extLst>
            <a:ext uri="{FF2B5EF4-FFF2-40B4-BE49-F238E27FC236}">
              <a16:creationId xmlns="" xmlns:a16="http://schemas.microsoft.com/office/drawing/2014/main" id="{00000000-0008-0000-0D00-00009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69" name="Text Box 13">
          <a:extLst>
            <a:ext uri="{FF2B5EF4-FFF2-40B4-BE49-F238E27FC236}">
              <a16:creationId xmlns="" xmlns:a16="http://schemas.microsoft.com/office/drawing/2014/main" id="{00000000-0008-0000-0D00-00009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0" name="Text Box 1">
          <a:extLst>
            <a:ext uri="{FF2B5EF4-FFF2-40B4-BE49-F238E27FC236}">
              <a16:creationId xmlns="" xmlns:a16="http://schemas.microsoft.com/office/drawing/2014/main" id="{00000000-0008-0000-0D00-00009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1" name="Text Box 12">
          <a:extLst>
            <a:ext uri="{FF2B5EF4-FFF2-40B4-BE49-F238E27FC236}">
              <a16:creationId xmlns="" xmlns:a16="http://schemas.microsoft.com/office/drawing/2014/main" id="{00000000-0008-0000-0D00-00009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2" name="Text Box 13">
          <a:extLst>
            <a:ext uri="{FF2B5EF4-FFF2-40B4-BE49-F238E27FC236}">
              <a16:creationId xmlns="" xmlns:a16="http://schemas.microsoft.com/office/drawing/2014/main" id="{00000000-0008-0000-0D00-0000A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3" name="Text Box 1">
          <a:extLst>
            <a:ext uri="{FF2B5EF4-FFF2-40B4-BE49-F238E27FC236}">
              <a16:creationId xmlns="" xmlns:a16="http://schemas.microsoft.com/office/drawing/2014/main" id="{00000000-0008-0000-0D00-0000A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4" name="Text Box 12">
          <a:extLst>
            <a:ext uri="{FF2B5EF4-FFF2-40B4-BE49-F238E27FC236}">
              <a16:creationId xmlns="" xmlns:a16="http://schemas.microsoft.com/office/drawing/2014/main" id="{00000000-0008-0000-0D00-0000A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5" name="Text Box 13">
          <a:extLst>
            <a:ext uri="{FF2B5EF4-FFF2-40B4-BE49-F238E27FC236}">
              <a16:creationId xmlns="" xmlns:a16="http://schemas.microsoft.com/office/drawing/2014/main" id="{00000000-0008-0000-0D00-0000A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6" name="Text Box 1">
          <a:extLst>
            <a:ext uri="{FF2B5EF4-FFF2-40B4-BE49-F238E27FC236}">
              <a16:creationId xmlns="" xmlns:a16="http://schemas.microsoft.com/office/drawing/2014/main" id="{00000000-0008-0000-0D00-0000A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7" name="Text Box 12">
          <a:extLst>
            <a:ext uri="{FF2B5EF4-FFF2-40B4-BE49-F238E27FC236}">
              <a16:creationId xmlns="" xmlns:a16="http://schemas.microsoft.com/office/drawing/2014/main" id="{00000000-0008-0000-0D00-0000A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8" name="Text Box 13">
          <a:extLst>
            <a:ext uri="{FF2B5EF4-FFF2-40B4-BE49-F238E27FC236}">
              <a16:creationId xmlns="" xmlns:a16="http://schemas.microsoft.com/office/drawing/2014/main" id="{00000000-0008-0000-0D00-0000A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79" name="Text Box 1">
          <a:extLst>
            <a:ext uri="{FF2B5EF4-FFF2-40B4-BE49-F238E27FC236}">
              <a16:creationId xmlns="" xmlns:a16="http://schemas.microsoft.com/office/drawing/2014/main" id="{00000000-0008-0000-0D00-0000A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0" name="Text Box 12">
          <a:extLst>
            <a:ext uri="{FF2B5EF4-FFF2-40B4-BE49-F238E27FC236}">
              <a16:creationId xmlns="" xmlns:a16="http://schemas.microsoft.com/office/drawing/2014/main" id="{00000000-0008-0000-0D00-0000A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1" name="Text Box 13">
          <a:extLst>
            <a:ext uri="{FF2B5EF4-FFF2-40B4-BE49-F238E27FC236}">
              <a16:creationId xmlns="" xmlns:a16="http://schemas.microsoft.com/office/drawing/2014/main" id="{00000000-0008-0000-0D00-0000A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2" name="Text Box 1">
          <a:extLst>
            <a:ext uri="{FF2B5EF4-FFF2-40B4-BE49-F238E27FC236}">
              <a16:creationId xmlns="" xmlns:a16="http://schemas.microsoft.com/office/drawing/2014/main" id="{00000000-0008-0000-0D00-0000A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3" name="Text Box 12">
          <a:extLst>
            <a:ext uri="{FF2B5EF4-FFF2-40B4-BE49-F238E27FC236}">
              <a16:creationId xmlns="" xmlns:a16="http://schemas.microsoft.com/office/drawing/2014/main" id="{00000000-0008-0000-0D00-0000A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4" name="Text Box 13">
          <a:extLst>
            <a:ext uri="{FF2B5EF4-FFF2-40B4-BE49-F238E27FC236}">
              <a16:creationId xmlns="" xmlns:a16="http://schemas.microsoft.com/office/drawing/2014/main" id="{00000000-0008-0000-0D00-0000A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5" name="Text Box 1">
          <a:extLst>
            <a:ext uri="{FF2B5EF4-FFF2-40B4-BE49-F238E27FC236}">
              <a16:creationId xmlns="" xmlns:a16="http://schemas.microsoft.com/office/drawing/2014/main" id="{00000000-0008-0000-0D00-0000A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6" name="Text Box 12">
          <a:extLst>
            <a:ext uri="{FF2B5EF4-FFF2-40B4-BE49-F238E27FC236}">
              <a16:creationId xmlns="" xmlns:a16="http://schemas.microsoft.com/office/drawing/2014/main" id="{00000000-0008-0000-0D00-0000A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7" name="Text Box 13">
          <a:extLst>
            <a:ext uri="{FF2B5EF4-FFF2-40B4-BE49-F238E27FC236}">
              <a16:creationId xmlns="" xmlns:a16="http://schemas.microsoft.com/office/drawing/2014/main" id="{00000000-0008-0000-0D00-0000A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8" name="Text Box 1">
          <a:extLst>
            <a:ext uri="{FF2B5EF4-FFF2-40B4-BE49-F238E27FC236}">
              <a16:creationId xmlns="" xmlns:a16="http://schemas.microsoft.com/office/drawing/2014/main" id="{00000000-0008-0000-0D00-0000B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89" name="Text Box 12">
          <a:extLst>
            <a:ext uri="{FF2B5EF4-FFF2-40B4-BE49-F238E27FC236}">
              <a16:creationId xmlns="" xmlns:a16="http://schemas.microsoft.com/office/drawing/2014/main" id="{00000000-0008-0000-0D00-0000B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0" name="Text Box 13">
          <a:extLst>
            <a:ext uri="{FF2B5EF4-FFF2-40B4-BE49-F238E27FC236}">
              <a16:creationId xmlns="" xmlns:a16="http://schemas.microsoft.com/office/drawing/2014/main" id="{00000000-0008-0000-0D00-0000B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1" name="Text Box 1">
          <a:extLst>
            <a:ext uri="{FF2B5EF4-FFF2-40B4-BE49-F238E27FC236}">
              <a16:creationId xmlns="" xmlns:a16="http://schemas.microsoft.com/office/drawing/2014/main" id="{00000000-0008-0000-0D00-0000B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2" name="Text Box 12">
          <a:extLst>
            <a:ext uri="{FF2B5EF4-FFF2-40B4-BE49-F238E27FC236}">
              <a16:creationId xmlns="" xmlns:a16="http://schemas.microsoft.com/office/drawing/2014/main" id="{00000000-0008-0000-0D00-0000B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3" name="Text Box 13">
          <a:extLst>
            <a:ext uri="{FF2B5EF4-FFF2-40B4-BE49-F238E27FC236}">
              <a16:creationId xmlns="" xmlns:a16="http://schemas.microsoft.com/office/drawing/2014/main" id="{00000000-0008-0000-0D00-0000B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4" name="Text Box 1">
          <a:extLst>
            <a:ext uri="{FF2B5EF4-FFF2-40B4-BE49-F238E27FC236}">
              <a16:creationId xmlns="" xmlns:a16="http://schemas.microsoft.com/office/drawing/2014/main" id="{00000000-0008-0000-0D00-0000B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5" name="Text Box 12">
          <a:extLst>
            <a:ext uri="{FF2B5EF4-FFF2-40B4-BE49-F238E27FC236}">
              <a16:creationId xmlns="" xmlns:a16="http://schemas.microsoft.com/office/drawing/2014/main" id="{00000000-0008-0000-0D00-0000B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6" name="Text Box 13">
          <a:extLst>
            <a:ext uri="{FF2B5EF4-FFF2-40B4-BE49-F238E27FC236}">
              <a16:creationId xmlns="" xmlns:a16="http://schemas.microsoft.com/office/drawing/2014/main" id="{00000000-0008-0000-0D00-0000B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7" name="Text Box 1">
          <a:extLst>
            <a:ext uri="{FF2B5EF4-FFF2-40B4-BE49-F238E27FC236}">
              <a16:creationId xmlns="" xmlns:a16="http://schemas.microsoft.com/office/drawing/2014/main" id="{00000000-0008-0000-0D00-0000B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8" name="Text Box 12">
          <a:extLst>
            <a:ext uri="{FF2B5EF4-FFF2-40B4-BE49-F238E27FC236}">
              <a16:creationId xmlns="" xmlns:a16="http://schemas.microsoft.com/office/drawing/2014/main" id="{00000000-0008-0000-0D00-0000B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699" name="Text Box 13">
          <a:extLst>
            <a:ext uri="{FF2B5EF4-FFF2-40B4-BE49-F238E27FC236}">
              <a16:creationId xmlns="" xmlns:a16="http://schemas.microsoft.com/office/drawing/2014/main" id="{00000000-0008-0000-0D00-0000B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0" name="Text Box 1">
          <a:extLst>
            <a:ext uri="{FF2B5EF4-FFF2-40B4-BE49-F238E27FC236}">
              <a16:creationId xmlns="" xmlns:a16="http://schemas.microsoft.com/office/drawing/2014/main" id="{00000000-0008-0000-0D00-0000B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1" name="Text Box 12">
          <a:extLst>
            <a:ext uri="{FF2B5EF4-FFF2-40B4-BE49-F238E27FC236}">
              <a16:creationId xmlns="" xmlns:a16="http://schemas.microsoft.com/office/drawing/2014/main" id="{00000000-0008-0000-0D00-0000B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2" name="Text Box 13">
          <a:extLst>
            <a:ext uri="{FF2B5EF4-FFF2-40B4-BE49-F238E27FC236}">
              <a16:creationId xmlns="" xmlns:a16="http://schemas.microsoft.com/office/drawing/2014/main" id="{00000000-0008-0000-0D00-0000B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3" name="Text Box 1">
          <a:extLst>
            <a:ext uri="{FF2B5EF4-FFF2-40B4-BE49-F238E27FC236}">
              <a16:creationId xmlns="" xmlns:a16="http://schemas.microsoft.com/office/drawing/2014/main" id="{00000000-0008-0000-0D00-0000B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4" name="Text Box 12">
          <a:extLst>
            <a:ext uri="{FF2B5EF4-FFF2-40B4-BE49-F238E27FC236}">
              <a16:creationId xmlns="" xmlns:a16="http://schemas.microsoft.com/office/drawing/2014/main" id="{00000000-0008-0000-0D00-0000C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5" name="Text Box 13">
          <a:extLst>
            <a:ext uri="{FF2B5EF4-FFF2-40B4-BE49-F238E27FC236}">
              <a16:creationId xmlns="" xmlns:a16="http://schemas.microsoft.com/office/drawing/2014/main" id="{00000000-0008-0000-0D00-0000C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6" name="Text Box 1">
          <a:extLst>
            <a:ext uri="{FF2B5EF4-FFF2-40B4-BE49-F238E27FC236}">
              <a16:creationId xmlns="" xmlns:a16="http://schemas.microsoft.com/office/drawing/2014/main" id="{00000000-0008-0000-0D00-0000C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7" name="Text Box 12">
          <a:extLst>
            <a:ext uri="{FF2B5EF4-FFF2-40B4-BE49-F238E27FC236}">
              <a16:creationId xmlns="" xmlns:a16="http://schemas.microsoft.com/office/drawing/2014/main" id="{00000000-0008-0000-0D00-0000C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8" name="Text Box 13">
          <a:extLst>
            <a:ext uri="{FF2B5EF4-FFF2-40B4-BE49-F238E27FC236}">
              <a16:creationId xmlns="" xmlns:a16="http://schemas.microsoft.com/office/drawing/2014/main" id="{00000000-0008-0000-0D00-0000C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09" name="Text Box 1">
          <a:extLst>
            <a:ext uri="{FF2B5EF4-FFF2-40B4-BE49-F238E27FC236}">
              <a16:creationId xmlns="" xmlns:a16="http://schemas.microsoft.com/office/drawing/2014/main" id="{00000000-0008-0000-0D00-0000C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0" name="Text Box 12">
          <a:extLst>
            <a:ext uri="{FF2B5EF4-FFF2-40B4-BE49-F238E27FC236}">
              <a16:creationId xmlns="" xmlns:a16="http://schemas.microsoft.com/office/drawing/2014/main" id="{00000000-0008-0000-0D00-0000C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1" name="Text Box 13">
          <a:extLst>
            <a:ext uri="{FF2B5EF4-FFF2-40B4-BE49-F238E27FC236}">
              <a16:creationId xmlns="" xmlns:a16="http://schemas.microsoft.com/office/drawing/2014/main" id="{00000000-0008-0000-0D00-0000C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2" name="Text Box 1">
          <a:extLst>
            <a:ext uri="{FF2B5EF4-FFF2-40B4-BE49-F238E27FC236}">
              <a16:creationId xmlns="" xmlns:a16="http://schemas.microsoft.com/office/drawing/2014/main" id="{00000000-0008-0000-0D00-0000C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3" name="Text Box 12">
          <a:extLst>
            <a:ext uri="{FF2B5EF4-FFF2-40B4-BE49-F238E27FC236}">
              <a16:creationId xmlns="" xmlns:a16="http://schemas.microsoft.com/office/drawing/2014/main" id="{00000000-0008-0000-0D00-0000C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4" name="Text Box 13">
          <a:extLst>
            <a:ext uri="{FF2B5EF4-FFF2-40B4-BE49-F238E27FC236}">
              <a16:creationId xmlns="" xmlns:a16="http://schemas.microsoft.com/office/drawing/2014/main" id="{00000000-0008-0000-0D00-0000C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5" name="Text Box 1">
          <a:extLst>
            <a:ext uri="{FF2B5EF4-FFF2-40B4-BE49-F238E27FC236}">
              <a16:creationId xmlns="" xmlns:a16="http://schemas.microsoft.com/office/drawing/2014/main" id="{00000000-0008-0000-0D00-0000C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6" name="Text Box 12">
          <a:extLst>
            <a:ext uri="{FF2B5EF4-FFF2-40B4-BE49-F238E27FC236}">
              <a16:creationId xmlns="" xmlns:a16="http://schemas.microsoft.com/office/drawing/2014/main" id="{00000000-0008-0000-0D00-0000C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7" name="Text Box 13">
          <a:extLst>
            <a:ext uri="{FF2B5EF4-FFF2-40B4-BE49-F238E27FC236}">
              <a16:creationId xmlns="" xmlns:a16="http://schemas.microsoft.com/office/drawing/2014/main" id="{00000000-0008-0000-0D00-0000C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8" name="Text Box 1">
          <a:extLst>
            <a:ext uri="{FF2B5EF4-FFF2-40B4-BE49-F238E27FC236}">
              <a16:creationId xmlns="" xmlns:a16="http://schemas.microsoft.com/office/drawing/2014/main" id="{00000000-0008-0000-0D00-0000C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19" name="Text Box 12">
          <a:extLst>
            <a:ext uri="{FF2B5EF4-FFF2-40B4-BE49-F238E27FC236}">
              <a16:creationId xmlns="" xmlns:a16="http://schemas.microsoft.com/office/drawing/2014/main" id="{00000000-0008-0000-0D00-0000C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0" name="Text Box 13">
          <a:extLst>
            <a:ext uri="{FF2B5EF4-FFF2-40B4-BE49-F238E27FC236}">
              <a16:creationId xmlns="" xmlns:a16="http://schemas.microsoft.com/office/drawing/2014/main" id="{00000000-0008-0000-0D00-0000D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1" name="Text Box 1">
          <a:extLst>
            <a:ext uri="{FF2B5EF4-FFF2-40B4-BE49-F238E27FC236}">
              <a16:creationId xmlns="" xmlns:a16="http://schemas.microsoft.com/office/drawing/2014/main" id="{00000000-0008-0000-0D00-0000D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2" name="Text Box 12">
          <a:extLst>
            <a:ext uri="{FF2B5EF4-FFF2-40B4-BE49-F238E27FC236}">
              <a16:creationId xmlns="" xmlns:a16="http://schemas.microsoft.com/office/drawing/2014/main" id="{00000000-0008-0000-0D00-0000D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3" name="Text Box 13">
          <a:extLst>
            <a:ext uri="{FF2B5EF4-FFF2-40B4-BE49-F238E27FC236}">
              <a16:creationId xmlns="" xmlns:a16="http://schemas.microsoft.com/office/drawing/2014/main" id="{00000000-0008-0000-0D00-0000D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4" name="Text Box 1">
          <a:extLst>
            <a:ext uri="{FF2B5EF4-FFF2-40B4-BE49-F238E27FC236}">
              <a16:creationId xmlns="" xmlns:a16="http://schemas.microsoft.com/office/drawing/2014/main" id="{00000000-0008-0000-0D00-0000D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5" name="Text Box 12">
          <a:extLst>
            <a:ext uri="{FF2B5EF4-FFF2-40B4-BE49-F238E27FC236}">
              <a16:creationId xmlns="" xmlns:a16="http://schemas.microsoft.com/office/drawing/2014/main" id="{00000000-0008-0000-0D00-0000D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6" name="Text Box 13">
          <a:extLst>
            <a:ext uri="{FF2B5EF4-FFF2-40B4-BE49-F238E27FC236}">
              <a16:creationId xmlns="" xmlns:a16="http://schemas.microsoft.com/office/drawing/2014/main" id="{00000000-0008-0000-0D00-0000D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7" name="Text Box 1">
          <a:extLst>
            <a:ext uri="{FF2B5EF4-FFF2-40B4-BE49-F238E27FC236}">
              <a16:creationId xmlns="" xmlns:a16="http://schemas.microsoft.com/office/drawing/2014/main" id="{00000000-0008-0000-0D00-0000D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8" name="Text Box 12">
          <a:extLst>
            <a:ext uri="{FF2B5EF4-FFF2-40B4-BE49-F238E27FC236}">
              <a16:creationId xmlns="" xmlns:a16="http://schemas.microsoft.com/office/drawing/2014/main" id="{00000000-0008-0000-0D00-0000D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29" name="Text Box 13">
          <a:extLst>
            <a:ext uri="{FF2B5EF4-FFF2-40B4-BE49-F238E27FC236}">
              <a16:creationId xmlns="" xmlns:a16="http://schemas.microsoft.com/office/drawing/2014/main" id="{00000000-0008-0000-0D00-0000D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0" name="Text Box 1">
          <a:extLst>
            <a:ext uri="{FF2B5EF4-FFF2-40B4-BE49-F238E27FC236}">
              <a16:creationId xmlns="" xmlns:a16="http://schemas.microsoft.com/office/drawing/2014/main" id="{00000000-0008-0000-0D00-0000D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1" name="Text Box 12">
          <a:extLst>
            <a:ext uri="{FF2B5EF4-FFF2-40B4-BE49-F238E27FC236}">
              <a16:creationId xmlns="" xmlns:a16="http://schemas.microsoft.com/office/drawing/2014/main" id="{00000000-0008-0000-0D00-0000D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2" name="Text Box 13">
          <a:extLst>
            <a:ext uri="{FF2B5EF4-FFF2-40B4-BE49-F238E27FC236}">
              <a16:creationId xmlns="" xmlns:a16="http://schemas.microsoft.com/office/drawing/2014/main" id="{00000000-0008-0000-0D00-0000D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3" name="Text Box 1">
          <a:extLst>
            <a:ext uri="{FF2B5EF4-FFF2-40B4-BE49-F238E27FC236}">
              <a16:creationId xmlns="" xmlns:a16="http://schemas.microsoft.com/office/drawing/2014/main" id="{00000000-0008-0000-0D00-0000D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4" name="Text Box 12">
          <a:extLst>
            <a:ext uri="{FF2B5EF4-FFF2-40B4-BE49-F238E27FC236}">
              <a16:creationId xmlns="" xmlns:a16="http://schemas.microsoft.com/office/drawing/2014/main" id="{00000000-0008-0000-0D00-0000D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5" name="Text Box 13">
          <a:extLst>
            <a:ext uri="{FF2B5EF4-FFF2-40B4-BE49-F238E27FC236}">
              <a16:creationId xmlns="" xmlns:a16="http://schemas.microsoft.com/office/drawing/2014/main" id="{00000000-0008-0000-0D00-0000D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6" name="Text Box 1">
          <a:extLst>
            <a:ext uri="{FF2B5EF4-FFF2-40B4-BE49-F238E27FC236}">
              <a16:creationId xmlns="" xmlns:a16="http://schemas.microsoft.com/office/drawing/2014/main" id="{00000000-0008-0000-0D00-0000E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7" name="Text Box 12">
          <a:extLst>
            <a:ext uri="{FF2B5EF4-FFF2-40B4-BE49-F238E27FC236}">
              <a16:creationId xmlns="" xmlns:a16="http://schemas.microsoft.com/office/drawing/2014/main" id="{00000000-0008-0000-0D00-0000E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8" name="Text Box 13">
          <a:extLst>
            <a:ext uri="{FF2B5EF4-FFF2-40B4-BE49-F238E27FC236}">
              <a16:creationId xmlns="" xmlns:a16="http://schemas.microsoft.com/office/drawing/2014/main" id="{00000000-0008-0000-0D00-0000E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39" name="Text Box 1">
          <a:extLst>
            <a:ext uri="{FF2B5EF4-FFF2-40B4-BE49-F238E27FC236}">
              <a16:creationId xmlns="" xmlns:a16="http://schemas.microsoft.com/office/drawing/2014/main" id="{00000000-0008-0000-0D00-0000E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0" name="Text Box 12">
          <a:extLst>
            <a:ext uri="{FF2B5EF4-FFF2-40B4-BE49-F238E27FC236}">
              <a16:creationId xmlns="" xmlns:a16="http://schemas.microsoft.com/office/drawing/2014/main" id="{00000000-0008-0000-0D00-0000E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1" name="Text Box 13">
          <a:extLst>
            <a:ext uri="{FF2B5EF4-FFF2-40B4-BE49-F238E27FC236}">
              <a16:creationId xmlns="" xmlns:a16="http://schemas.microsoft.com/office/drawing/2014/main" id="{00000000-0008-0000-0D00-0000E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2" name="Text Box 1">
          <a:extLst>
            <a:ext uri="{FF2B5EF4-FFF2-40B4-BE49-F238E27FC236}">
              <a16:creationId xmlns="" xmlns:a16="http://schemas.microsoft.com/office/drawing/2014/main" id="{00000000-0008-0000-0D00-0000E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3" name="Text Box 12">
          <a:extLst>
            <a:ext uri="{FF2B5EF4-FFF2-40B4-BE49-F238E27FC236}">
              <a16:creationId xmlns="" xmlns:a16="http://schemas.microsoft.com/office/drawing/2014/main" id="{00000000-0008-0000-0D00-0000E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4" name="Text Box 13">
          <a:extLst>
            <a:ext uri="{FF2B5EF4-FFF2-40B4-BE49-F238E27FC236}">
              <a16:creationId xmlns="" xmlns:a16="http://schemas.microsoft.com/office/drawing/2014/main" id="{00000000-0008-0000-0D00-0000E8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5" name="Text Box 1">
          <a:extLst>
            <a:ext uri="{FF2B5EF4-FFF2-40B4-BE49-F238E27FC236}">
              <a16:creationId xmlns="" xmlns:a16="http://schemas.microsoft.com/office/drawing/2014/main" id="{00000000-0008-0000-0D00-0000E9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6" name="Text Box 12">
          <a:extLst>
            <a:ext uri="{FF2B5EF4-FFF2-40B4-BE49-F238E27FC236}">
              <a16:creationId xmlns="" xmlns:a16="http://schemas.microsoft.com/office/drawing/2014/main" id="{00000000-0008-0000-0D00-0000EA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7" name="Text Box 13">
          <a:extLst>
            <a:ext uri="{FF2B5EF4-FFF2-40B4-BE49-F238E27FC236}">
              <a16:creationId xmlns="" xmlns:a16="http://schemas.microsoft.com/office/drawing/2014/main" id="{00000000-0008-0000-0D00-0000EB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8" name="Text Box 1">
          <a:extLst>
            <a:ext uri="{FF2B5EF4-FFF2-40B4-BE49-F238E27FC236}">
              <a16:creationId xmlns="" xmlns:a16="http://schemas.microsoft.com/office/drawing/2014/main" id="{00000000-0008-0000-0D00-0000EC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49" name="Text Box 12">
          <a:extLst>
            <a:ext uri="{FF2B5EF4-FFF2-40B4-BE49-F238E27FC236}">
              <a16:creationId xmlns="" xmlns:a16="http://schemas.microsoft.com/office/drawing/2014/main" id="{00000000-0008-0000-0D00-0000ED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0" name="Text Box 13">
          <a:extLst>
            <a:ext uri="{FF2B5EF4-FFF2-40B4-BE49-F238E27FC236}">
              <a16:creationId xmlns="" xmlns:a16="http://schemas.microsoft.com/office/drawing/2014/main" id="{00000000-0008-0000-0D00-0000EE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1" name="Text Box 1">
          <a:extLst>
            <a:ext uri="{FF2B5EF4-FFF2-40B4-BE49-F238E27FC236}">
              <a16:creationId xmlns="" xmlns:a16="http://schemas.microsoft.com/office/drawing/2014/main" id="{00000000-0008-0000-0D00-0000EF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2" name="Text Box 12">
          <a:extLst>
            <a:ext uri="{FF2B5EF4-FFF2-40B4-BE49-F238E27FC236}">
              <a16:creationId xmlns="" xmlns:a16="http://schemas.microsoft.com/office/drawing/2014/main" id="{00000000-0008-0000-0D00-0000F0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3" name="Text Box 13">
          <a:extLst>
            <a:ext uri="{FF2B5EF4-FFF2-40B4-BE49-F238E27FC236}">
              <a16:creationId xmlns="" xmlns:a16="http://schemas.microsoft.com/office/drawing/2014/main" id="{00000000-0008-0000-0D00-0000F1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4" name="Text Box 1">
          <a:extLst>
            <a:ext uri="{FF2B5EF4-FFF2-40B4-BE49-F238E27FC236}">
              <a16:creationId xmlns="" xmlns:a16="http://schemas.microsoft.com/office/drawing/2014/main" id="{00000000-0008-0000-0D00-0000F2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5" name="Text Box 12">
          <a:extLst>
            <a:ext uri="{FF2B5EF4-FFF2-40B4-BE49-F238E27FC236}">
              <a16:creationId xmlns="" xmlns:a16="http://schemas.microsoft.com/office/drawing/2014/main" id="{00000000-0008-0000-0D00-0000F3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6" name="Text Box 13">
          <a:extLst>
            <a:ext uri="{FF2B5EF4-FFF2-40B4-BE49-F238E27FC236}">
              <a16:creationId xmlns="" xmlns:a16="http://schemas.microsoft.com/office/drawing/2014/main" id="{00000000-0008-0000-0D00-0000F4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7" name="Text Box 1">
          <a:extLst>
            <a:ext uri="{FF2B5EF4-FFF2-40B4-BE49-F238E27FC236}">
              <a16:creationId xmlns="" xmlns:a16="http://schemas.microsoft.com/office/drawing/2014/main" id="{00000000-0008-0000-0D00-0000F5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8" name="Text Box 12">
          <a:extLst>
            <a:ext uri="{FF2B5EF4-FFF2-40B4-BE49-F238E27FC236}">
              <a16:creationId xmlns="" xmlns:a16="http://schemas.microsoft.com/office/drawing/2014/main" id="{00000000-0008-0000-0D00-0000F6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0</xdr:rowOff>
    </xdr:from>
    <xdr:to>
      <xdr:col>1</xdr:col>
      <xdr:colOff>190500</xdr:colOff>
      <xdr:row>0</xdr:row>
      <xdr:rowOff>30480</xdr:rowOff>
    </xdr:to>
    <xdr:pic>
      <xdr:nvPicPr>
        <xdr:cNvPr id="759" name="Text Box 13">
          <a:extLst>
            <a:ext uri="{FF2B5EF4-FFF2-40B4-BE49-F238E27FC236}">
              <a16:creationId xmlns="" xmlns:a16="http://schemas.microsoft.com/office/drawing/2014/main" id="{00000000-0008-0000-0D00-0000F70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03885" y="0"/>
          <a:ext cx="114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Gioi thieu"/>
      <sheetName val="VL"/>
      <sheetName val="Du Toan"/>
      <sheetName val="6823_PS_1700"/>
      <sheetName val="PU_ITALY_"/>
      <sheetName val="6823_PS_17001"/>
      <sheetName val="PU_ITALY_1"/>
      <sheetName val="LKVL-CK-HT-GD1"/>
      <sheetName val="TONGKE-HT"/>
      <sheetName val="he so"/>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갑지"/>
      <sheetName val="6823_PS_17002"/>
      <sheetName val="PU_ITALY_2"/>
      <sheetName val="V-M(Bdinh)"/>
      <sheetName val="SILICATE"/>
      <sheetName val="Chi tiết Goc -AB"/>
      <sheetName val="XD4Poppy"/>
      <sheetName val="PT ksat"/>
      <sheetName val="LUONG KS"/>
      <sheetName val="May"/>
      <sheetName val="heso"/>
      <sheetName val="PTDG"/>
      <sheetName val="THDT"/>
      <sheetName val="VAT LIEU"/>
      <sheetName val="DTCT"/>
      <sheetName val="ranh hong"/>
      <sheetName val="cot_xa"/>
      <sheetName val="giavl"/>
      <sheetName val="TT35"/>
      <sheetName val="MTO REV.2(ARMOR)"/>
      <sheetName val="??-BLDG"/>
      <sheetName val="Sheet3"/>
      <sheetName val="Sheet1"/>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TN"/>
      <sheetName val="ND"/>
      <sheetName val="DATA"/>
      <sheetName val="luong"/>
      <sheetName val="NhanCong"/>
      <sheetName val="Ts"/>
      <sheetName val="__-BLDG"/>
      <sheetName val="A1.8 NhIII (1050k)"/>
      <sheetName val="Nhan cong nhom I"/>
      <sheetName val="Luong TT05"/>
      <sheetName val="10_VC đ. ngắn"/>
      <sheetName val="MAIN GATE HOUSE"/>
      <sheetName val="Equipment"/>
      <sheetName val="DT_THAU"/>
      <sheetName val="DGVL"/>
      <sheetName val="NC"/>
      <sheetName val="Bia"/>
      <sheetName val="125x125"/>
      <sheetName val="TTVanChuyen"/>
      <sheetName val="gVL"/>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Ty le"/>
      <sheetName val="san dao"/>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DON GIA CAN THO"/>
      <sheetName val="Tro giup"/>
      <sheetName val="Don gia chi tiet"/>
      <sheetName val="Sheet1"/>
      <sheetName val="조명시설"/>
      <sheetName val="Don gia"/>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PU_ITALY_"/>
      <sheetName val="TH_DZ35"/>
      <sheetName val="Tro_giup"/>
      <sheetName val="DON_GIA_CAN_THO"/>
      <sheetName val="PU_ITALY_1"/>
      <sheetName val="TH_DZ351"/>
      <sheetName val="Tro_giup1"/>
      <sheetName val="DON_GIA_CAN_THO1"/>
      <sheetName val="gvl"/>
      <sheetName val="DC"/>
      <sheetName val="NL"/>
      <sheetName val="DON GIA TRAM (3)"/>
      <sheetName val="dongia"/>
      <sheetName val="TONGKE-HT"/>
      <sheetName val="7606 DZ"/>
      <sheetName val="Control"/>
      <sheetName val="THVATTU"/>
      <sheetName val="DATA"/>
      <sheetName val="Customize Your Purchase Order"/>
      <sheetName val="XT_Buoc 3"/>
      <sheetName val="TONG HOP VL-NC TT"/>
      <sheetName val="CHITIET VL-NC-TT -1p"/>
      <sheetName val="TDTKP1"/>
      <sheetName val="KPVC-BD "/>
      <sheetName val="Ky Lam Bridge"/>
      <sheetName val="Provisional Sums Item"/>
      <sheetName val="Gas Pressure Welding"/>
      <sheetName val="General Item&amp;General Requiremen"/>
      <sheetName val="General Items"/>
      <sheetName val="Regenral Requirements"/>
      <sheetName val="Shdet1"/>
      <sheetName val="RAB_AR&amp;STR"/>
      <sheetName val="chi_tiet_TBA"/>
      <sheetName val="chi_tiet_C"/>
      <sheetName val="Customize_Your_Purchase_Order"/>
      <sheetName val="#REF"/>
      <sheetName val="내역서"/>
      <sheetName val="402"/>
      <sheetName val="VL,NC,MTC"/>
      <sheetName val="BG"/>
      <sheetName val="FitOutConfCentre"/>
      <sheetName val="KLHT"/>
      <sheetName val="CHITIET VL-NC-TT-3p"/>
      <sheetName val="S-curve "/>
      <sheetName val="PU_ITALY_2"/>
      <sheetName val="TH_DZ352"/>
      <sheetName val="Tro_giup2"/>
      <sheetName val="DON_GIA_CAN_THO2"/>
      <sheetName val="Don_gia_chi_tiet"/>
      <sheetName val="Commercial value"/>
      <sheetName val="NC"/>
      <sheetName val="TONG HOP VL-NC"/>
      <sheetName val="lam-moi"/>
      <sheetName val="Du Toan"/>
      <sheetName val="NGUON"/>
      <sheetName val="DGTH"/>
      <sheetName val="HĐ ngoài"/>
      <sheetName val="dongia (2)"/>
      <sheetName val="Mall"/>
      <sheetName val="DONVIBAN"/>
      <sheetName val="PROFILE"/>
      <sheetName val="BANCO (2)"/>
      <sheetName val="MT DPin (2)"/>
      <sheetName val="A1.CN"/>
      <sheetName val="Đầu vào"/>
      <sheetName val="dnc4"/>
      <sheetName val="갑지"/>
      <sheetName val="Adix A"/>
      <sheetName val="침하계"/>
      <sheetName val="BETON"/>
      <sheetName val="24-ACMV"/>
      <sheetName val="dg67-1"/>
      <sheetName val="Don_gia"/>
      <sheetName val="DON_GIA_TRAM_(3)"/>
      <sheetName val="7606_DZ"/>
      <sheetName val="TONG_HOP_VL-NC_TT"/>
      <sheetName val="CHITIET_VL-NC-TT_-1p"/>
      <sheetName val="KPVC-BD_"/>
      <sheetName val="CTG"/>
      <sheetName val="DG-VL"/>
      <sheetName val="PTDGCT"/>
      <sheetName val="VL"/>
      <sheetName val="PTDG"/>
      <sheetName val="So doi chieu LC"/>
      <sheetName val="phuluc1"/>
      <sheetName val="May"/>
      <sheetName val="CBKC-110"/>
      <sheetName val="chiet tinh"/>
      <sheetName val="Ng.hàng xà+bulong"/>
      <sheetName val="366"/>
      <sheetName val="TH_CNO"/>
      <sheetName val="NK_CHUNG"/>
      <sheetName val="CT vat lieu"/>
      <sheetName val="vcdngan"/>
      <sheetName val="SL"/>
      <sheetName val="DG DZ"/>
      <sheetName val="DG TBA"/>
      <sheetName val="DGXD"/>
      <sheetName val="TBA"/>
      <sheetName val="4.PTDG"/>
      <sheetName val="TONG HOP T5 1998"/>
      <sheetName val="Du_lieu"/>
      <sheetName val="project management"/>
      <sheetName val="DG thep ma kem"/>
      <sheetName val="dm366"/>
      <sheetName val="실행철강하도"/>
      <sheetName val="SITE-E"/>
      <sheetName val="chitimc"/>
      <sheetName val="giathanh1"/>
      <sheetName val="THVT"/>
      <sheetName val="P"/>
      <sheetName val="MAIN GATE HOUSE"/>
      <sheetName val="O20"/>
      <sheetName val="집계표"/>
      <sheetName val="CAT_5"/>
      <sheetName val="BQMP"/>
      <sheetName val="산근"/>
      <sheetName val="inter"/>
      <sheetName val="대비"/>
      <sheetName val="REINF."/>
      <sheetName val="SKETCH"/>
      <sheetName val="LOADS"/>
      <sheetName val="Titles"/>
      <sheetName val="Rates 2009"/>
      <sheetName val="Dulieu"/>
      <sheetName val="K95"/>
      <sheetName val="K98"/>
      <sheetName val="LaborPY"/>
      <sheetName val="LaborKH"/>
      <sheetName val="Equip "/>
      <sheetName val="Material"/>
      <sheetName val="KPTH-T12"/>
      <sheetName val="Thamgia-T10"/>
      <sheetName val="Ts"/>
      <sheetName val="DM"/>
      <sheetName val="DM 6061"/>
      <sheetName val="Gia"/>
      <sheetName val="bt19"/>
      <sheetName val="Btr25"/>
      <sheetName val="Bang KL"/>
      <sheetName val="A1, May"/>
      <sheetName val="Máy"/>
      <sheetName val="Vat lieu"/>
      <sheetName val="????"/>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damgiua"/>
      <sheetName val="dgct"/>
      <sheetName val="Cp&gt;10-Ln&lt;10"/>
      <sheetName val="Ln&lt;20"/>
      <sheetName val="EIRR&gt;1&lt;1"/>
      <sheetName val="EIRR&gt; 2"/>
      <sheetName val="EIRR&lt;2"/>
      <sheetName val="Sheet2"/>
      <sheetName val="Chenh lech vat tu"/>
      <sheetName val="XD"/>
      <sheetName val="Cuongricc"/>
      <sheetName val="CT-35"/>
      <sheetName val="CT-0.4KV"/>
      <sheetName val="Data Input"/>
      <sheetName val="Keothep"/>
      <sheetName val="Re-bar"/>
      <sheetName val="DLDTLN"/>
      <sheetName val="차액보증"/>
      <sheetName val="Config"/>
      <sheetName val="DMCP"/>
      <sheetName val="HS_TDT"/>
      <sheetName val="ALLOWANCE"/>
      <sheetName val="MH RATE"/>
      <sheetName val="Sheet3"/>
      <sheetName val="금융비용"/>
      <sheetName val="입찰안"/>
      <sheetName val="BGD"/>
      <sheetName val="KCS"/>
      <sheetName val="KD"/>
      <sheetName val="KT"/>
      <sheetName val="KTNL"/>
      <sheetName val="KH"/>
      <sheetName val="PX-SX"/>
      <sheetName val="TC"/>
      <sheetName val="Lcau - Lxuc"/>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TXL"/>
      <sheetName val="DonGiaLD"/>
      <sheetName val="Gia vat tu"/>
      <sheetName val="6787CWFASE2CASE2_00.xls"/>
      <sheetName val="list"/>
      <sheetName val="T&amp;D"/>
      <sheetName val="Ca máy"/>
      <sheetName val="Cước VC + ĐM CP Tư vấn"/>
      <sheetName val="Dự toán"/>
      <sheetName val="Đơn Giá TH"/>
      <sheetName val="Nhân công"/>
      <sheetName val="Phân tích"/>
      <sheetName val="Hệ số"/>
      <sheetName val="C.P Thiết bị"/>
      <sheetName val="T.H Kinh phí"/>
      <sheetName val="Vật tư"/>
      <sheetName val="Trang bìa"/>
      <sheetName val="???S"/>
      <sheetName val="???"/>
      <sheetName val="??"/>
      <sheetName val="HÐ ngoài"/>
      <sheetName val="??????"/>
      <sheetName val="HÐ_ngoài"/>
      <sheetName val="Bill 1_Quy dinh chung"/>
      <sheetName val="1.R18 BF"/>
      <sheetName val="A"/>
      <sheetName val="G"/>
      <sheetName val="F-B"/>
      <sheetName val="H-J"/>
      <sheetName val="6.External works-R18"/>
      <sheetName val="7606-TBA"/>
      <sheetName val="7606-ĐZ"/>
      <sheetName val="CT1"/>
      <sheetName val="dg7606"/>
      <sheetName val="DM 67"/>
      <sheetName val="DG1426"/>
      <sheetName val="KH-Q1,Q2,01"/>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MTL$-INTER"/>
      <sheetName val="KL Chi tiết Xây tô"/>
      <sheetName val="Barrem"/>
      <sheetName val="07Base Cost"/>
      <sheetName val="Chi tiet KL"/>
      <sheetName val="Tổng hợp KL"/>
      <sheetName val="BM"/>
      <sheetName val="Xay lapduongR3"/>
      <sheetName val="chiettinh"/>
      <sheetName val="#REF!"/>
      <sheetName val="Cong"/>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토공"/>
      <sheetName val="Formwork"/>
      <sheetName val="DG7606DZ"/>
      <sheetName val="GAEYO"/>
      <sheetName val="실행"/>
      <sheetName val="갑지1"/>
      <sheetName val="Duc_bk"/>
      <sheetName val="CANDOI"/>
      <sheetName val="MATK"/>
      <sheetName val="NHATKY"/>
      <sheetName val="Standardwerte"/>
      <sheetName val="BKBANRA"/>
      <sheetName val="BKMUAVAO"/>
      <sheetName val="INFO"/>
      <sheetName val="Summary"/>
      <sheetName val="Đầu tư"/>
      <sheetName val="dg tphcm"/>
      <sheetName val="Vat tu XD"/>
      <sheetName val="BIDDING-SUM"/>
      <sheetName val="NVL"/>
      <sheetName val="Loại Vật tư"/>
      <sheetName val="DTICH"/>
      <sheetName val="tonghop"/>
      <sheetName val="DATA2"/>
      <sheetName val="DUCVIETPQ"/>
      <sheetName val="INFOR-ST"/>
      <sheetName val="T.KÊ K.CẤU"/>
      <sheetName val="Bill 01 - CTN"/>
      <sheetName val="Bill 2.2 Villa 2 beds"/>
      <sheetName val="Harga ME "/>
      <sheetName val="RATE"/>
      <sheetName val="Alat"/>
      <sheetName val="Analisa Gabungan"/>
      <sheetName val="Sub"/>
      <sheetName val="D&amp;W"/>
      <sheetName val="DL"/>
      <sheetName val="SEX"/>
      <sheetName val="Measure 1306"/>
      <sheetName val="0"/>
      <sheetName val="gia cong tac"/>
      <sheetName val="Door and window"/>
      <sheetName val="Sheet4"/>
      <sheetName val="Supplier"/>
      <sheetName val=" Bill.5-Earthing.2 - Add Works"/>
      <sheetName val="SP10"/>
      <sheetName val="Setting"/>
      <sheetName val="Settings"/>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DTC&amp;TP&amp;NCC"/>
      <sheetName val="PTĐG LTBT"/>
      <sheetName val="CTG-PRECHEx1.4"/>
      <sheetName val="CTG-AB (2)"/>
      <sheetName val="CTG-AB (3)"/>
      <sheetName val="CTG-PLP-1.08"/>
      <sheetName val="CTG-QUYCHE"/>
      <sheetName val="CTG-AB"/>
      <sheetName val="Pre Đội nhóm"/>
      <sheetName val="LEGEND"/>
      <sheetName val="project_management"/>
      <sheetName val="MAIN_GATE_HOUSE"/>
      <sheetName val="REINF_"/>
      <sheetName val="Du_toan"/>
      <sheetName val="Bang_KL"/>
      <sheetName val="MH_RATE"/>
      <sheetName val="Lcau_-_Lxuc"/>
      <sheetName val="PRI-LS"/>
      <sheetName val="NKC6"/>
      <sheetName val="ESTI."/>
      <sheetName val="database"/>
      <sheetName val="inpukeoI"/>
      <sheetName val="Tower - Concrete Works"/>
      <sheetName val="Bill-04 ket cau thap- UNI"/>
      <sheetName val="PEDESB"/>
      <sheetName val="TH Vat tu"/>
      <sheetName val="Cửa"/>
      <sheetName val="Bang trong luong rieng thep"/>
      <sheetName val="DTXD"/>
      <sheetName val="GV1-D13 (Casement door)"/>
      <sheetName val="JP_List"/>
      <sheetName val="SUBS"/>
      <sheetName val="Feeds"/>
      <sheetName val="final list 2005"/>
      <sheetName val="final_list_2005"/>
      <sheetName val="WORKINGS"/>
      <sheetName val="LV data"/>
      <sheetName val="CPDDII"/>
      <sheetName val="Note"/>
      <sheetName val="DLdauvao"/>
      <sheetName val="CẤP THOÁT NƯỚC"/>
      <sheetName val="TH MTC"/>
      <sheetName val="TH N.Cong"/>
      <sheetName val="DG-TNHC-85"/>
      <sheetName val="Dia"/>
      <sheetName val="THDT goi thau TB"/>
      <sheetName val="Tien do TV"/>
      <sheetName val="QD957"/>
      <sheetName val="Chenh lech ca may"/>
      <sheetName val="TLg CN&amp;Laixe"/>
      <sheetName val="TLg CN&amp;Laixe (2)"/>
      <sheetName val="TLg Laitau"/>
      <sheetName val="TLg Laitau (2)"/>
      <sheetName val="TK-COL"/>
      <sheetName val="02_Dulieu_Cua"/>
      <sheetName val="DK"/>
      <sheetName val="Isolasi Luar Dalam"/>
      <sheetName val="Isolasi Luar"/>
      <sheetName val="bridge # 1"/>
      <sheetName val="HMCV"/>
      <sheetName val="CauKien"/>
      <sheetName val="Bang 3_Chi tiet phan Dz"/>
      <sheetName val="KHOI LUONG"/>
      <sheetName val="HVAC.BLOCK B4"/>
      <sheetName val="KL san lap"/>
      <sheetName val="Chi tiet"/>
      <sheetName val="Equipment list (PAC)"/>
      <sheetName val="計算条件"/>
      <sheetName val="TINH KHOI LUONG"/>
      <sheetName val="DATA BASE"/>
      <sheetName val="Mat_Source"/>
      <sheetName val="入力作成表"/>
      <sheetName val="CPA"/>
      <sheetName val="PS-Labour_M"/>
      <sheetName val="BẢNG KHỐI LƯỢNG TỔNG HỢP"/>
      <sheetName val="CTKL KTX HT"/>
      <sheetName val="VND"/>
      <sheetName val="Buy vs. Lease Car"/>
      <sheetName val="Hardware"/>
      <sheetName val="HWW"/>
      <sheetName val="TH_CPTB"/>
      <sheetName val="CP Khac cuoc VC"/>
      <sheetName val="新规"/>
      <sheetName val="Code"/>
      <sheetName val="Budget Code"/>
      <sheetName val="Master"/>
      <sheetName val="2.Chiet tinh"/>
      <sheetName val="daf-3(OK)"/>
      <sheetName val="daf-7(OK)"/>
      <sheetName val="subcon sched"/>
      <sheetName val="SourceData"/>
      <sheetName val="13-Cốt thép (10mm&lt;D≤18mm) FO16"/>
      <sheetName val="du lieu du toan"/>
      <sheetName val="IBASE"/>
      <sheetName val="A1"/>
      <sheetName val="PRE (E)"/>
      <sheetName val="Z"/>
      <sheetName val="NHÀ NHẬP LIỆU"/>
      <sheetName val="MÓNG SILO"/>
      <sheetName val="Tong du toan"/>
      <sheetName val="Bill 2 - ketcau"/>
      <sheetName val="Chi tiet lan can"/>
      <sheetName val="dghn"/>
      <sheetName val="DANHMUC"/>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PU_ITALY_4"/>
      <sheetName val="Tro_giup4"/>
      <sheetName val="TH_DZ354"/>
      <sheetName val="CHITIET_VL-NC-TT_-1p2"/>
      <sheetName val="TONG_HOP_VL-NC_TT2"/>
      <sheetName val="KPVC-BD_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sheetData sheetId="604"/>
      <sheetData sheetId="605"/>
      <sheetData sheetId="6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J9" sqref="J9"/>
    </sheetView>
  </sheetViews>
  <sheetFormatPr defaultColWidth="9" defaultRowHeight="14.4"/>
  <cols>
    <col min="1" max="1" width="6.5546875" customWidth="1"/>
    <col min="2" max="2" width="15.88671875" customWidth="1"/>
    <col min="3" max="3" width="60.33203125" customWidth="1"/>
  </cols>
  <sheetData>
    <row r="1" spans="1:6" s="466" customFormat="1" ht="22.8">
      <c r="A1" s="953" t="s">
        <v>0</v>
      </c>
      <c r="B1" s="953"/>
      <c r="C1" s="953"/>
    </row>
    <row r="2" spans="1:6" s="467" customFormat="1" ht="18">
      <c r="A2" s="468" t="s">
        <v>1</v>
      </c>
      <c r="B2" s="468" t="s">
        <v>2</v>
      </c>
      <c r="C2" s="468" t="s">
        <v>3</v>
      </c>
    </row>
    <row r="3" spans="1:6" s="466" customFormat="1" ht="18">
      <c r="A3" s="469">
        <v>1</v>
      </c>
      <c r="B3" s="469" t="s">
        <v>4</v>
      </c>
      <c r="C3" s="470" t="s">
        <v>640</v>
      </c>
      <c r="D3" s="471"/>
      <c r="E3" s="471"/>
      <c r="F3" s="471"/>
    </row>
    <row r="4" spans="1:6" s="466" customFormat="1" ht="36">
      <c r="A4" s="469">
        <v>2</v>
      </c>
      <c r="B4" s="469" t="s">
        <v>5</v>
      </c>
      <c r="C4" s="470" t="s">
        <v>6</v>
      </c>
    </row>
    <row r="5" spans="1:6" s="466" customFormat="1" ht="18">
      <c r="A5" s="469">
        <v>3</v>
      </c>
      <c r="B5" s="469" t="s">
        <v>7</v>
      </c>
      <c r="C5" s="470" t="s">
        <v>641</v>
      </c>
      <c r="D5" s="471"/>
      <c r="E5" s="471"/>
      <c r="F5" s="471"/>
    </row>
    <row r="6" spans="1:6" s="466" customFormat="1" ht="36">
      <c r="A6" s="469">
        <v>4</v>
      </c>
      <c r="B6" s="469" t="s">
        <v>8</v>
      </c>
      <c r="C6" s="470" t="s">
        <v>642</v>
      </c>
      <c r="D6" s="472"/>
      <c r="E6" s="472"/>
      <c r="F6" s="472"/>
    </row>
    <row r="7" spans="1:6" s="466" customFormat="1" ht="18">
      <c r="A7" s="469">
        <v>5</v>
      </c>
      <c r="B7" s="469" t="s">
        <v>9</v>
      </c>
      <c r="C7" s="470" t="s">
        <v>643</v>
      </c>
      <c r="D7" s="473"/>
      <c r="E7" s="473"/>
      <c r="F7" s="473"/>
    </row>
    <row r="8" spans="1:6" s="466" customFormat="1" ht="36">
      <c r="A8" s="469">
        <v>6</v>
      </c>
      <c r="B8" s="469" t="s">
        <v>10</v>
      </c>
      <c r="C8" s="470" t="s">
        <v>644</v>
      </c>
      <c r="D8" s="473"/>
      <c r="E8" s="473"/>
      <c r="F8" s="473"/>
    </row>
    <row r="9" spans="1:6" s="466" customFormat="1" ht="36">
      <c r="A9" s="469">
        <v>7</v>
      </c>
      <c r="B9" s="469" t="s">
        <v>11</v>
      </c>
      <c r="C9" s="470" t="s">
        <v>645</v>
      </c>
    </row>
    <row r="10" spans="1:6" s="466" customFormat="1" ht="36">
      <c r="A10" s="469">
        <v>8</v>
      </c>
      <c r="B10" s="469" t="s">
        <v>12</v>
      </c>
      <c r="C10" s="470" t="s">
        <v>13</v>
      </c>
    </row>
    <row r="11" spans="1:6" s="466" customFormat="1" ht="36">
      <c r="A11" s="469">
        <v>9</v>
      </c>
      <c r="B11" s="474" t="s">
        <v>14</v>
      </c>
      <c r="C11" s="475" t="s">
        <v>646</v>
      </c>
    </row>
  </sheetData>
  <mergeCells count="1">
    <mergeCell ref="A1:C1"/>
  </mergeCells>
  <conditionalFormatting sqref="A1:IV11">
    <cfRule type="cellIs" dxfId="1459" priority="2" stopIfTrue="1" operator="equal">
      <formula>0</formula>
    </cfRule>
  </conditionalFormatting>
  <printOptions horizontalCentered="1"/>
  <pageMargins left="0.87" right="0.52" top="1.07"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1"/>
  <sheetViews>
    <sheetView workbookViewId="0">
      <pane xSplit="4" ySplit="3" topLeftCell="BE4" activePane="bottomRight" state="frozen"/>
      <selection pane="topRight"/>
      <selection pane="bottomLeft"/>
      <selection pane="bottomRight" activeCell="BI15" sqref="BI15"/>
    </sheetView>
  </sheetViews>
  <sheetFormatPr defaultColWidth="9" defaultRowHeight="14.4"/>
  <cols>
    <col min="1" max="1" width="7.44140625" customWidth="1"/>
    <col min="2" max="2" width="38.88671875" customWidth="1"/>
    <col min="3" max="3" width="6.33203125" customWidth="1"/>
    <col min="4" max="4" width="12.109375" customWidth="1"/>
    <col min="5" max="5" width="11.33203125" customWidth="1"/>
    <col min="10" max="10" width="10.109375" customWidth="1"/>
    <col min="12" max="12" width="10.109375" customWidth="1"/>
    <col min="14" max="15" width="10.109375" customWidth="1"/>
    <col min="17" max="17" width="9.6640625" customWidth="1"/>
    <col min="59" max="59" width="10.109375" customWidth="1"/>
    <col min="61" max="61" width="9.6640625" customWidth="1"/>
    <col min="62" max="62" width="10.33203125" customWidth="1"/>
    <col min="63" max="63" width="13.33203125" customWidth="1"/>
    <col min="64" max="64" width="14.6640625" style="438" customWidth="1"/>
    <col min="65" max="65" width="9.88671875" style="438" customWidth="1"/>
    <col min="66" max="66" width="9.109375" style="438"/>
    <col min="67" max="67" width="9.88671875" style="438" customWidth="1"/>
    <col min="69" max="69" width="11.33203125" style="438" customWidth="1"/>
  </cols>
  <sheetData>
    <row r="1" spans="1:69" ht="18">
      <c r="A1" s="5"/>
      <c r="B1" s="6" t="s">
        <v>15</v>
      </c>
      <c r="C1" s="7"/>
      <c r="D1" s="8"/>
      <c r="E1" s="8"/>
      <c r="F1" s="8"/>
      <c r="G1" s="9"/>
      <c r="H1" s="9"/>
      <c r="I1" s="9"/>
      <c r="J1" s="8"/>
      <c r="K1" s="8"/>
      <c r="L1" s="8"/>
      <c r="M1" s="8"/>
      <c r="N1" s="8"/>
      <c r="O1" s="9"/>
      <c r="P1" s="9"/>
      <c r="Q1" s="9"/>
      <c r="R1" s="8"/>
      <c r="S1" s="8"/>
      <c r="T1" s="8"/>
      <c r="U1" s="6"/>
      <c r="V1" s="8"/>
      <c r="W1" s="8"/>
      <c r="X1" s="8"/>
      <c r="Y1" s="8"/>
      <c r="Z1" s="8"/>
      <c r="AA1" s="8"/>
      <c r="AB1" s="8"/>
      <c r="AC1" s="8"/>
      <c r="AD1" s="8"/>
      <c r="AE1" s="82"/>
      <c r="AF1" s="82"/>
      <c r="AG1" s="82"/>
      <c r="AH1" s="82"/>
      <c r="AI1" s="82"/>
      <c r="AJ1" s="82"/>
      <c r="AK1" s="82"/>
      <c r="AL1" s="82"/>
      <c r="AM1" s="82"/>
      <c r="AN1" s="82"/>
      <c r="AO1" s="82"/>
      <c r="AP1" s="82"/>
      <c r="AQ1" s="82"/>
      <c r="AR1" s="82"/>
      <c r="AS1" s="82"/>
      <c r="AT1" s="82"/>
      <c r="AU1" s="8"/>
      <c r="AV1" s="8"/>
      <c r="AW1" s="8"/>
      <c r="AX1" s="8"/>
      <c r="AY1" s="8"/>
      <c r="AZ1" s="8"/>
      <c r="BA1" s="8"/>
      <c r="BB1" s="8"/>
      <c r="BC1" s="8"/>
      <c r="BD1" s="8"/>
      <c r="BE1" s="8"/>
      <c r="BF1" s="8"/>
      <c r="BG1" s="8"/>
      <c r="BH1" s="8"/>
      <c r="BI1" s="8"/>
      <c r="BJ1" s="8"/>
      <c r="BK1" s="8"/>
    </row>
    <row r="2" spans="1:69">
      <c r="A2" s="954" t="s">
        <v>16</v>
      </c>
      <c r="B2" s="956" t="s">
        <v>17</v>
      </c>
      <c r="C2" s="956" t="s">
        <v>18</v>
      </c>
      <c r="D2" s="954" t="s">
        <v>19</v>
      </c>
      <c r="E2" s="12"/>
      <c r="F2" s="12"/>
      <c r="G2" s="13"/>
      <c r="H2" s="13"/>
      <c r="I2" s="13"/>
      <c r="J2" s="12"/>
      <c r="K2" s="12"/>
      <c r="L2" s="12"/>
      <c r="M2" s="12"/>
      <c r="N2" s="12"/>
      <c r="O2" s="13"/>
      <c r="P2" s="13"/>
      <c r="Q2" s="13"/>
      <c r="R2" s="12"/>
      <c r="S2" s="12"/>
      <c r="T2" s="12"/>
      <c r="U2" s="12"/>
      <c r="V2" s="12"/>
      <c r="W2" s="12"/>
      <c r="X2" s="12"/>
      <c r="Y2" s="12"/>
      <c r="Z2" s="12"/>
      <c r="AA2" s="12"/>
      <c r="AB2" s="12"/>
      <c r="AC2" s="12"/>
      <c r="AD2" s="12"/>
      <c r="AE2" s="83"/>
      <c r="AF2" s="83"/>
      <c r="AG2" s="83"/>
      <c r="AH2" s="83"/>
      <c r="AI2" s="83"/>
      <c r="AJ2" s="83"/>
      <c r="AK2" s="83"/>
      <c r="AL2" s="83"/>
      <c r="AM2" s="83"/>
      <c r="AN2" s="83"/>
      <c r="AO2" s="83"/>
      <c r="AP2" s="83"/>
      <c r="AQ2" s="83"/>
      <c r="AR2" s="83"/>
      <c r="AS2" s="83"/>
      <c r="AT2" s="83"/>
      <c r="AU2" s="12"/>
      <c r="AV2" s="12"/>
      <c r="AW2" s="12"/>
      <c r="AX2" s="12"/>
      <c r="AY2" s="12"/>
      <c r="AZ2" s="12"/>
      <c r="BA2" s="12"/>
      <c r="BB2" s="12"/>
      <c r="BC2" s="12"/>
      <c r="BD2" s="12"/>
      <c r="BE2" s="12"/>
      <c r="BF2" s="12"/>
      <c r="BG2" s="12"/>
      <c r="BH2" s="954" t="s">
        <v>20</v>
      </c>
      <c r="BI2" s="954" t="s">
        <v>21</v>
      </c>
      <c r="BJ2" s="954" t="s">
        <v>22</v>
      </c>
      <c r="BK2" s="954" t="s">
        <v>19</v>
      </c>
      <c r="BL2" s="438" t="s">
        <v>23</v>
      </c>
      <c r="BN2" s="955" t="s">
        <v>24</v>
      </c>
      <c r="BO2" s="955" t="s">
        <v>25</v>
      </c>
    </row>
    <row r="3" spans="1:69" ht="23.25" customHeight="1">
      <c r="A3" s="954"/>
      <c r="B3" s="956"/>
      <c r="C3" s="956"/>
      <c r="D3" s="954"/>
      <c r="E3" s="14" t="s">
        <v>26</v>
      </c>
      <c r="F3" s="14" t="s">
        <v>27</v>
      </c>
      <c r="G3" s="15" t="s">
        <v>28</v>
      </c>
      <c r="H3" s="15" t="s">
        <v>29</v>
      </c>
      <c r="I3" s="15" t="s">
        <v>30</v>
      </c>
      <c r="J3" s="14" t="s">
        <v>31</v>
      </c>
      <c r="K3" s="14" t="s">
        <v>32</v>
      </c>
      <c r="L3" s="14" t="s">
        <v>33</v>
      </c>
      <c r="M3" s="14" t="s">
        <v>34</v>
      </c>
      <c r="N3" s="14" t="s">
        <v>35</v>
      </c>
      <c r="O3" s="31" t="s">
        <v>36</v>
      </c>
      <c r="P3" s="31" t="s">
        <v>37</v>
      </c>
      <c r="Q3" s="31" t="s">
        <v>38</v>
      </c>
      <c r="R3" s="14" t="s">
        <v>39</v>
      </c>
      <c r="S3" s="14" t="s">
        <v>40</v>
      </c>
      <c r="T3" s="14" t="s">
        <v>41</v>
      </c>
      <c r="U3" s="10" t="s">
        <v>42</v>
      </c>
      <c r="V3" s="77" t="s">
        <v>43</v>
      </c>
      <c r="W3" s="77" t="s">
        <v>44</v>
      </c>
      <c r="X3" s="77" t="s">
        <v>45</v>
      </c>
      <c r="Y3" s="77" t="s">
        <v>46</v>
      </c>
      <c r="Z3" s="77" t="s">
        <v>47</v>
      </c>
      <c r="AA3" s="77" t="s">
        <v>48</v>
      </c>
      <c r="AB3" s="77" t="s">
        <v>49</v>
      </c>
      <c r="AC3" s="77" t="s">
        <v>50</v>
      </c>
      <c r="AD3" s="77" t="s">
        <v>51</v>
      </c>
      <c r="AE3" s="84" t="s">
        <v>52</v>
      </c>
      <c r="AF3" s="84" t="s">
        <v>53</v>
      </c>
      <c r="AG3" s="95" t="s">
        <v>54</v>
      </c>
      <c r="AH3" s="95" t="s">
        <v>55</v>
      </c>
      <c r="AI3" s="95" t="s">
        <v>56</v>
      </c>
      <c r="AJ3" s="95" t="s">
        <v>57</v>
      </c>
      <c r="AK3" s="95" t="s">
        <v>58</v>
      </c>
      <c r="AL3" s="95" t="s">
        <v>59</v>
      </c>
      <c r="AM3" s="95" t="s">
        <v>60</v>
      </c>
      <c r="AN3" s="95" t="s">
        <v>61</v>
      </c>
      <c r="AO3" s="95" t="s">
        <v>62</v>
      </c>
      <c r="AP3" s="95" t="s">
        <v>63</v>
      </c>
      <c r="AQ3" s="95" t="s">
        <v>64</v>
      </c>
      <c r="AR3" s="95" t="s">
        <v>65</v>
      </c>
      <c r="AS3" s="95" t="s">
        <v>66</v>
      </c>
      <c r="AT3" s="95" t="s">
        <v>67</v>
      </c>
      <c r="AU3" s="77" t="s">
        <v>68</v>
      </c>
      <c r="AV3" s="77" t="s">
        <v>69</v>
      </c>
      <c r="AW3" s="77" t="s">
        <v>70</v>
      </c>
      <c r="AX3" s="77" t="s">
        <v>71</v>
      </c>
      <c r="AY3" s="77" t="s">
        <v>72</v>
      </c>
      <c r="AZ3" s="77" t="s">
        <v>73</v>
      </c>
      <c r="BA3" s="77" t="s">
        <v>74</v>
      </c>
      <c r="BB3" s="77" t="s">
        <v>75</v>
      </c>
      <c r="BC3" s="77" t="s">
        <v>76</v>
      </c>
      <c r="BD3" s="77" t="s">
        <v>77</v>
      </c>
      <c r="BE3" s="77" t="s">
        <v>78</v>
      </c>
      <c r="BF3" s="77" t="s">
        <v>79</v>
      </c>
      <c r="BG3" s="96" t="s">
        <v>80</v>
      </c>
      <c r="BH3" s="954"/>
      <c r="BI3" s="954"/>
      <c r="BJ3" s="954"/>
      <c r="BK3" s="954"/>
      <c r="BN3" s="955"/>
      <c r="BO3" s="955"/>
    </row>
    <row r="4" spans="1:69">
      <c r="A4" s="16"/>
      <c r="B4" s="11" t="s">
        <v>81</v>
      </c>
      <c r="C4" s="11"/>
      <c r="D4" s="110">
        <f>D5+D21+D59</f>
        <v>113776.81599999999</v>
      </c>
      <c r="E4" s="17"/>
      <c r="F4" s="17"/>
      <c r="G4" s="18"/>
      <c r="H4" s="18"/>
      <c r="I4" s="18"/>
      <c r="J4" s="17"/>
      <c r="K4" s="17"/>
      <c r="L4" s="17"/>
      <c r="M4" s="17"/>
      <c r="N4" s="17"/>
      <c r="O4" s="18"/>
      <c r="P4" s="18"/>
      <c r="Q4" s="18"/>
      <c r="R4" s="17"/>
      <c r="S4" s="17"/>
      <c r="T4" s="17"/>
      <c r="U4" s="67"/>
      <c r="V4" s="17"/>
      <c r="W4" s="17"/>
      <c r="X4" s="17"/>
      <c r="Y4" s="17"/>
      <c r="Z4" s="17"/>
      <c r="AA4" s="17"/>
      <c r="AB4" s="17"/>
      <c r="AC4" s="17"/>
      <c r="AD4" s="85"/>
      <c r="AE4" s="86"/>
      <c r="AF4" s="86"/>
      <c r="AG4" s="86"/>
      <c r="AH4" s="86"/>
      <c r="AI4" s="86"/>
      <c r="AJ4" s="86"/>
      <c r="AK4" s="86"/>
      <c r="AL4" s="86"/>
      <c r="AM4" s="86"/>
      <c r="AN4" s="86"/>
      <c r="AO4" s="86"/>
      <c r="AP4" s="86"/>
      <c r="AQ4" s="86"/>
      <c r="AR4" s="86"/>
      <c r="AS4" s="86"/>
      <c r="AT4" s="86"/>
      <c r="AU4" s="17"/>
      <c r="AV4" s="17"/>
      <c r="AW4" s="17"/>
      <c r="AX4" s="17"/>
      <c r="AY4" s="17"/>
      <c r="AZ4" s="17"/>
      <c r="BA4" s="17"/>
      <c r="BB4" s="17"/>
      <c r="BC4" s="17"/>
      <c r="BD4" s="17"/>
      <c r="BE4" s="17"/>
      <c r="BF4" s="17"/>
      <c r="BG4" s="17"/>
      <c r="BH4" s="17"/>
      <c r="BI4" s="97"/>
      <c r="BJ4" s="445">
        <v>-234.54950199999399</v>
      </c>
      <c r="BK4" s="98">
        <f t="shared" ref="BK4:BK18" si="0">D4+BI4+BJ4</f>
        <v>113542.266498</v>
      </c>
      <c r="BL4" s="446" t="e">
        <f>#REF!</f>
        <v>#REF!</v>
      </c>
      <c r="BM4" s="446" t="e">
        <f>BL4-BK4</f>
        <v>#REF!</v>
      </c>
      <c r="BN4" s="454">
        <f>BJ4</f>
        <v>-234.54950199999399</v>
      </c>
      <c r="BO4" s="454"/>
      <c r="BP4" s="11"/>
      <c r="BQ4" s="455">
        <v>113776.81600000001</v>
      </c>
    </row>
    <row r="5" spans="1:69">
      <c r="A5" s="19" t="s">
        <v>82</v>
      </c>
      <c r="B5" s="20" t="s">
        <v>83</v>
      </c>
      <c r="C5" s="21" t="s">
        <v>26</v>
      </c>
      <c r="D5" s="111">
        <f>D6+SUM(D10:D14)+D18+D19+D20</f>
        <v>95115.966</v>
      </c>
      <c r="E5" s="22">
        <f>$D5-$BH5</f>
        <v>94944.802666999996</v>
      </c>
      <c r="F5" s="22"/>
      <c r="G5" s="23"/>
      <c r="H5" s="23"/>
      <c r="I5" s="23"/>
      <c r="J5" s="22"/>
      <c r="K5" s="22"/>
      <c r="L5" s="22"/>
      <c r="M5" s="22"/>
      <c r="N5" s="22"/>
      <c r="O5" s="23"/>
      <c r="P5" s="23"/>
      <c r="Q5" s="23"/>
      <c r="R5" s="22"/>
      <c r="S5" s="22"/>
      <c r="T5" s="22"/>
      <c r="U5" s="78">
        <f>SUM(V5:AD5)+SUM(AU5:BF5)</f>
        <v>171.16333300000002</v>
      </c>
      <c r="V5" s="22">
        <f>V6+SUM(V10:V14)+SUM(V18:V20)</f>
        <v>4.6903060000000005</v>
      </c>
      <c r="W5" s="22">
        <f t="shared" ref="W5:BG5" si="1">W6+SUM(W10:W14)+SUM(W18:W20)</f>
        <v>2.8262670000000001</v>
      </c>
      <c r="X5" s="22">
        <f t="shared" si="1"/>
        <v>0</v>
      </c>
      <c r="Y5" s="22">
        <f t="shared" si="1"/>
        <v>4.0999999999999996</v>
      </c>
      <c r="Z5" s="22">
        <f t="shared" si="1"/>
        <v>3.0219680000000002</v>
      </c>
      <c r="AA5" s="22">
        <f t="shared" si="1"/>
        <v>1.5284439999999999</v>
      </c>
      <c r="AB5" s="22">
        <f t="shared" si="1"/>
        <v>0</v>
      </c>
      <c r="AC5" s="22">
        <f t="shared" si="1"/>
        <v>0</v>
      </c>
      <c r="AD5" s="22">
        <f t="shared" si="1"/>
        <v>121.649395</v>
      </c>
      <c r="AE5" s="22">
        <f t="shared" si="1"/>
        <v>104.13180000000001</v>
      </c>
      <c r="AF5" s="22">
        <f t="shared" si="1"/>
        <v>0</v>
      </c>
      <c r="AG5" s="22">
        <f t="shared" si="1"/>
        <v>0</v>
      </c>
      <c r="AH5" s="22">
        <f t="shared" si="1"/>
        <v>0.22050600000000001</v>
      </c>
      <c r="AI5" s="22">
        <f t="shared" si="1"/>
        <v>1.062689</v>
      </c>
      <c r="AJ5" s="22">
        <f t="shared" si="1"/>
        <v>0</v>
      </c>
      <c r="AK5" s="22">
        <f t="shared" si="1"/>
        <v>16.234400000000001</v>
      </c>
      <c r="AL5" s="22">
        <f t="shared" si="1"/>
        <v>0</v>
      </c>
      <c r="AM5" s="22">
        <f t="shared" si="1"/>
        <v>0</v>
      </c>
      <c r="AN5" s="22">
        <f t="shared" si="1"/>
        <v>0</v>
      </c>
      <c r="AO5" s="22">
        <f t="shared" si="1"/>
        <v>0</v>
      </c>
      <c r="AP5" s="22">
        <f t="shared" si="1"/>
        <v>0</v>
      </c>
      <c r="AQ5" s="22">
        <f t="shared" si="1"/>
        <v>0</v>
      </c>
      <c r="AR5" s="22">
        <f t="shared" si="1"/>
        <v>0</v>
      </c>
      <c r="AS5" s="22">
        <f t="shared" si="1"/>
        <v>0</v>
      </c>
      <c r="AT5" s="22">
        <f t="shared" si="1"/>
        <v>0</v>
      </c>
      <c r="AU5" s="22">
        <f t="shared" si="1"/>
        <v>0</v>
      </c>
      <c r="AV5" s="22">
        <f t="shared" si="1"/>
        <v>2.2434219999999998</v>
      </c>
      <c r="AW5" s="22">
        <f t="shared" si="1"/>
        <v>0</v>
      </c>
      <c r="AX5" s="22">
        <f t="shared" si="1"/>
        <v>23.827179999999998</v>
      </c>
      <c r="AY5" s="22">
        <f t="shared" si="1"/>
        <v>3.0855099999999998</v>
      </c>
      <c r="AZ5" s="22">
        <f t="shared" si="1"/>
        <v>4.1908409999999998</v>
      </c>
      <c r="BA5" s="22">
        <f t="shared" si="1"/>
        <v>0</v>
      </c>
      <c r="BB5" s="22">
        <f t="shared" si="1"/>
        <v>0</v>
      </c>
      <c r="BC5" s="22">
        <f t="shared" si="1"/>
        <v>0</v>
      </c>
      <c r="BD5" s="22">
        <f t="shared" si="1"/>
        <v>0</v>
      </c>
      <c r="BE5" s="22">
        <f t="shared" si="1"/>
        <v>0</v>
      </c>
      <c r="BF5" s="22">
        <f t="shared" si="1"/>
        <v>0</v>
      </c>
      <c r="BG5" s="22">
        <f t="shared" si="1"/>
        <v>0</v>
      </c>
      <c r="BH5" s="99">
        <f>BG5+U5</f>
        <v>171.16333300000002</v>
      </c>
      <c r="BI5" s="100">
        <f>E60-BH5</f>
        <v>1021.2044659999999</v>
      </c>
      <c r="BJ5" s="447">
        <v>13823.858958000001</v>
      </c>
      <c r="BK5" s="114">
        <f t="shared" si="0"/>
        <v>109961.02942399999</v>
      </c>
      <c r="BL5" s="446" t="e">
        <f>#REF!</f>
        <v>#REF!</v>
      </c>
      <c r="BM5" s="446" t="e">
        <f t="shared" ref="BM5:BM61" si="2">BL5-BK5</f>
        <v>#REF!</v>
      </c>
      <c r="BN5" s="454">
        <f>BK5-D5</f>
        <v>14845.063423999993</v>
      </c>
      <c r="BO5" s="446">
        <f>BK5-D5</f>
        <v>14845.063423999993</v>
      </c>
      <c r="BP5" s="21" t="s">
        <v>26</v>
      </c>
      <c r="BQ5" s="75">
        <v>95115.966</v>
      </c>
    </row>
    <row r="6" spans="1:69">
      <c r="A6" s="24" t="s">
        <v>84</v>
      </c>
      <c r="B6" s="25" t="s">
        <v>85</v>
      </c>
      <c r="C6" s="26" t="s">
        <v>27</v>
      </c>
      <c r="D6" s="75">
        <v>8912.8799999999992</v>
      </c>
      <c r="E6" s="27"/>
      <c r="F6" s="69">
        <f>$D6-$BH6</f>
        <v>8831.410339</v>
      </c>
      <c r="G6" s="28"/>
      <c r="H6" s="28"/>
      <c r="I6" s="28"/>
      <c r="J6" s="27">
        <f>SUM(J7:J9)</f>
        <v>50.037609999999397</v>
      </c>
      <c r="K6" s="27">
        <f t="shared" ref="K6:T6" si="3">SUM(K7:K9)</f>
        <v>3.7699999999999997E-2</v>
      </c>
      <c r="L6" s="27">
        <f t="shared" si="3"/>
        <v>0</v>
      </c>
      <c r="M6" s="27">
        <f t="shared" si="3"/>
        <v>0</v>
      </c>
      <c r="N6" s="27">
        <f t="shared" si="3"/>
        <v>0</v>
      </c>
      <c r="O6" s="27">
        <f t="shared" si="3"/>
        <v>0</v>
      </c>
      <c r="P6" s="27">
        <f t="shared" si="3"/>
        <v>0</v>
      </c>
      <c r="Q6" s="27">
        <f t="shared" si="3"/>
        <v>0</v>
      </c>
      <c r="R6" s="27">
        <f t="shared" si="3"/>
        <v>2.20025</v>
      </c>
      <c r="S6" s="27">
        <f t="shared" si="3"/>
        <v>0</v>
      </c>
      <c r="T6" s="27">
        <f t="shared" si="3"/>
        <v>0</v>
      </c>
      <c r="U6" s="49">
        <f>SUM(V6:BF6)</f>
        <v>29.194100999999996</v>
      </c>
      <c r="V6" s="27">
        <f t="shared" ref="V6:BG6" si="4">SUM(V7:V9)</f>
        <v>0</v>
      </c>
      <c r="W6" s="27">
        <f t="shared" si="4"/>
        <v>0.43966099999999997</v>
      </c>
      <c r="X6" s="27">
        <f t="shared" si="4"/>
        <v>0</v>
      </c>
      <c r="Y6" s="27">
        <f t="shared" si="4"/>
        <v>0</v>
      </c>
      <c r="Z6" s="27">
        <f t="shared" si="4"/>
        <v>0.28999999999999998</v>
      </c>
      <c r="AA6" s="27">
        <f t="shared" si="4"/>
        <v>0</v>
      </c>
      <c r="AB6" s="27">
        <f t="shared" si="4"/>
        <v>0</v>
      </c>
      <c r="AC6" s="27">
        <f t="shared" si="4"/>
        <v>0</v>
      </c>
      <c r="AD6" s="92">
        <f t="shared" si="4"/>
        <v>13.61514</v>
      </c>
      <c r="AE6" s="87">
        <f t="shared" si="4"/>
        <v>13.130739999999999</v>
      </c>
      <c r="AF6" s="87">
        <f t="shared" si="4"/>
        <v>0</v>
      </c>
      <c r="AG6" s="87">
        <f t="shared" si="4"/>
        <v>0</v>
      </c>
      <c r="AH6" s="87">
        <f t="shared" si="4"/>
        <v>0</v>
      </c>
      <c r="AI6" s="87">
        <f t="shared" si="4"/>
        <v>0</v>
      </c>
      <c r="AJ6" s="87">
        <f t="shared" si="4"/>
        <v>0</v>
      </c>
      <c r="AK6" s="87">
        <f t="shared" si="4"/>
        <v>0.4844</v>
      </c>
      <c r="AL6" s="87">
        <f t="shared" si="4"/>
        <v>0</v>
      </c>
      <c r="AM6" s="87">
        <f t="shared" si="4"/>
        <v>0</v>
      </c>
      <c r="AN6" s="87">
        <f t="shared" si="4"/>
        <v>0</v>
      </c>
      <c r="AO6" s="87">
        <f t="shared" si="4"/>
        <v>0</v>
      </c>
      <c r="AP6" s="87">
        <f t="shared" si="4"/>
        <v>0</v>
      </c>
      <c r="AQ6" s="87">
        <f t="shared" si="4"/>
        <v>0</v>
      </c>
      <c r="AR6" s="87">
        <f t="shared" si="4"/>
        <v>0</v>
      </c>
      <c r="AS6" s="87">
        <f t="shared" si="4"/>
        <v>0</v>
      </c>
      <c r="AT6" s="87">
        <f t="shared" si="4"/>
        <v>0</v>
      </c>
      <c r="AU6" s="27">
        <f t="shared" si="4"/>
        <v>0</v>
      </c>
      <c r="AV6" s="27">
        <f t="shared" si="4"/>
        <v>0</v>
      </c>
      <c r="AW6" s="27">
        <f t="shared" si="4"/>
        <v>0</v>
      </c>
      <c r="AX6" s="27">
        <f t="shared" si="4"/>
        <v>1.0286500000000001</v>
      </c>
      <c r="AY6" s="27">
        <f t="shared" si="4"/>
        <v>0.12551000000000001</v>
      </c>
      <c r="AZ6" s="27">
        <f t="shared" si="4"/>
        <v>0.08</v>
      </c>
      <c r="BA6" s="27">
        <f t="shared" si="4"/>
        <v>0</v>
      </c>
      <c r="BB6" s="27">
        <f t="shared" si="4"/>
        <v>0</v>
      </c>
      <c r="BC6" s="27">
        <f t="shared" si="4"/>
        <v>0</v>
      </c>
      <c r="BD6" s="27">
        <f t="shared" si="4"/>
        <v>0</v>
      </c>
      <c r="BE6" s="27">
        <f t="shared" si="4"/>
        <v>0</v>
      </c>
      <c r="BF6" s="27">
        <f t="shared" si="4"/>
        <v>0</v>
      </c>
      <c r="BG6" s="27">
        <f t="shared" si="4"/>
        <v>0</v>
      </c>
      <c r="BH6" s="27">
        <f>SUM(J6:U6)+BG6</f>
        <v>81.469660999999391</v>
      </c>
      <c r="BI6" s="102">
        <f>F60-BH6</f>
        <v>-81.469660999999391</v>
      </c>
      <c r="BJ6" s="448">
        <v>-252.389406000002</v>
      </c>
      <c r="BK6" s="103">
        <f t="shared" si="0"/>
        <v>8579.020932999998</v>
      </c>
      <c r="BL6" s="446" t="e">
        <f>#REF!</f>
        <v>#REF!</v>
      </c>
      <c r="BM6" s="446" t="e">
        <f t="shared" si="2"/>
        <v>#REF!</v>
      </c>
      <c r="BN6" s="454">
        <f t="shared" ref="BN6:BN61" si="5">BK6-D6</f>
        <v>-333.85906700000123</v>
      </c>
      <c r="BO6" s="446">
        <f t="shared" ref="BO6:BO61" si="6">BK6-D6</f>
        <v>-333.85906700000123</v>
      </c>
      <c r="BP6" s="456" t="s">
        <v>27</v>
      </c>
      <c r="BQ6" s="75">
        <v>8912.8799999999992</v>
      </c>
    </row>
    <row r="7" spans="1:69">
      <c r="A7" s="29" t="s">
        <v>86</v>
      </c>
      <c r="B7" s="30" t="s">
        <v>87</v>
      </c>
      <c r="C7" s="31" t="s">
        <v>28</v>
      </c>
      <c r="D7" s="112">
        <v>1090.18</v>
      </c>
      <c r="E7" s="32"/>
      <c r="F7" s="32"/>
      <c r="G7" s="33">
        <f>$D7-$BH7</f>
        <v>1085.6022</v>
      </c>
      <c r="H7" s="89"/>
      <c r="I7" s="89"/>
      <c r="J7" s="34"/>
      <c r="K7" s="34"/>
      <c r="L7" s="71"/>
      <c r="M7" s="71"/>
      <c r="N7" s="39">
        <f t="shared" ref="N7:N13" si="7">SUM(O7:Q7)</f>
        <v>0</v>
      </c>
      <c r="O7" s="70"/>
      <c r="P7" s="70"/>
      <c r="Q7" s="70"/>
      <c r="R7" s="34"/>
      <c r="S7" s="34"/>
      <c r="T7" s="34"/>
      <c r="U7" s="78">
        <f>SUM(V7:AD7)+SUM(AU7:BF7)</f>
        <v>4.5777999999999999</v>
      </c>
      <c r="V7" s="34">
        <v>0</v>
      </c>
      <c r="W7" s="34">
        <v>0.37009999999999998</v>
      </c>
      <c r="X7" s="34"/>
      <c r="Y7" s="34">
        <v>0</v>
      </c>
      <c r="Z7" s="34">
        <v>0.28999999999999998</v>
      </c>
      <c r="AA7" s="34"/>
      <c r="AB7" s="34"/>
      <c r="AC7" s="34"/>
      <c r="AD7" s="88">
        <f>SUM(AE7:AT7)</f>
        <v>3.8376999999999999</v>
      </c>
      <c r="AE7" s="89">
        <v>3.8376999999999999</v>
      </c>
      <c r="AF7" s="89"/>
      <c r="AG7" s="89"/>
      <c r="AH7" s="89"/>
      <c r="AI7" s="89"/>
      <c r="AJ7" s="89"/>
      <c r="AK7" s="89"/>
      <c r="AL7" s="89"/>
      <c r="AM7" s="89"/>
      <c r="AN7" s="89"/>
      <c r="AO7" s="89"/>
      <c r="AP7" s="89"/>
      <c r="AQ7" s="89"/>
      <c r="AR7" s="89"/>
      <c r="AS7" s="89"/>
      <c r="AT7" s="89"/>
      <c r="AU7" s="34"/>
      <c r="AV7" s="34"/>
      <c r="AW7" s="34"/>
      <c r="AX7" s="34">
        <v>0</v>
      </c>
      <c r="AY7" s="34">
        <v>0</v>
      </c>
      <c r="AZ7" s="34">
        <v>0.08</v>
      </c>
      <c r="BA7" s="34"/>
      <c r="BB7" s="34"/>
      <c r="BC7" s="34"/>
      <c r="BD7" s="34"/>
      <c r="BE7" s="34"/>
      <c r="BF7" s="34"/>
      <c r="BG7" s="34"/>
      <c r="BH7" s="32">
        <f>BG7+SUM(H7:U7)</f>
        <v>4.5777999999999999</v>
      </c>
      <c r="BI7" s="102">
        <f>G60-BH7</f>
        <v>-4.5777999999999999</v>
      </c>
      <c r="BJ7" s="449">
        <v>477.419849</v>
      </c>
      <c r="BK7" s="106">
        <f t="shared" si="0"/>
        <v>1563.0220490000002</v>
      </c>
      <c r="BL7" s="446" t="e">
        <f>#REF!</f>
        <v>#REF!</v>
      </c>
      <c r="BM7" s="446" t="e">
        <f t="shared" si="2"/>
        <v>#REF!</v>
      </c>
      <c r="BN7" s="454">
        <f t="shared" si="5"/>
        <v>472.84204900000009</v>
      </c>
      <c r="BO7" s="446">
        <f t="shared" si="6"/>
        <v>472.84204900000009</v>
      </c>
      <c r="BP7" s="457" t="s">
        <v>28</v>
      </c>
      <c r="BQ7" s="75">
        <v>1090.18</v>
      </c>
    </row>
    <row r="8" spans="1:69">
      <c r="A8" s="29" t="s">
        <v>86</v>
      </c>
      <c r="B8" s="30" t="s">
        <v>88</v>
      </c>
      <c r="C8" s="35" t="s">
        <v>29</v>
      </c>
      <c r="D8" s="112">
        <v>901.45</v>
      </c>
      <c r="E8" s="32"/>
      <c r="F8" s="32"/>
      <c r="G8" s="89"/>
      <c r="H8" s="33">
        <f>$D8-$BH8</f>
        <v>893.08695</v>
      </c>
      <c r="I8" s="89"/>
      <c r="J8" s="442"/>
      <c r="K8" s="442"/>
      <c r="L8" s="71"/>
      <c r="M8" s="71"/>
      <c r="N8" s="39">
        <f t="shared" si="7"/>
        <v>0</v>
      </c>
      <c r="O8" s="70"/>
      <c r="P8" s="70"/>
      <c r="Q8" s="70"/>
      <c r="R8" s="34">
        <v>2.20025</v>
      </c>
      <c r="S8" s="34"/>
      <c r="T8" s="34"/>
      <c r="U8" s="78">
        <f t="shared" ref="U8:U20" si="8">SUM(V8:AD8)+SUM(AU8:BF8)</f>
        <v>6.1627999999999998</v>
      </c>
      <c r="V8" s="34">
        <v>0</v>
      </c>
      <c r="W8" s="34">
        <v>0</v>
      </c>
      <c r="X8" s="34"/>
      <c r="Y8" s="34">
        <v>0</v>
      </c>
      <c r="Z8" s="34">
        <v>0</v>
      </c>
      <c r="AA8" s="34"/>
      <c r="AB8" s="34"/>
      <c r="AC8" s="34"/>
      <c r="AD8" s="88">
        <f t="shared" ref="AD8:AD29" si="9">SUM(AE8:AT8)</f>
        <v>5.0086399999999998</v>
      </c>
      <c r="AE8" s="89">
        <v>4.5242399999999998</v>
      </c>
      <c r="AF8" s="89"/>
      <c r="AG8" s="89"/>
      <c r="AH8" s="89"/>
      <c r="AI8" s="89"/>
      <c r="AJ8" s="89"/>
      <c r="AK8" s="89">
        <v>0.4844</v>
      </c>
      <c r="AL8" s="89"/>
      <c r="AM8" s="89"/>
      <c r="AN8" s="89"/>
      <c r="AO8" s="89"/>
      <c r="AP8" s="89"/>
      <c r="AQ8" s="89"/>
      <c r="AR8" s="89"/>
      <c r="AS8" s="89"/>
      <c r="AT8" s="89"/>
      <c r="AU8" s="34"/>
      <c r="AV8" s="34"/>
      <c r="AW8" s="34"/>
      <c r="AX8" s="34">
        <v>1.0286500000000001</v>
      </c>
      <c r="AY8" s="34">
        <v>0.12551000000000001</v>
      </c>
      <c r="AZ8" s="34">
        <v>0</v>
      </c>
      <c r="BA8" s="34"/>
      <c r="BB8" s="34"/>
      <c r="BC8" s="34"/>
      <c r="BD8" s="34"/>
      <c r="BE8" s="34"/>
      <c r="BF8" s="34"/>
      <c r="BG8" s="34"/>
      <c r="BH8" s="32">
        <f>G8+SUM(I8:U8)+BG8</f>
        <v>8.3630499999999994</v>
      </c>
      <c r="BI8" s="102">
        <f>H60-BH8</f>
        <v>-8.3630499999999994</v>
      </c>
      <c r="BJ8" s="449">
        <v>526.21359399999903</v>
      </c>
      <c r="BK8" s="106">
        <f t="shared" si="0"/>
        <v>1419.300543999999</v>
      </c>
      <c r="BL8" s="446" t="e">
        <f>#REF!</f>
        <v>#REF!</v>
      </c>
      <c r="BM8" s="446" t="e">
        <f t="shared" si="2"/>
        <v>#REF!</v>
      </c>
      <c r="BN8" s="454">
        <f t="shared" si="5"/>
        <v>517.85054399999899</v>
      </c>
      <c r="BO8" s="446">
        <f t="shared" si="6"/>
        <v>517.85054399999899</v>
      </c>
      <c r="BP8" s="458" t="s">
        <v>29</v>
      </c>
      <c r="BQ8" s="75">
        <v>901.45</v>
      </c>
    </row>
    <row r="9" spans="1:69">
      <c r="A9" s="29" t="s">
        <v>86</v>
      </c>
      <c r="B9" s="30" t="s">
        <v>89</v>
      </c>
      <c r="C9" s="36" t="s">
        <v>30</v>
      </c>
      <c r="D9" s="112">
        <v>6921.25</v>
      </c>
      <c r="E9" s="32"/>
      <c r="F9" s="32"/>
      <c r="G9" s="89"/>
      <c r="H9" s="89"/>
      <c r="I9" s="33">
        <f>$D9-$BH9</f>
        <v>6866.3363290000007</v>
      </c>
      <c r="J9" s="442">
        <v>50.037609999999397</v>
      </c>
      <c r="K9" s="442">
        <v>3.7699999999999997E-2</v>
      </c>
      <c r="L9" s="71"/>
      <c r="M9" s="71"/>
      <c r="N9" s="39">
        <f t="shared" si="7"/>
        <v>0</v>
      </c>
      <c r="O9" s="70"/>
      <c r="P9" s="70"/>
      <c r="Q9" s="70"/>
      <c r="R9" s="34">
        <v>0</v>
      </c>
      <c r="S9" s="34"/>
      <c r="T9" s="34"/>
      <c r="U9" s="78">
        <f t="shared" si="8"/>
        <v>4.8383609999999999</v>
      </c>
      <c r="V9" s="34">
        <v>0</v>
      </c>
      <c r="W9" s="34">
        <v>6.9560999999999998E-2</v>
      </c>
      <c r="X9" s="34"/>
      <c r="Y9" s="34">
        <v>0</v>
      </c>
      <c r="Z9" s="34">
        <v>0</v>
      </c>
      <c r="AA9" s="34"/>
      <c r="AB9" s="34"/>
      <c r="AC9" s="34"/>
      <c r="AD9" s="88">
        <f t="shared" si="9"/>
        <v>4.7687999999999997</v>
      </c>
      <c r="AE9" s="89">
        <v>4.7687999999999997</v>
      </c>
      <c r="AF9" s="89"/>
      <c r="AG9" s="89"/>
      <c r="AH9" s="89"/>
      <c r="AI9" s="89"/>
      <c r="AJ9" s="89"/>
      <c r="AK9" s="89">
        <v>0</v>
      </c>
      <c r="AL9" s="89"/>
      <c r="AM9" s="89"/>
      <c r="AN9" s="89"/>
      <c r="AO9" s="89"/>
      <c r="AP9" s="89"/>
      <c r="AQ9" s="89"/>
      <c r="AR9" s="89"/>
      <c r="AS9" s="89"/>
      <c r="AT9" s="89"/>
      <c r="AU9" s="34"/>
      <c r="AV9" s="34"/>
      <c r="AW9" s="34"/>
      <c r="AX9" s="34">
        <v>0</v>
      </c>
      <c r="AY9" s="34">
        <v>0</v>
      </c>
      <c r="AZ9" s="34">
        <v>0</v>
      </c>
      <c r="BA9" s="34"/>
      <c r="BB9" s="34"/>
      <c r="BC9" s="34"/>
      <c r="BD9" s="34"/>
      <c r="BE9" s="34"/>
      <c r="BF9" s="34"/>
      <c r="BG9" s="34"/>
      <c r="BH9" s="32">
        <f>G9+H9+SUM(J9:U9)+BG9</f>
        <v>54.913670999999397</v>
      </c>
      <c r="BI9" s="102">
        <f>I$60-$BH9</f>
        <v>-54.913670999999397</v>
      </c>
      <c r="BJ9" s="449">
        <v>-1269.6379890000001</v>
      </c>
      <c r="BK9" s="106">
        <f t="shared" si="0"/>
        <v>5596.6983400000008</v>
      </c>
      <c r="BL9" s="446" t="e">
        <f>#REF!</f>
        <v>#REF!</v>
      </c>
      <c r="BM9" s="446" t="e">
        <f t="shared" si="2"/>
        <v>#REF!</v>
      </c>
      <c r="BN9" s="454">
        <f t="shared" si="5"/>
        <v>-1324.5516599999992</v>
      </c>
      <c r="BO9" s="446">
        <f t="shared" si="6"/>
        <v>-1324.5516599999992</v>
      </c>
      <c r="BP9" s="459" t="s">
        <v>30</v>
      </c>
      <c r="BQ9" s="75">
        <v>6921.25</v>
      </c>
    </row>
    <row r="10" spans="1:69">
      <c r="A10" s="24" t="s">
        <v>90</v>
      </c>
      <c r="B10" s="37" t="s">
        <v>91</v>
      </c>
      <c r="C10" s="26" t="s">
        <v>31</v>
      </c>
      <c r="D10" s="75">
        <v>19912.394</v>
      </c>
      <c r="E10" s="27"/>
      <c r="F10" s="27">
        <f>SUM(G10:I10)</f>
        <v>0</v>
      </c>
      <c r="G10" s="45"/>
      <c r="H10" s="45"/>
      <c r="I10" s="45"/>
      <c r="J10" s="69">
        <f>$D10-$BH10</f>
        <v>13067.338548</v>
      </c>
      <c r="K10" s="75">
        <v>19</v>
      </c>
      <c r="L10" s="76">
        <v>6689.0946670000003</v>
      </c>
      <c r="M10" s="76"/>
      <c r="N10" s="39">
        <f t="shared" si="7"/>
        <v>0</v>
      </c>
      <c r="O10" s="74"/>
      <c r="P10" s="74"/>
      <c r="Q10" s="74"/>
      <c r="R10" s="75">
        <v>61.309939999999997</v>
      </c>
      <c r="S10" s="75"/>
      <c r="T10" s="75">
        <v>35.725177000000002</v>
      </c>
      <c r="U10" s="78">
        <f t="shared" si="8"/>
        <v>39.925668000000002</v>
      </c>
      <c r="V10" s="75">
        <v>0</v>
      </c>
      <c r="W10" s="75">
        <v>1.686855</v>
      </c>
      <c r="X10" s="75"/>
      <c r="Y10" s="75">
        <v>1.31839</v>
      </c>
      <c r="Z10" s="75">
        <v>2.7319680000000002</v>
      </c>
      <c r="AA10" s="75">
        <v>1.5284439999999999</v>
      </c>
      <c r="AB10" s="75"/>
      <c r="AC10" s="75"/>
      <c r="AD10" s="88">
        <f t="shared" si="9"/>
        <v>18.137508</v>
      </c>
      <c r="AE10" s="89">
        <v>9.3922399999999993</v>
      </c>
      <c r="AF10" s="89"/>
      <c r="AG10" s="89"/>
      <c r="AH10" s="89">
        <v>0.22050600000000001</v>
      </c>
      <c r="AI10" s="89">
        <v>0.394762</v>
      </c>
      <c r="AJ10" s="89"/>
      <c r="AK10" s="89">
        <v>8.1300000000000008</v>
      </c>
      <c r="AL10" s="89"/>
      <c r="AM10" s="89"/>
      <c r="AN10" s="89"/>
      <c r="AO10" s="89"/>
      <c r="AP10" s="89"/>
      <c r="AQ10" s="89"/>
      <c r="AR10" s="89"/>
      <c r="AS10" s="89"/>
      <c r="AT10" s="89"/>
      <c r="AU10" s="75"/>
      <c r="AV10" s="75">
        <v>0.19342200000000001</v>
      </c>
      <c r="AW10" s="75"/>
      <c r="AX10" s="75">
        <v>10.931520000000001</v>
      </c>
      <c r="AY10" s="75">
        <v>0.59</v>
      </c>
      <c r="AZ10" s="75">
        <v>2.8075610000000002</v>
      </c>
      <c r="BA10" s="75"/>
      <c r="BB10" s="75"/>
      <c r="BC10" s="75"/>
      <c r="BD10" s="75"/>
      <c r="BE10" s="75"/>
      <c r="BF10" s="75"/>
      <c r="BG10" s="75"/>
      <c r="BH10" s="27">
        <f>SUM(G10:I10)+SUM(K10:U10)+BG10</f>
        <v>6845.0554520000005</v>
      </c>
      <c r="BI10" s="102">
        <f>J60-BH10</f>
        <v>-6173.5078820000008</v>
      </c>
      <c r="BJ10" s="450">
        <v>39908.494543000001</v>
      </c>
      <c r="BK10" s="101">
        <f t="shared" si="0"/>
        <v>53647.380661000003</v>
      </c>
      <c r="BL10" s="446" t="e">
        <f>#REF!</f>
        <v>#REF!</v>
      </c>
      <c r="BM10" s="446" t="e">
        <f t="shared" si="2"/>
        <v>#REF!</v>
      </c>
      <c r="BN10" s="454">
        <f t="shared" si="5"/>
        <v>33734.986661000003</v>
      </c>
      <c r="BO10" s="446">
        <f t="shared" si="6"/>
        <v>33734.986661000003</v>
      </c>
      <c r="BP10" s="456" t="s">
        <v>31</v>
      </c>
      <c r="BQ10" s="75">
        <v>19912.394</v>
      </c>
    </row>
    <row r="11" spans="1:69">
      <c r="A11" s="24" t="s">
        <v>92</v>
      </c>
      <c r="B11" s="37" t="s">
        <v>93</v>
      </c>
      <c r="C11" s="38" t="s">
        <v>32</v>
      </c>
      <c r="D11" s="75">
        <v>1011.94</v>
      </c>
      <c r="E11" s="27"/>
      <c r="F11" s="27">
        <f t="shared" ref="F11:F20" si="10">SUM(G11:I11)</f>
        <v>0</v>
      </c>
      <c r="G11" s="45"/>
      <c r="H11" s="45"/>
      <c r="I11" s="45"/>
      <c r="J11" s="75"/>
      <c r="K11" s="69">
        <f>$D11-$BH11</f>
        <v>948.70654000000002</v>
      </c>
      <c r="L11" s="76"/>
      <c r="M11" s="76"/>
      <c r="N11" s="39">
        <f t="shared" si="7"/>
        <v>0</v>
      </c>
      <c r="O11" s="74"/>
      <c r="P11" s="74"/>
      <c r="Q11" s="74"/>
      <c r="R11" s="75">
        <v>4.45</v>
      </c>
      <c r="S11" s="75"/>
      <c r="T11" s="75">
        <v>32.246456000000002</v>
      </c>
      <c r="U11" s="78">
        <f t="shared" si="8"/>
        <v>26.537004</v>
      </c>
      <c r="V11" s="75">
        <v>1.4503060000000001</v>
      </c>
      <c r="W11" s="75">
        <v>0.418931</v>
      </c>
      <c r="X11" s="75"/>
      <c r="Y11" s="75">
        <v>0.78</v>
      </c>
      <c r="Z11" s="75">
        <v>0</v>
      </c>
      <c r="AA11" s="75"/>
      <c r="AB11" s="75"/>
      <c r="AC11" s="75"/>
      <c r="AD11" s="88">
        <f t="shared" si="9"/>
        <v>9.027927</v>
      </c>
      <c r="AE11" s="89">
        <v>8.34</v>
      </c>
      <c r="AF11" s="89"/>
      <c r="AG11" s="89"/>
      <c r="AH11" s="89">
        <v>0</v>
      </c>
      <c r="AI11" s="89">
        <v>0.66792700000000005</v>
      </c>
      <c r="AJ11" s="89"/>
      <c r="AK11" s="89">
        <v>0.02</v>
      </c>
      <c r="AL11" s="89"/>
      <c r="AM11" s="89"/>
      <c r="AN11" s="89"/>
      <c r="AO11" s="89"/>
      <c r="AP11" s="89"/>
      <c r="AQ11" s="89"/>
      <c r="AR11" s="89"/>
      <c r="AS11" s="89"/>
      <c r="AT11" s="89"/>
      <c r="AU11" s="75"/>
      <c r="AV11" s="75">
        <v>2.0499999999999998</v>
      </c>
      <c r="AW11" s="75"/>
      <c r="AX11" s="75">
        <v>10.69656</v>
      </c>
      <c r="AY11" s="75">
        <v>1.95</v>
      </c>
      <c r="AZ11" s="75">
        <v>0.16328000000000001</v>
      </c>
      <c r="BA11" s="75"/>
      <c r="BB11" s="75"/>
      <c r="BC11" s="75"/>
      <c r="BD11" s="75"/>
      <c r="BE11" s="75"/>
      <c r="BF11" s="75"/>
      <c r="BG11" s="75"/>
      <c r="BH11" s="27">
        <f>SUM(G11:J11)+SUM(L11:U11)+BG11</f>
        <v>63.233460000000008</v>
      </c>
      <c r="BI11" s="102">
        <f>K60-BH11</f>
        <v>1120.5773600000002</v>
      </c>
      <c r="BJ11" s="450">
        <v>1923.1355370000001</v>
      </c>
      <c r="BK11" s="101">
        <f t="shared" si="0"/>
        <v>4055.6528970000004</v>
      </c>
      <c r="BL11" s="446" t="e">
        <f>#REF!</f>
        <v>#REF!</v>
      </c>
      <c r="BM11" s="446" t="e">
        <f t="shared" si="2"/>
        <v>#REF!</v>
      </c>
      <c r="BN11" s="454">
        <f t="shared" si="5"/>
        <v>3043.7128970000003</v>
      </c>
      <c r="BO11" s="446">
        <f t="shared" si="6"/>
        <v>3043.7128970000003</v>
      </c>
      <c r="BP11" s="38" t="s">
        <v>32</v>
      </c>
      <c r="BQ11" s="75">
        <v>1011.94</v>
      </c>
    </row>
    <row r="12" spans="1:69">
      <c r="A12" s="24" t="s">
        <v>94</v>
      </c>
      <c r="B12" s="37" t="s">
        <v>95</v>
      </c>
      <c r="C12" s="26" t="s">
        <v>33</v>
      </c>
      <c r="D12" s="75">
        <v>46196.453999999998</v>
      </c>
      <c r="E12" s="27"/>
      <c r="F12" s="27">
        <f t="shared" si="10"/>
        <v>0</v>
      </c>
      <c r="G12" s="74"/>
      <c r="H12" s="74"/>
      <c r="I12" s="74"/>
      <c r="J12" s="76"/>
      <c r="K12" s="76"/>
      <c r="L12" s="69">
        <f>$D12-$BH12</f>
        <v>46149.02317</v>
      </c>
      <c r="M12" s="76"/>
      <c r="N12" s="39">
        <f t="shared" si="7"/>
        <v>0</v>
      </c>
      <c r="O12" s="74"/>
      <c r="P12" s="74"/>
      <c r="Q12" s="74"/>
      <c r="R12" s="76"/>
      <c r="S12" s="76"/>
      <c r="T12" s="76"/>
      <c r="U12" s="78">
        <f t="shared" si="8"/>
        <v>47.43083</v>
      </c>
      <c r="V12" s="76"/>
      <c r="W12" s="76"/>
      <c r="X12" s="76"/>
      <c r="Y12" s="76"/>
      <c r="Z12" s="76"/>
      <c r="AA12" s="76"/>
      <c r="AB12" s="76"/>
      <c r="AC12" s="76"/>
      <c r="AD12" s="88">
        <f t="shared" si="9"/>
        <v>47.43083</v>
      </c>
      <c r="AE12" s="70">
        <v>47.43083</v>
      </c>
      <c r="AF12" s="70"/>
      <c r="AG12" s="70"/>
      <c r="AH12" s="70"/>
      <c r="AI12" s="70"/>
      <c r="AJ12" s="70"/>
      <c r="AK12" s="70"/>
      <c r="AL12" s="70"/>
      <c r="AM12" s="70"/>
      <c r="AN12" s="70"/>
      <c r="AO12" s="70"/>
      <c r="AP12" s="70"/>
      <c r="AQ12" s="70"/>
      <c r="AR12" s="70"/>
      <c r="AS12" s="70"/>
      <c r="AT12" s="70"/>
      <c r="AU12" s="76"/>
      <c r="AV12" s="76"/>
      <c r="AW12" s="76"/>
      <c r="AX12" s="76"/>
      <c r="AY12" s="76"/>
      <c r="AZ12" s="76"/>
      <c r="BA12" s="76"/>
      <c r="BB12" s="76"/>
      <c r="BC12" s="76"/>
      <c r="BD12" s="76"/>
      <c r="BE12" s="76"/>
      <c r="BF12" s="76"/>
      <c r="BG12" s="75"/>
      <c r="BH12" s="27">
        <f>SUM(G12:K12)+SUM(M12:U12)+BG12</f>
        <v>47.43083</v>
      </c>
      <c r="BI12" s="102">
        <f>L60-BH12</f>
        <v>7068.2991700000002</v>
      </c>
      <c r="BJ12" s="450">
        <v>-19864.261459000001</v>
      </c>
      <c r="BK12" s="103">
        <f t="shared" si="0"/>
        <v>33400.491710999995</v>
      </c>
      <c r="BL12" s="446" t="e">
        <f>#REF!</f>
        <v>#REF!</v>
      </c>
      <c r="BM12" s="446" t="e">
        <f t="shared" si="2"/>
        <v>#REF!</v>
      </c>
      <c r="BN12" s="454">
        <f t="shared" si="5"/>
        <v>-12795.962289000003</v>
      </c>
      <c r="BO12" s="446">
        <f t="shared" si="6"/>
        <v>-12795.962289000003</v>
      </c>
      <c r="BP12" s="456" t="s">
        <v>33</v>
      </c>
      <c r="BQ12" s="75">
        <v>46196.453999999998</v>
      </c>
    </row>
    <row r="13" spans="1:69">
      <c r="A13" s="24" t="s">
        <v>96</v>
      </c>
      <c r="B13" s="37" t="s">
        <v>97</v>
      </c>
      <c r="C13" s="38" t="s">
        <v>34</v>
      </c>
      <c r="D13" s="75">
        <v>0</v>
      </c>
      <c r="E13" s="27"/>
      <c r="F13" s="27">
        <f t="shared" si="10"/>
        <v>0</v>
      </c>
      <c r="G13" s="74"/>
      <c r="H13" s="74"/>
      <c r="I13" s="74"/>
      <c r="J13" s="76"/>
      <c r="K13" s="76"/>
      <c r="L13" s="76"/>
      <c r="M13" s="69">
        <f>$D13-$BH13</f>
        <v>0</v>
      </c>
      <c r="N13" s="39">
        <f t="shared" si="7"/>
        <v>0</v>
      </c>
      <c r="O13" s="74"/>
      <c r="P13" s="74"/>
      <c r="Q13" s="74"/>
      <c r="R13" s="76"/>
      <c r="S13" s="76"/>
      <c r="T13" s="76"/>
      <c r="U13" s="78">
        <f t="shared" si="8"/>
        <v>0</v>
      </c>
      <c r="V13" s="76"/>
      <c r="W13" s="76"/>
      <c r="X13" s="76"/>
      <c r="Y13" s="76"/>
      <c r="Z13" s="76"/>
      <c r="AA13" s="76"/>
      <c r="AB13" s="76"/>
      <c r="AC13" s="76"/>
      <c r="AD13" s="88">
        <f t="shared" si="9"/>
        <v>0</v>
      </c>
      <c r="AE13" s="70"/>
      <c r="AF13" s="70"/>
      <c r="AG13" s="70"/>
      <c r="AH13" s="70"/>
      <c r="AI13" s="70"/>
      <c r="AJ13" s="70"/>
      <c r="AK13" s="70"/>
      <c r="AL13" s="70"/>
      <c r="AM13" s="70"/>
      <c r="AN13" s="70"/>
      <c r="AO13" s="70"/>
      <c r="AP13" s="70"/>
      <c r="AQ13" s="70"/>
      <c r="AR13" s="70"/>
      <c r="AS13" s="70"/>
      <c r="AT13" s="70"/>
      <c r="AU13" s="76"/>
      <c r="AV13" s="76"/>
      <c r="AW13" s="76"/>
      <c r="AX13" s="76"/>
      <c r="AY13" s="76"/>
      <c r="AZ13" s="76"/>
      <c r="BA13" s="76"/>
      <c r="BB13" s="76"/>
      <c r="BC13" s="76"/>
      <c r="BD13" s="76"/>
      <c r="BE13" s="76"/>
      <c r="BF13" s="76"/>
      <c r="BG13" s="75"/>
      <c r="BH13" s="27">
        <f>F13+J13+K13+L13+N13+R13+S13+T13+U13+BG13</f>
        <v>0</v>
      </c>
      <c r="BI13" s="102">
        <f>M60-BH13</f>
        <v>0</v>
      </c>
      <c r="BJ13" s="450">
        <v>0</v>
      </c>
      <c r="BK13" s="103">
        <f t="shared" si="0"/>
        <v>0</v>
      </c>
      <c r="BL13" s="446" t="e">
        <f>#REF!</f>
        <v>#REF!</v>
      </c>
      <c r="BM13" s="446" t="e">
        <f t="shared" si="2"/>
        <v>#REF!</v>
      </c>
      <c r="BN13" s="454">
        <f t="shared" si="5"/>
        <v>0</v>
      </c>
      <c r="BO13" s="446">
        <f t="shared" si="6"/>
        <v>0</v>
      </c>
      <c r="BP13" s="38" t="s">
        <v>34</v>
      </c>
      <c r="BQ13" s="75">
        <v>0</v>
      </c>
    </row>
    <row r="14" spans="1:69">
      <c r="A14" s="24" t="s">
        <v>98</v>
      </c>
      <c r="B14" s="37" t="s">
        <v>99</v>
      </c>
      <c r="C14" s="38" t="s">
        <v>35</v>
      </c>
      <c r="D14" s="75">
        <v>18875.353999999999</v>
      </c>
      <c r="E14" s="27"/>
      <c r="F14" s="27">
        <f t="shared" si="10"/>
        <v>0</v>
      </c>
      <c r="G14" s="39">
        <f>SUM(G15:G17)</f>
        <v>0</v>
      </c>
      <c r="H14" s="39">
        <f t="shared" ref="H14:M14" si="11">SUM(H15:H17)</f>
        <v>0</v>
      </c>
      <c r="I14" s="39">
        <f t="shared" si="11"/>
        <v>0</v>
      </c>
      <c r="J14" s="39">
        <f t="shared" si="11"/>
        <v>0</v>
      </c>
      <c r="K14" s="39">
        <f t="shared" si="11"/>
        <v>1072.09312</v>
      </c>
      <c r="L14" s="39">
        <f t="shared" si="11"/>
        <v>0</v>
      </c>
      <c r="M14" s="39">
        <f t="shared" si="11"/>
        <v>0</v>
      </c>
      <c r="N14" s="69">
        <f>$D14-$BH14</f>
        <v>17763.051281</v>
      </c>
      <c r="O14" s="70"/>
      <c r="P14" s="70"/>
      <c r="Q14" s="70"/>
      <c r="R14" s="39">
        <f>SUM(R15:R17)</f>
        <v>0.23999899999999999</v>
      </c>
      <c r="S14" s="39">
        <f>SUM(S15:S17)</f>
        <v>0</v>
      </c>
      <c r="T14" s="39">
        <f>SUM(T15:T17)</f>
        <v>0</v>
      </c>
      <c r="U14" s="78">
        <f t="shared" si="8"/>
        <v>39.9696</v>
      </c>
      <c r="V14" s="39">
        <f t="shared" ref="V14:AC14" si="12">SUM(V15:V17)</f>
        <v>3.24</v>
      </c>
      <c r="W14" s="39">
        <f t="shared" si="12"/>
        <v>0</v>
      </c>
      <c r="X14" s="39">
        <f t="shared" si="12"/>
        <v>0</v>
      </c>
      <c r="Y14" s="39">
        <f t="shared" si="12"/>
        <v>2.0016099999999999</v>
      </c>
      <c r="Z14" s="39">
        <f t="shared" si="12"/>
        <v>0</v>
      </c>
      <c r="AA14" s="39">
        <f t="shared" si="12"/>
        <v>0</v>
      </c>
      <c r="AB14" s="39">
        <f t="shared" si="12"/>
        <v>0</v>
      </c>
      <c r="AC14" s="39">
        <f t="shared" si="12"/>
        <v>0</v>
      </c>
      <c r="AD14" s="88">
        <f t="shared" si="9"/>
        <v>33.437989999999999</v>
      </c>
      <c r="AE14" s="39">
        <f t="shared" ref="AE14:BG14" si="13">SUM(AE15:AE17)</f>
        <v>25.837990000000001</v>
      </c>
      <c r="AF14" s="39">
        <f t="shared" si="13"/>
        <v>0</v>
      </c>
      <c r="AG14" s="39">
        <f t="shared" si="13"/>
        <v>0</v>
      </c>
      <c r="AH14" s="39">
        <f t="shared" si="13"/>
        <v>0</v>
      </c>
      <c r="AI14" s="39">
        <f t="shared" si="13"/>
        <v>0</v>
      </c>
      <c r="AJ14" s="39">
        <f t="shared" si="13"/>
        <v>0</v>
      </c>
      <c r="AK14" s="39">
        <f t="shared" si="13"/>
        <v>7.6</v>
      </c>
      <c r="AL14" s="39">
        <f t="shared" si="13"/>
        <v>0</v>
      </c>
      <c r="AM14" s="39">
        <f t="shared" si="13"/>
        <v>0</v>
      </c>
      <c r="AN14" s="39">
        <f t="shared" si="13"/>
        <v>0</v>
      </c>
      <c r="AO14" s="39">
        <f t="shared" si="13"/>
        <v>0</v>
      </c>
      <c r="AP14" s="39">
        <f t="shared" si="13"/>
        <v>0</v>
      </c>
      <c r="AQ14" s="39">
        <f t="shared" si="13"/>
        <v>0</v>
      </c>
      <c r="AR14" s="39">
        <f t="shared" si="13"/>
        <v>0</v>
      </c>
      <c r="AS14" s="39">
        <f t="shared" si="13"/>
        <v>0</v>
      </c>
      <c r="AT14" s="39">
        <f t="shared" si="13"/>
        <v>0</v>
      </c>
      <c r="AU14" s="39">
        <f t="shared" si="13"/>
        <v>0</v>
      </c>
      <c r="AV14" s="39">
        <f t="shared" si="13"/>
        <v>0</v>
      </c>
      <c r="AW14" s="39">
        <f t="shared" si="13"/>
        <v>0</v>
      </c>
      <c r="AX14" s="39">
        <f t="shared" si="13"/>
        <v>0</v>
      </c>
      <c r="AY14" s="39">
        <f t="shared" si="13"/>
        <v>0.15</v>
      </c>
      <c r="AZ14" s="39">
        <f t="shared" si="13"/>
        <v>1.1399999999999999</v>
      </c>
      <c r="BA14" s="39">
        <f t="shared" si="13"/>
        <v>0</v>
      </c>
      <c r="BB14" s="39">
        <f t="shared" si="13"/>
        <v>0</v>
      </c>
      <c r="BC14" s="39">
        <f t="shared" si="13"/>
        <v>0</v>
      </c>
      <c r="BD14" s="39">
        <f t="shared" si="13"/>
        <v>0</v>
      </c>
      <c r="BE14" s="39">
        <f t="shared" si="13"/>
        <v>0</v>
      </c>
      <c r="BF14" s="39">
        <f t="shared" si="13"/>
        <v>0</v>
      </c>
      <c r="BG14" s="39">
        <f t="shared" si="13"/>
        <v>0</v>
      </c>
      <c r="BH14" s="27">
        <f>F14+J14+K14+L14+M14+R14+S14+T14+U14+BG14</f>
        <v>1112.3027189999998</v>
      </c>
      <c r="BI14" s="102">
        <f>N60-BH14</f>
        <v>-1067.2527189999998</v>
      </c>
      <c r="BJ14" s="450">
        <v>-8029.9327000000003</v>
      </c>
      <c r="BK14" s="103">
        <f t="shared" si="0"/>
        <v>9778.1685809999981</v>
      </c>
      <c r="BL14" s="446" t="e">
        <f>#REF!</f>
        <v>#REF!</v>
      </c>
      <c r="BM14" s="446" t="e">
        <f t="shared" si="2"/>
        <v>#REF!</v>
      </c>
      <c r="BN14" s="454">
        <f t="shared" si="5"/>
        <v>-9097.1854190000013</v>
      </c>
      <c r="BO14" s="446">
        <f t="shared" si="6"/>
        <v>-9097.1854190000013</v>
      </c>
      <c r="BP14" s="38" t="s">
        <v>35</v>
      </c>
      <c r="BQ14" s="75">
        <v>18875.353999999999</v>
      </c>
    </row>
    <row r="15" spans="1:69" ht="27.6">
      <c r="A15" s="29"/>
      <c r="B15" s="40" t="s">
        <v>100</v>
      </c>
      <c r="C15" s="31" t="s">
        <v>36</v>
      </c>
      <c r="D15" s="75">
        <v>8395.98</v>
      </c>
      <c r="E15" s="32"/>
      <c r="F15" s="27">
        <f t="shared" si="10"/>
        <v>0</v>
      </c>
      <c r="G15" s="89"/>
      <c r="H15" s="89"/>
      <c r="I15" s="89"/>
      <c r="J15" s="34"/>
      <c r="K15" s="34"/>
      <c r="L15" s="71"/>
      <c r="M15" s="71"/>
      <c r="N15" s="71"/>
      <c r="O15" s="69">
        <f>$D15-$BH15</f>
        <v>8395.98</v>
      </c>
      <c r="P15" s="70"/>
      <c r="Q15" s="70"/>
      <c r="R15" s="34"/>
      <c r="S15" s="34"/>
      <c r="T15" s="34"/>
      <c r="U15" s="78">
        <f t="shared" si="8"/>
        <v>0</v>
      </c>
      <c r="V15" s="34"/>
      <c r="W15" s="34"/>
      <c r="X15" s="34"/>
      <c r="Y15" s="34"/>
      <c r="Z15" s="34"/>
      <c r="AA15" s="34"/>
      <c r="AB15" s="34"/>
      <c r="AC15" s="34"/>
      <c r="AD15" s="88">
        <f t="shared" si="9"/>
        <v>0</v>
      </c>
      <c r="AE15" s="89"/>
      <c r="AF15" s="89"/>
      <c r="AG15" s="89"/>
      <c r="AH15" s="89"/>
      <c r="AI15" s="89"/>
      <c r="AJ15" s="89"/>
      <c r="AK15" s="89"/>
      <c r="AL15" s="89"/>
      <c r="AM15" s="89"/>
      <c r="AN15" s="89"/>
      <c r="AO15" s="89"/>
      <c r="AP15" s="89"/>
      <c r="AQ15" s="89"/>
      <c r="AR15" s="89"/>
      <c r="AS15" s="89"/>
      <c r="AT15" s="89"/>
      <c r="AU15" s="34"/>
      <c r="AV15" s="34"/>
      <c r="AW15" s="34"/>
      <c r="AX15" s="34"/>
      <c r="AY15" s="34"/>
      <c r="AZ15" s="34"/>
      <c r="BA15" s="34"/>
      <c r="BB15" s="34"/>
      <c r="BC15" s="34"/>
      <c r="BD15" s="34"/>
      <c r="BE15" s="34"/>
      <c r="BF15" s="34"/>
      <c r="BG15" s="34"/>
      <c r="BH15" s="32">
        <f>F15+J15+K15+L15+M15+R15+S15+T15+U15+BG15+Q15+P15</f>
        <v>0</v>
      </c>
      <c r="BI15" s="115">
        <f>O60-BH15</f>
        <v>0</v>
      </c>
      <c r="BJ15" s="451">
        <v>363.04575400000101</v>
      </c>
      <c r="BK15" s="116">
        <f t="shared" si="0"/>
        <v>8759.0257540000002</v>
      </c>
      <c r="BL15" s="446" t="e">
        <f>#REF!</f>
        <v>#REF!</v>
      </c>
      <c r="BM15" s="446" t="e">
        <f t="shared" si="2"/>
        <v>#REF!</v>
      </c>
      <c r="BN15" s="454">
        <f t="shared" si="5"/>
        <v>363.04575400000067</v>
      </c>
      <c r="BO15" s="446">
        <f t="shared" si="6"/>
        <v>363.04575400000067</v>
      </c>
      <c r="BP15" s="31" t="s">
        <v>36</v>
      </c>
      <c r="BQ15" s="460">
        <v>8395.98</v>
      </c>
    </row>
    <row r="16" spans="1:69">
      <c r="A16" s="29"/>
      <c r="B16" s="40" t="s">
        <v>101</v>
      </c>
      <c r="C16" s="31" t="s">
        <v>37</v>
      </c>
      <c r="D16" s="75">
        <v>1440.81</v>
      </c>
      <c r="E16" s="32"/>
      <c r="F16" s="27">
        <f t="shared" si="10"/>
        <v>0</v>
      </c>
      <c r="G16" s="89"/>
      <c r="H16" s="89"/>
      <c r="I16" s="89"/>
      <c r="J16" s="34"/>
      <c r="K16" s="34"/>
      <c r="L16" s="71"/>
      <c r="M16" s="71"/>
      <c r="N16" s="71"/>
      <c r="O16" s="70"/>
      <c r="P16" s="69">
        <f>$D16-$BH16</f>
        <v>1440.81</v>
      </c>
      <c r="Q16" s="70"/>
      <c r="R16" s="34"/>
      <c r="S16" s="34"/>
      <c r="T16" s="34"/>
      <c r="U16" s="78">
        <f t="shared" si="8"/>
        <v>0</v>
      </c>
      <c r="V16" s="34"/>
      <c r="W16" s="34"/>
      <c r="X16" s="34"/>
      <c r="Y16" s="34"/>
      <c r="Z16" s="34"/>
      <c r="AA16" s="34"/>
      <c r="AB16" s="34"/>
      <c r="AC16" s="34"/>
      <c r="AD16" s="88">
        <f t="shared" si="9"/>
        <v>0</v>
      </c>
      <c r="AE16" s="89"/>
      <c r="AF16" s="89"/>
      <c r="AG16" s="89"/>
      <c r="AH16" s="89"/>
      <c r="AI16" s="89"/>
      <c r="AJ16" s="89"/>
      <c r="AK16" s="89"/>
      <c r="AL16" s="89"/>
      <c r="AM16" s="89"/>
      <c r="AN16" s="89"/>
      <c r="AO16" s="89"/>
      <c r="AP16" s="89"/>
      <c r="AQ16" s="89"/>
      <c r="AR16" s="89"/>
      <c r="AS16" s="89"/>
      <c r="AT16" s="89"/>
      <c r="AU16" s="34"/>
      <c r="AV16" s="34"/>
      <c r="AW16" s="34"/>
      <c r="AX16" s="34"/>
      <c r="AY16" s="34"/>
      <c r="AZ16" s="34"/>
      <c r="BA16" s="34"/>
      <c r="BB16" s="34"/>
      <c r="BC16" s="34"/>
      <c r="BD16" s="34"/>
      <c r="BE16" s="34"/>
      <c r="BF16" s="34"/>
      <c r="BG16" s="34"/>
      <c r="BH16" s="32">
        <f>F16+J16+K16+L16+M16+R16+S16+T16+U16+BG16+O16+Q16</f>
        <v>0</v>
      </c>
      <c r="BI16" s="115">
        <f>P60-BH16</f>
        <v>0</v>
      </c>
      <c r="BJ16" s="451">
        <v>-421.66717299999999</v>
      </c>
      <c r="BK16" s="116">
        <f t="shared" si="0"/>
        <v>1019.1428269999999</v>
      </c>
      <c r="BL16" s="446" t="e">
        <f>#REF!</f>
        <v>#REF!</v>
      </c>
      <c r="BM16" s="446" t="e">
        <f t="shared" si="2"/>
        <v>#REF!</v>
      </c>
      <c r="BN16" s="454">
        <f t="shared" si="5"/>
        <v>-421.66717300000005</v>
      </c>
      <c r="BO16" s="446">
        <f t="shared" si="6"/>
        <v>-421.66717300000005</v>
      </c>
      <c r="BP16" s="31" t="s">
        <v>37</v>
      </c>
    </row>
    <row r="17" spans="1:69" ht="27.6">
      <c r="A17" s="29"/>
      <c r="B17" s="40" t="s">
        <v>102</v>
      </c>
      <c r="C17" s="31" t="s">
        <v>38</v>
      </c>
      <c r="D17" s="75">
        <f>D14-D15-D16</f>
        <v>9038.5640000000003</v>
      </c>
      <c r="E17" s="32"/>
      <c r="F17" s="27">
        <f t="shared" si="10"/>
        <v>0</v>
      </c>
      <c r="G17" s="89"/>
      <c r="H17" s="89"/>
      <c r="I17" s="89"/>
      <c r="J17" s="34"/>
      <c r="K17" s="34">
        <v>1072.09312</v>
      </c>
      <c r="L17" s="71"/>
      <c r="M17" s="71"/>
      <c r="N17" s="71"/>
      <c r="O17" s="70"/>
      <c r="P17" s="70"/>
      <c r="Q17" s="69">
        <f>$D17-$BH17</f>
        <v>7926.261281000001</v>
      </c>
      <c r="R17" s="34">
        <v>0.23999899999999999</v>
      </c>
      <c r="S17" s="34"/>
      <c r="T17" s="34"/>
      <c r="U17" s="78">
        <f t="shared" si="8"/>
        <v>39.9696</v>
      </c>
      <c r="V17" s="34">
        <v>3.24</v>
      </c>
      <c r="W17" s="34"/>
      <c r="X17" s="34"/>
      <c r="Y17" s="34">
        <v>2.0016099999999999</v>
      </c>
      <c r="Z17" s="34"/>
      <c r="AA17" s="34"/>
      <c r="AB17" s="34"/>
      <c r="AC17" s="34"/>
      <c r="AD17" s="88">
        <f t="shared" si="9"/>
        <v>33.437989999999999</v>
      </c>
      <c r="AE17" s="89">
        <v>25.837990000000001</v>
      </c>
      <c r="AF17" s="89"/>
      <c r="AG17" s="89"/>
      <c r="AH17" s="89"/>
      <c r="AI17" s="89"/>
      <c r="AJ17" s="89"/>
      <c r="AK17" s="89">
        <v>7.6</v>
      </c>
      <c r="AL17" s="89"/>
      <c r="AM17" s="89"/>
      <c r="AN17" s="89"/>
      <c r="AO17" s="89"/>
      <c r="AP17" s="89"/>
      <c r="AQ17" s="89"/>
      <c r="AR17" s="89"/>
      <c r="AS17" s="89"/>
      <c r="AT17" s="89"/>
      <c r="AU17" s="34"/>
      <c r="AV17" s="34"/>
      <c r="AW17" s="34"/>
      <c r="AX17" s="34">
        <v>0</v>
      </c>
      <c r="AY17" s="34">
        <v>0.15</v>
      </c>
      <c r="AZ17" s="34">
        <v>1.1399999999999999</v>
      </c>
      <c r="BA17" s="34"/>
      <c r="BB17" s="34"/>
      <c r="BC17" s="34"/>
      <c r="BD17" s="34"/>
      <c r="BE17" s="34"/>
      <c r="BF17" s="34"/>
      <c r="BG17" s="34"/>
      <c r="BH17" s="32">
        <f>F17+J17+K17+L17+M17+R17+S17+T17+U17+BG17+O17+P17</f>
        <v>1112.3027189999998</v>
      </c>
      <c r="BI17" s="115">
        <f>Q60-BH17</f>
        <v>-1067.2527189999998</v>
      </c>
      <c r="BJ17" s="451">
        <v>-7971.3112810000002</v>
      </c>
      <c r="BK17" s="116">
        <f t="shared" si="0"/>
        <v>0</v>
      </c>
      <c r="BL17" s="446" t="e">
        <f>#REF!</f>
        <v>#REF!</v>
      </c>
      <c r="BM17" s="446" t="e">
        <f t="shared" si="2"/>
        <v>#REF!</v>
      </c>
      <c r="BN17" s="454">
        <f t="shared" si="5"/>
        <v>-9038.5640000000003</v>
      </c>
      <c r="BO17" s="446">
        <f t="shared" si="6"/>
        <v>-9038.5640000000003</v>
      </c>
      <c r="BP17" s="31" t="s">
        <v>38</v>
      </c>
    </row>
    <row r="18" spans="1:69">
      <c r="A18" s="41" t="s">
        <v>103</v>
      </c>
      <c r="B18" s="42" t="s">
        <v>104</v>
      </c>
      <c r="C18" s="43" t="s">
        <v>39</v>
      </c>
      <c r="D18" s="75">
        <v>206.72</v>
      </c>
      <c r="E18" s="44"/>
      <c r="F18" s="44">
        <f t="shared" si="10"/>
        <v>0</v>
      </c>
      <c r="G18" s="45"/>
      <c r="H18" s="45"/>
      <c r="I18" s="45"/>
      <c r="J18" s="72"/>
      <c r="K18" s="72"/>
      <c r="L18" s="73"/>
      <c r="M18" s="73"/>
      <c r="N18" s="39">
        <f>SUM(O18:Q18)</f>
        <v>0</v>
      </c>
      <c r="O18" s="74"/>
      <c r="P18" s="74"/>
      <c r="Q18" s="74"/>
      <c r="R18" s="79">
        <f>$D18-$BH18</f>
        <v>204.99872999999999</v>
      </c>
      <c r="S18" s="72"/>
      <c r="T18" s="72"/>
      <c r="U18" s="78">
        <f t="shared" si="8"/>
        <v>1.7212700000000001</v>
      </c>
      <c r="V18" s="72"/>
      <c r="W18" s="72">
        <v>0.28082000000000001</v>
      </c>
      <c r="X18" s="72"/>
      <c r="Y18" s="72"/>
      <c r="Z18" s="72"/>
      <c r="AA18" s="72"/>
      <c r="AB18" s="72"/>
      <c r="AC18" s="72"/>
      <c r="AD18" s="88">
        <f t="shared" si="9"/>
        <v>0</v>
      </c>
      <c r="AE18" s="89"/>
      <c r="AF18" s="89"/>
      <c r="AG18" s="89"/>
      <c r="AH18" s="89"/>
      <c r="AI18" s="89"/>
      <c r="AJ18" s="89"/>
      <c r="AK18" s="89"/>
      <c r="AL18" s="89"/>
      <c r="AM18" s="89"/>
      <c r="AN18" s="89"/>
      <c r="AO18" s="89"/>
      <c r="AP18" s="89"/>
      <c r="AQ18" s="89"/>
      <c r="AR18" s="89"/>
      <c r="AS18" s="89"/>
      <c r="AT18" s="89"/>
      <c r="AU18" s="72"/>
      <c r="AV18" s="72"/>
      <c r="AW18" s="72"/>
      <c r="AX18" s="72">
        <v>1.17045</v>
      </c>
      <c r="AY18" s="72">
        <v>0.27</v>
      </c>
      <c r="AZ18" s="72">
        <v>0</v>
      </c>
      <c r="BA18" s="72"/>
      <c r="BB18" s="72"/>
      <c r="BC18" s="72"/>
      <c r="BD18" s="72"/>
      <c r="BE18" s="72"/>
      <c r="BF18" s="72"/>
      <c r="BG18" s="72"/>
      <c r="BH18" s="44">
        <f>N18+M18+L18+K18+J18+F18+S18+T18+U18+BG18</f>
        <v>1.7212700000000001</v>
      </c>
      <c r="BI18" s="104">
        <f>R60-BH18</f>
        <v>66.478918999999991</v>
      </c>
      <c r="BJ18" s="452">
        <v>131.12348900000001</v>
      </c>
      <c r="BK18" s="105">
        <f t="shared" si="0"/>
        <v>404.322408</v>
      </c>
      <c r="BL18" s="446" t="e">
        <f>#REF!</f>
        <v>#REF!</v>
      </c>
      <c r="BM18" s="446" t="e">
        <f t="shared" si="2"/>
        <v>#REF!</v>
      </c>
      <c r="BN18" s="454">
        <f t="shared" si="5"/>
        <v>197.602408</v>
      </c>
      <c r="BO18" s="446">
        <f t="shared" si="6"/>
        <v>197.602408</v>
      </c>
      <c r="BP18" s="43" t="s">
        <v>39</v>
      </c>
      <c r="BQ18" s="75">
        <v>206.72</v>
      </c>
    </row>
    <row r="19" spans="1:69">
      <c r="A19" s="41" t="s">
        <v>105</v>
      </c>
      <c r="B19" s="42" t="s">
        <v>106</v>
      </c>
      <c r="C19" s="43" t="s">
        <v>40</v>
      </c>
      <c r="D19" s="75">
        <v>0</v>
      </c>
      <c r="E19" s="44"/>
      <c r="F19" s="44">
        <f t="shared" si="10"/>
        <v>0</v>
      </c>
      <c r="G19" s="45"/>
      <c r="H19" s="45"/>
      <c r="I19" s="45"/>
      <c r="J19" s="72"/>
      <c r="K19" s="72"/>
      <c r="L19" s="73"/>
      <c r="M19" s="73"/>
      <c r="N19" s="73"/>
      <c r="O19" s="74"/>
      <c r="P19" s="74"/>
      <c r="Q19" s="74"/>
      <c r="R19" s="72"/>
      <c r="S19" s="79"/>
      <c r="T19" s="72"/>
      <c r="U19" s="78">
        <f t="shared" si="8"/>
        <v>0</v>
      </c>
      <c r="V19" s="72"/>
      <c r="W19" s="72"/>
      <c r="X19" s="72"/>
      <c r="Y19" s="72"/>
      <c r="Z19" s="72"/>
      <c r="AA19" s="72"/>
      <c r="AB19" s="72"/>
      <c r="AC19" s="72"/>
      <c r="AD19" s="88">
        <f t="shared" si="9"/>
        <v>0</v>
      </c>
      <c r="AE19" s="89"/>
      <c r="AF19" s="89"/>
      <c r="AG19" s="89"/>
      <c r="AH19" s="89"/>
      <c r="AI19" s="89"/>
      <c r="AJ19" s="89"/>
      <c r="AK19" s="89"/>
      <c r="AL19" s="89"/>
      <c r="AM19" s="89"/>
      <c r="AN19" s="89"/>
      <c r="AO19" s="89"/>
      <c r="AP19" s="89"/>
      <c r="AQ19" s="89"/>
      <c r="AR19" s="89"/>
      <c r="AS19" s="89"/>
      <c r="AT19" s="89"/>
      <c r="AU19" s="72"/>
      <c r="AV19" s="72"/>
      <c r="AW19" s="72"/>
      <c r="AX19" s="72"/>
      <c r="AY19" s="72"/>
      <c r="AZ19" s="72"/>
      <c r="BA19" s="72"/>
      <c r="BB19" s="72"/>
      <c r="BC19" s="72"/>
      <c r="BD19" s="72"/>
      <c r="BE19" s="72"/>
      <c r="BF19" s="72"/>
      <c r="BG19" s="72"/>
      <c r="BH19" s="44"/>
      <c r="BI19" s="104"/>
      <c r="BJ19" s="452">
        <v>0</v>
      </c>
      <c r="BK19" s="105"/>
      <c r="BL19" s="446" t="e">
        <f>#REF!</f>
        <v>#REF!</v>
      </c>
      <c r="BM19" s="446" t="e">
        <f t="shared" si="2"/>
        <v>#REF!</v>
      </c>
      <c r="BN19" s="454">
        <f t="shared" si="5"/>
        <v>0</v>
      </c>
      <c r="BO19" s="446">
        <f t="shared" si="6"/>
        <v>0</v>
      </c>
      <c r="BP19" s="43" t="s">
        <v>40</v>
      </c>
      <c r="BQ19" s="75">
        <v>0</v>
      </c>
    </row>
    <row r="20" spans="1:69">
      <c r="A20" s="41" t="s">
        <v>107</v>
      </c>
      <c r="B20" s="42" t="s">
        <v>108</v>
      </c>
      <c r="C20" s="43" t="s">
        <v>41</v>
      </c>
      <c r="D20" s="75">
        <v>0.224</v>
      </c>
      <c r="E20" s="44"/>
      <c r="F20" s="44">
        <f t="shared" si="10"/>
        <v>0</v>
      </c>
      <c r="G20" s="45"/>
      <c r="H20" s="45"/>
      <c r="I20" s="45"/>
      <c r="J20" s="72"/>
      <c r="K20" s="72"/>
      <c r="L20" s="73"/>
      <c r="M20" s="73"/>
      <c r="N20" s="39">
        <f>SUM(O20:Q20)</f>
        <v>0</v>
      </c>
      <c r="O20" s="74"/>
      <c r="P20" s="74"/>
      <c r="Q20" s="74"/>
      <c r="R20" s="72"/>
      <c r="S20" s="72"/>
      <c r="T20" s="79">
        <f>$D20-$BH20</f>
        <v>0.224</v>
      </c>
      <c r="U20" s="78">
        <f t="shared" si="8"/>
        <v>0</v>
      </c>
      <c r="V20" s="72"/>
      <c r="W20" s="72"/>
      <c r="X20" s="72"/>
      <c r="Y20" s="72"/>
      <c r="Z20" s="72"/>
      <c r="AA20" s="72"/>
      <c r="AB20" s="72"/>
      <c r="AC20" s="72"/>
      <c r="AD20" s="88">
        <f t="shared" si="9"/>
        <v>0</v>
      </c>
      <c r="AE20" s="89"/>
      <c r="AF20" s="89"/>
      <c r="AG20" s="89"/>
      <c r="AH20" s="89"/>
      <c r="AI20" s="89"/>
      <c r="AJ20" s="89"/>
      <c r="AK20" s="89"/>
      <c r="AL20" s="89"/>
      <c r="AM20" s="89"/>
      <c r="AN20" s="89"/>
      <c r="AO20" s="89"/>
      <c r="AP20" s="89"/>
      <c r="AQ20" s="89"/>
      <c r="AR20" s="89"/>
      <c r="AS20" s="89"/>
      <c r="AT20" s="89"/>
      <c r="AU20" s="72"/>
      <c r="AV20" s="72"/>
      <c r="AW20" s="72"/>
      <c r="AX20" s="72"/>
      <c r="AY20" s="72"/>
      <c r="AZ20" s="72"/>
      <c r="BA20" s="72"/>
      <c r="BB20" s="72"/>
      <c r="BC20" s="72"/>
      <c r="BD20" s="72"/>
      <c r="BE20" s="72"/>
      <c r="BF20" s="72"/>
      <c r="BG20" s="72"/>
      <c r="BH20" s="44">
        <f>F20+J20+K20+L20+M20+N20+R20+S20+U20+BG20</f>
        <v>0</v>
      </c>
      <c r="BI20" s="104">
        <f>T60-BH20</f>
        <v>74.464139000000003</v>
      </c>
      <c r="BJ20" s="452">
        <v>21.304093999999999</v>
      </c>
      <c r="BK20" s="105">
        <f t="shared" ref="BK20:BK59" si="14">D20+BI20+BJ20</f>
        <v>95.992232999999999</v>
      </c>
      <c r="BL20" s="446" t="e">
        <f>#REF!</f>
        <v>#REF!</v>
      </c>
      <c r="BM20" s="446" t="e">
        <f t="shared" si="2"/>
        <v>#REF!</v>
      </c>
      <c r="BN20" s="454">
        <f t="shared" si="5"/>
        <v>95.768232999999995</v>
      </c>
      <c r="BO20" s="446">
        <f t="shared" si="6"/>
        <v>95.768232999999995</v>
      </c>
      <c r="BP20" s="43" t="s">
        <v>41</v>
      </c>
      <c r="BQ20" s="75">
        <v>0.224</v>
      </c>
    </row>
    <row r="21" spans="1:69">
      <c r="A21" s="46" t="s">
        <v>109</v>
      </c>
      <c r="B21" s="47" t="s">
        <v>110</v>
      </c>
      <c r="C21" s="48" t="s">
        <v>42</v>
      </c>
      <c r="D21" s="111">
        <f>SUM(D22:D30)+SUM(D47:D58)</f>
        <v>2495.92</v>
      </c>
      <c r="E21" s="49">
        <f>SUM(E22:E58)</f>
        <v>0</v>
      </c>
      <c r="F21" s="49">
        <f>G21+H21+I21</f>
        <v>0</v>
      </c>
      <c r="G21" s="68">
        <f t="shared" ref="G21:T21" si="15">SUM(G22:G58)</f>
        <v>0</v>
      </c>
      <c r="H21" s="68">
        <f t="shared" si="15"/>
        <v>0</v>
      </c>
      <c r="I21" s="68">
        <f t="shared" si="15"/>
        <v>0</v>
      </c>
      <c r="J21" s="49">
        <f t="shared" si="15"/>
        <v>0</v>
      </c>
      <c r="K21" s="49">
        <f t="shared" si="15"/>
        <v>0</v>
      </c>
      <c r="L21" s="49">
        <f t="shared" si="15"/>
        <v>0</v>
      </c>
      <c r="M21" s="49">
        <f t="shared" si="15"/>
        <v>0</v>
      </c>
      <c r="N21" s="49">
        <f t="shared" si="15"/>
        <v>0</v>
      </c>
      <c r="O21" s="49">
        <f t="shared" si="15"/>
        <v>0</v>
      </c>
      <c r="P21" s="49">
        <f t="shared" si="15"/>
        <v>0</v>
      </c>
      <c r="Q21" s="49">
        <f t="shared" si="15"/>
        <v>0</v>
      </c>
      <c r="R21" s="49">
        <f t="shared" si="15"/>
        <v>0</v>
      </c>
      <c r="S21" s="49">
        <f t="shared" si="15"/>
        <v>0</v>
      </c>
      <c r="T21" s="49">
        <f t="shared" si="15"/>
        <v>0</v>
      </c>
      <c r="U21" s="80">
        <f>$D21-$BH21</f>
        <v>2495.92</v>
      </c>
      <c r="V21" s="49"/>
      <c r="W21" s="49"/>
      <c r="X21" s="49"/>
      <c r="Y21" s="49"/>
      <c r="Z21" s="49"/>
      <c r="AA21" s="49"/>
      <c r="AB21" s="49"/>
      <c r="AC21" s="49"/>
      <c r="AD21" s="90"/>
      <c r="AE21" s="91"/>
      <c r="AF21" s="91"/>
      <c r="AG21" s="91"/>
      <c r="AH21" s="91"/>
      <c r="AI21" s="91"/>
      <c r="AJ21" s="91"/>
      <c r="AK21" s="91"/>
      <c r="AL21" s="91"/>
      <c r="AM21" s="91"/>
      <c r="AN21" s="91"/>
      <c r="AO21" s="91"/>
      <c r="AP21" s="91"/>
      <c r="AQ21" s="91"/>
      <c r="AR21" s="91"/>
      <c r="AS21" s="91"/>
      <c r="AT21" s="91"/>
      <c r="AU21" s="49"/>
      <c r="AV21" s="49"/>
      <c r="AW21" s="49"/>
      <c r="AX21" s="49"/>
      <c r="AY21" s="49"/>
      <c r="AZ21" s="49"/>
      <c r="BA21" s="49"/>
      <c r="BB21" s="49"/>
      <c r="BC21" s="49"/>
      <c r="BD21" s="49"/>
      <c r="BE21" s="49"/>
      <c r="BF21" s="49"/>
      <c r="BG21" s="49">
        <f>SUM(BG22:BG30)+SUM(BG47:BG58)</f>
        <v>0</v>
      </c>
      <c r="BH21" s="49">
        <f>BG21+E21</f>
        <v>0</v>
      </c>
      <c r="BI21" s="102">
        <f>U60-BH21</f>
        <v>174.68921500000002</v>
      </c>
      <c r="BJ21" s="448">
        <v>-482.71542299999999</v>
      </c>
      <c r="BK21" s="101">
        <f t="shared" si="14"/>
        <v>2187.8937919999998</v>
      </c>
      <c r="BL21" s="446" t="e">
        <f>#REF!</f>
        <v>#REF!</v>
      </c>
      <c r="BM21" s="446" t="e">
        <f t="shared" si="2"/>
        <v>#REF!</v>
      </c>
      <c r="BN21" s="454">
        <f t="shared" si="5"/>
        <v>-308.02620800000022</v>
      </c>
      <c r="BO21" s="446">
        <f t="shared" si="6"/>
        <v>-308.02620800000022</v>
      </c>
      <c r="BP21" s="48" t="s">
        <v>42</v>
      </c>
      <c r="BQ21" s="75">
        <v>2495.92</v>
      </c>
    </row>
    <row r="22" spans="1:69">
      <c r="A22" s="50" t="s">
        <v>111</v>
      </c>
      <c r="B22" s="51" t="s">
        <v>112</v>
      </c>
      <c r="C22" s="52" t="s">
        <v>43</v>
      </c>
      <c r="D22" s="75">
        <v>8.94</v>
      </c>
      <c r="E22" s="27">
        <f>+F22+J22+K22+L22+M22+N22+R22+T22</f>
        <v>0</v>
      </c>
      <c r="F22" s="27">
        <f>SUM(G22:I22)</f>
        <v>0</v>
      </c>
      <c r="G22" s="45"/>
      <c r="H22" s="45"/>
      <c r="I22" s="45"/>
      <c r="J22" s="75"/>
      <c r="K22" s="75"/>
      <c r="L22" s="76"/>
      <c r="M22" s="76"/>
      <c r="N22" s="39">
        <f>SUM(O22:Q22)</f>
        <v>0</v>
      </c>
      <c r="O22" s="74"/>
      <c r="P22" s="74"/>
      <c r="Q22" s="74"/>
      <c r="R22" s="75"/>
      <c r="S22" s="75"/>
      <c r="T22" s="75"/>
      <c r="U22" s="49"/>
      <c r="V22" s="69">
        <f>$D22-$BH22</f>
        <v>8.94</v>
      </c>
      <c r="W22" s="75"/>
      <c r="X22" s="75"/>
      <c r="Y22" s="75"/>
      <c r="Z22" s="75"/>
      <c r="AA22" s="75"/>
      <c r="AB22" s="75"/>
      <c r="AC22" s="75"/>
      <c r="AD22" s="88">
        <f t="shared" si="9"/>
        <v>0</v>
      </c>
      <c r="AE22" s="89"/>
      <c r="AF22" s="89"/>
      <c r="AG22" s="89"/>
      <c r="AH22" s="89"/>
      <c r="AI22" s="89"/>
      <c r="AJ22" s="89"/>
      <c r="AK22" s="89"/>
      <c r="AL22" s="89"/>
      <c r="AM22" s="89"/>
      <c r="AN22" s="89"/>
      <c r="AO22" s="89"/>
      <c r="AP22" s="89"/>
      <c r="AQ22" s="89"/>
      <c r="AR22" s="89"/>
      <c r="AS22" s="89"/>
      <c r="AT22" s="89"/>
      <c r="AU22" s="75"/>
      <c r="AV22" s="75"/>
      <c r="AW22" s="75"/>
      <c r="AX22" s="75"/>
      <c r="AY22" s="75"/>
      <c r="AZ22" s="75"/>
      <c r="BA22" s="75"/>
      <c r="BB22" s="75"/>
      <c r="BC22" s="75"/>
      <c r="BD22" s="75"/>
      <c r="BE22" s="75"/>
      <c r="BF22" s="75"/>
      <c r="BG22" s="75"/>
      <c r="BH22" s="27">
        <f>SUM(W22:AD22)+SUM(AU22:BF22)+E22+BG22</f>
        <v>0</v>
      </c>
      <c r="BI22" s="102">
        <f>V60-BH22</f>
        <v>4.6903060000000005</v>
      </c>
      <c r="BJ22" s="450">
        <v>0</v>
      </c>
      <c r="BK22" s="101">
        <f t="shared" si="14"/>
        <v>13.630306000000001</v>
      </c>
      <c r="BL22" s="446" t="e">
        <f>#REF!</f>
        <v>#REF!</v>
      </c>
      <c r="BM22" s="446" t="e">
        <f t="shared" si="2"/>
        <v>#REF!</v>
      </c>
      <c r="BN22" s="454">
        <f t="shared" si="5"/>
        <v>4.6903060000000014</v>
      </c>
      <c r="BO22" s="446">
        <f t="shared" si="6"/>
        <v>4.6903060000000014</v>
      </c>
      <c r="BP22" s="461" t="s">
        <v>43</v>
      </c>
      <c r="BQ22" s="75">
        <v>8.94</v>
      </c>
    </row>
    <row r="23" spans="1:69">
      <c r="A23" s="53" t="s">
        <v>113</v>
      </c>
      <c r="B23" s="51" t="s">
        <v>114</v>
      </c>
      <c r="C23" s="52" t="s">
        <v>44</v>
      </c>
      <c r="D23" s="75">
        <v>0.85</v>
      </c>
      <c r="E23" s="27">
        <f t="shared" ref="E23:E58" si="16">+F23+J23+K23+L23+M23+N23+R23+T23</f>
        <v>0</v>
      </c>
      <c r="F23" s="27">
        <f t="shared" ref="F23:F31" si="17">SUM(G23:I23)</f>
        <v>0</v>
      </c>
      <c r="G23" s="45"/>
      <c r="H23" s="45"/>
      <c r="I23" s="45"/>
      <c r="J23" s="75"/>
      <c r="K23" s="75"/>
      <c r="L23" s="76"/>
      <c r="M23" s="76"/>
      <c r="N23" s="39">
        <f t="shared" ref="N23:N31" si="18">SUM(O23:Q23)</f>
        <v>0</v>
      </c>
      <c r="O23" s="74"/>
      <c r="P23" s="74"/>
      <c r="Q23" s="74"/>
      <c r="R23" s="75"/>
      <c r="S23" s="75"/>
      <c r="T23" s="75"/>
      <c r="U23" s="49"/>
      <c r="V23" s="75"/>
      <c r="W23" s="69">
        <f>$D23-$BH23</f>
        <v>0.83</v>
      </c>
      <c r="X23" s="75"/>
      <c r="Y23" s="75"/>
      <c r="Z23" s="75"/>
      <c r="AA23" s="75"/>
      <c r="AB23" s="75"/>
      <c r="AC23" s="75"/>
      <c r="AD23" s="88">
        <f t="shared" si="9"/>
        <v>0</v>
      </c>
      <c r="AE23" s="89"/>
      <c r="AF23" s="89"/>
      <c r="AG23" s="89"/>
      <c r="AH23" s="89"/>
      <c r="AI23" s="89"/>
      <c r="AJ23" s="89"/>
      <c r="AK23" s="89"/>
      <c r="AL23" s="89"/>
      <c r="AM23" s="89"/>
      <c r="AN23" s="89"/>
      <c r="AO23" s="89"/>
      <c r="AP23" s="89"/>
      <c r="AQ23" s="89"/>
      <c r="AR23" s="89"/>
      <c r="AS23" s="89"/>
      <c r="AT23" s="89"/>
      <c r="AU23" s="75"/>
      <c r="AV23" s="75"/>
      <c r="AW23" s="75"/>
      <c r="AX23" s="75"/>
      <c r="AY23" s="75">
        <v>0.02</v>
      </c>
      <c r="AZ23" s="75"/>
      <c r="BA23" s="75"/>
      <c r="BB23" s="75"/>
      <c r="BC23" s="75"/>
      <c r="BD23" s="75"/>
      <c r="BE23" s="75"/>
      <c r="BF23" s="75"/>
      <c r="BG23" s="75"/>
      <c r="BH23" s="27">
        <f>V23+SUM(X23:AD23)+SUM(AU23:BF23)+E23+BG23</f>
        <v>0.02</v>
      </c>
      <c r="BI23" s="102">
        <f>W60-BH23</f>
        <v>2.8268170000000001</v>
      </c>
      <c r="BJ23" s="450">
        <v>0.02</v>
      </c>
      <c r="BK23" s="101">
        <f t="shared" si="14"/>
        <v>3.6968170000000002</v>
      </c>
      <c r="BL23" s="446" t="e">
        <f>#REF!</f>
        <v>#REF!</v>
      </c>
      <c r="BM23" s="446" t="e">
        <f t="shared" si="2"/>
        <v>#REF!</v>
      </c>
      <c r="BN23" s="454">
        <f t="shared" si="5"/>
        <v>2.8468170000000002</v>
      </c>
      <c r="BO23" s="446">
        <f t="shared" si="6"/>
        <v>2.8468170000000002</v>
      </c>
      <c r="BP23" s="461" t="s">
        <v>44</v>
      </c>
      <c r="BQ23" s="75">
        <v>0.85</v>
      </c>
    </row>
    <row r="24" spans="1:69">
      <c r="A24" s="50" t="s">
        <v>115</v>
      </c>
      <c r="B24" s="51" t="s">
        <v>116</v>
      </c>
      <c r="C24" s="52" t="s">
        <v>45</v>
      </c>
      <c r="D24" s="75">
        <v>0</v>
      </c>
      <c r="E24" s="27">
        <f t="shared" si="16"/>
        <v>0</v>
      </c>
      <c r="F24" s="27">
        <f t="shared" si="17"/>
        <v>0</v>
      </c>
      <c r="G24" s="45"/>
      <c r="H24" s="45"/>
      <c r="I24" s="45"/>
      <c r="J24" s="75"/>
      <c r="K24" s="75"/>
      <c r="L24" s="76"/>
      <c r="M24" s="76"/>
      <c r="N24" s="39">
        <f t="shared" si="18"/>
        <v>0</v>
      </c>
      <c r="O24" s="74"/>
      <c r="P24" s="74"/>
      <c r="Q24" s="74"/>
      <c r="R24" s="75"/>
      <c r="S24" s="75"/>
      <c r="T24" s="75"/>
      <c r="U24" s="49"/>
      <c r="V24" s="75"/>
      <c r="W24" s="75"/>
      <c r="X24" s="69">
        <f>$D24-$BH24</f>
        <v>0</v>
      </c>
      <c r="Y24" s="75"/>
      <c r="Z24" s="75"/>
      <c r="AA24" s="75"/>
      <c r="AB24" s="75"/>
      <c r="AC24" s="75"/>
      <c r="AD24" s="88">
        <f t="shared" si="9"/>
        <v>0</v>
      </c>
      <c r="AE24" s="89"/>
      <c r="AF24" s="89"/>
      <c r="AG24" s="89"/>
      <c r="AH24" s="89"/>
      <c r="AI24" s="89"/>
      <c r="AJ24" s="89"/>
      <c r="AK24" s="89"/>
      <c r="AL24" s="89"/>
      <c r="AM24" s="89"/>
      <c r="AN24" s="89"/>
      <c r="AO24" s="89"/>
      <c r="AP24" s="89"/>
      <c r="AQ24" s="89"/>
      <c r="AR24" s="89"/>
      <c r="AS24" s="89"/>
      <c r="AT24" s="89"/>
      <c r="AU24" s="75"/>
      <c r="AV24" s="75"/>
      <c r="AW24" s="75"/>
      <c r="AX24" s="75"/>
      <c r="AY24" s="75"/>
      <c r="AZ24" s="75"/>
      <c r="BA24" s="75"/>
      <c r="BB24" s="75"/>
      <c r="BC24" s="75"/>
      <c r="BD24" s="75"/>
      <c r="BE24" s="75"/>
      <c r="BF24" s="75"/>
      <c r="BG24" s="75"/>
      <c r="BH24" s="27">
        <f>V24+W24+SUM(Y24:AD24)+SUM(AU24:BF24)+E24+BG24</f>
        <v>0</v>
      </c>
      <c r="BI24" s="102">
        <f>X60-BH24</f>
        <v>0</v>
      </c>
      <c r="BJ24" s="450">
        <v>0</v>
      </c>
      <c r="BK24" s="101">
        <f t="shared" si="14"/>
        <v>0</v>
      </c>
      <c r="BL24" s="446" t="e">
        <f>#REF!</f>
        <v>#REF!</v>
      </c>
      <c r="BM24" s="446" t="e">
        <f t="shared" si="2"/>
        <v>#REF!</v>
      </c>
      <c r="BN24" s="454">
        <f t="shared" si="5"/>
        <v>0</v>
      </c>
      <c r="BO24" s="446">
        <f t="shared" si="6"/>
        <v>0</v>
      </c>
      <c r="BP24" s="461" t="s">
        <v>45</v>
      </c>
      <c r="BQ24" s="75">
        <v>0</v>
      </c>
    </row>
    <row r="25" spans="1:69" ht="15.6">
      <c r="A25" s="53" t="s">
        <v>117</v>
      </c>
      <c r="B25" s="51" t="s">
        <v>118</v>
      </c>
      <c r="C25" s="52" t="s">
        <v>46</v>
      </c>
      <c r="D25" s="75"/>
      <c r="E25" s="27">
        <f t="shared" si="16"/>
        <v>0</v>
      </c>
      <c r="F25" s="27">
        <f t="shared" si="17"/>
        <v>0</v>
      </c>
      <c r="G25" s="45"/>
      <c r="H25" s="45"/>
      <c r="I25" s="45"/>
      <c r="J25" s="75"/>
      <c r="K25" s="75"/>
      <c r="L25" s="76"/>
      <c r="M25" s="76"/>
      <c r="N25" s="39">
        <f t="shared" si="18"/>
        <v>0</v>
      </c>
      <c r="O25" s="74"/>
      <c r="P25" s="74"/>
      <c r="Q25" s="74"/>
      <c r="R25" s="75"/>
      <c r="S25" s="75"/>
      <c r="T25" s="75"/>
      <c r="U25" s="49"/>
      <c r="V25" s="75"/>
      <c r="W25" s="75"/>
      <c r="X25" s="75"/>
      <c r="Y25" s="69">
        <f>$D25-$BH25</f>
        <v>0</v>
      </c>
      <c r="Z25" s="75"/>
      <c r="AA25" s="75"/>
      <c r="AB25" s="75"/>
      <c r="AC25" s="75"/>
      <c r="AD25" s="88">
        <f t="shared" si="9"/>
        <v>0</v>
      </c>
      <c r="AE25" s="89"/>
      <c r="AF25" s="89"/>
      <c r="AG25" s="89"/>
      <c r="AH25" s="89"/>
      <c r="AI25" s="89"/>
      <c r="AJ25" s="89"/>
      <c r="AK25" s="89"/>
      <c r="AL25" s="89"/>
      <c r="AM25" s="89"/>
      <c r="AN25" s="89"/>
      <c r="AO25" s="89"/>
      <c r="AP25" s="89"/>
      <c r="AQ25" s="89"/>
      <c r="AR25" s="89"/>
      <c r="AS25" s="89"/>
      <c r="AT25" s="89"/>
      <c r="AU25" s="75"/>
      <c r="AV25" s="75"/>
      <c r="AW25" s="75"/>
      <c r="AX25" s="75"/>
      <c r="AY25" s="75"/>
      <c r="AZ25" s="75"/>
      <c r="BA25" s="75"/>
      <c r="BB25" s="75"/>
      <c r="BC25" s="75"/>
      <c r="BD25" s="75"/>
      <c r="BE25" s="75"/>
      <c r="BF25" s="75"/>
      <c r="BG25" s="75"/>
      <c r="BH25" s="27">
        <f>SUM(V25:X25)+SUM(Z25:AD25)+SUM(AU25:BF25)+E25+BG25</f>
        <v>0</v>
      </c>
      <c r="BI25" s="102">
        <f>Y60-BH25</f>
        <v>4.0999999999999996</v>
      </c>
      <c r="BJ25" s="450">
        <v>1.39999999999141E-4</v>
      </c>
      <c r="BK25" s="101">
        <f t="shared" si="14"/>
        <v>4.1001399999999988</v>
      </c>
      <c r="BL25" s="446" t="e">
        <f>#REF!</f>
        <v>#REF!</v>
      </c>
      <c r="BM25" s="446" t="e">
        <f t="shared" si="2"/>
        <v>#REF!</v>
      </c>
      <c r="BN25" s="454">
        <f t="shared" si="5"/>
        <v>4.1001399999999988</v>
      </c>
      <c r="BO25" s="446">
        <f t="shared" si="6"/>
        <v>4.1001399999999988</v>
      </c>
      <c r="BP25" s="462" t="s">
        <v>119</v>
      </c>
      <c r="BQ25" s="75">
        <v>0</v>
      </c>
    </row>
    <row r="26" spans="1:69">
      <c r="A26" s="50" t="s">
        <v>120</v>
      </c>
      <c r="B26" s="51" t="s">
        <v>121</v>
      </c>
      <c r="C26" s="52" t="s">
        <v>47</v>
      </c>
      <c r="D26" s="75"/>
      <c r="E26" s="27">
        <f t="shared" si="16"/>
        <v>0</v>
      </c>
      <c r="F26" s="27">
        <f t="shared" si="17"/>
        <v>0</v>
      </c>
      <c r="G26" s="45"/>
      <c r="H26" s="45"/>
      <c r="I26" s="45"/>
      <c r="J26" s="75"/>
      <c r="K26" s="75"/>
      <c r="L26" s="76"/>
      <c r="M26" s="76"/>
      <c r="N26" s="39">
        <f t="shared" si="18"/>
        <v>0</v>
      </c>
      <c r="O26" s="74"/>
      <c r="P26" s="74"/>
      <c r="Q26" s="74"/>
      <c r="R26" s="75"/>
      <c r="S26" s="75"/>
      <c r="T26" s="75"/>
      <c r="U26" s="49"/>
      <c r="V26" s="75"/>
      <c r="W26" s="75"/>
      <c r="X26" s="75"/>
      <c r="Y26" s="75"/>
      <c r="Z26" s="69">
        <f>$D26-$BH26</f>
        <v>0</v>
      </c>
      <c r="AA26" s="75"/>
      <c r="AB26" s="75"/>
      <c r="AC26" s="75"/>
      <c r="AD26" s="88">
        <f t="shared" si="9"/>
        <v>0</v>
      </c>
      <c r="AE26" s="89"/>
      <c r="AF26" s="89"/>
      <c r="AG26" s="89"/>
      <c r="AH26" s="89"/>
      <c r="AI26" s="89"/>
      <c r="AJ26" s="89"/>
      <c r="AK26" s="89"/>
      <c r="AL26" s="89"/>
      <c r="AM26" s="89"/>
      <c r="AN26" s="89"/>
      <c r="AO26" s="89"/>
      <c r="AP26" s="89"/>
      <c r="AQ26" s="89"/>
      <c r="AR26" s="89"/>
      <c r="AS26" s="89"/>
      <c r="AT26" s="89"/>
      <c r="AU26" s="75"/>
      <c r="AV26" s="75"/>
      <c r="AW26" s="75"/>
      <c r="AX26" s="75"/>
      <c r="AY26" s="75"/>
      <c r="AZ26" s="75"/>
      <c r="BA26" s="75"/>
      <c r="BB26" s="75"/>
      <c r="BC26" s="75"/>
      <c r="BD26" s="75"/>
      <c r="BE26" s="75"/>
      <c r="BF26" s="75"/>
      <c r="BG26" s="75"/>
      <c r="BH26" s="27">
        <f>SUM(V26:Y26)+SUM(AA26:AD26)+SUM(AU26:BF26)+E26+BG26</f>
        <v>0</v>
      </c>
      <c r="BI26" s="102">
        <f>Z60-BH26</f>
        <v>3.0219680000000002</v>
      </c>
      <c r="BJ26" s="450">
        <v>0</v>
      </c>
      <c r="BK26" s="101">
        <f t="shared" si="14"/>
        <v>3.0219680000000002</v>
      </c>
      <c r="BL26" s="446" t="e">
        <f>#REF!</f>
        <v>#REF!</v>
      </c>
      <c r="BM26" s="446" t="e">
        <f t="shared" si="2"/>
        <v>#REF!</v>
      </c>
      <c r="BN26" s="454">
        <f t="shared" si="5"/>
        <v>3.0219680000000002</v>
      </c>
      <c r="BO26" s="446">
        <f t="shared" si="6"/>
        <v>3.0219680000000002</v>
      </c>
      <c r="BP26" s="461" t="s">
        <v>46</v>
      </c>
      <c r="BQ26" s="75">
        <v>0</v>
      </c>
    </row>
    <row r="27" spans="1:69">
      <c r="A27" s="53" t="s">
        <v>122</v>
      </c>
      <c r="B27" s="51" t="s">
        <v>123</v>
      </c>
      <c r="C27" s="52" t="s">
        <v>48</v>
      </c>
      <c r="D27" s="75">
        <v>4.79</v>
      </c>
      <c r="E27" s="27">
        <f t="shared" si="16"/>
        <v>0</v>
      </c>
      <c r="F27" s="27">
        <f t="shared" si="17"/>
        <v>0</v>
      </c>
      <c r="G27" s="45"/>
      <c r="H27" s="45"/>
      <c r="I27" s="45"/>
      <c r="J27" s="75"/>
      <c r="K27" s="75"/>
      <c r="L27" s="76"/>
      <c r="M27" s="76"/>
      <c r="N27" s="39">
        <f t="shared" si="18"/>
        <v>0</v>
      </c>
      <c r="O27" s="74"/>
      <c r="P27" s="74"/>
      <c r="Q27" s="74"/>
      <c r="R27" s="75"/>
      <c r="S27" s="75"/>
      <c r="T27" s="75"/>
      <c r="U27" s="49"/>
      <c r="V27" s="75"/>
      <c r="W27" s="75"/>
      <c r="X27" s="75"/>
      <c r="Y27" s="75"/>
      <c r="Z27" s="75"/>
      <c r="AA27" s="69">
        <f>$D27-$BH27</f>
        <v>4.79</v>
      </c>
      <c r="AB27" s="75"/>
      <c r="AC27" s="75"/>
      <c r="AD27" s="88">
        <f t="shared" si="9"/>
        <v>0</v>
      </c>
      <c r="AE27" s="89"/>
      <c r="AF27" s="89"/>
      <c r="AG27" s="89"/>
      <c r="AH27" s="89"/>
      <c r="AI27" s="89"/>
      <c r="AJ27" s="89"/>
      <c r="AK27" s="89"/>
      <c r="AL27" s="89"/>
      <c r="AM27" s="89"/>
      <c r="AN27" s="89"/>
      <c r="AO27" s="89"/>
      <c r="AP27" s="89"/>
      <c r="AQ27" s="89"/>
      <c r="AR27" s="89"/>
      <c r="AS27" s="89"/>
      <c r="AT27" s="89"/>
      <c r="AU27" s="75"/>
      <c r="AV27" s="75"/>
      <c r="AW27" s="75"/>
      <c r="AX27" s="75"/>
      <c r="AY27" s="75"/>
      <c r="AZ27" s="75"/>
      <c r="BA27" s="75"/>
      <c r="BB27" s="75"/>
      <c r="BC27" s="75"/>
      <c r="BD27" s="75"/>
      <c r="BE27" s="75"/>
      <c r="BF27" s="75"/>
      <c r="BG27" s="75"/>
      <c r="BH27" s="27">
        <f>SUM(V27:Z27)+SUM(AB27:AD27)+SUM(AU27:BF27)+E27+BG27</f>
        <v>0</v>
      </c>
      <c r="BI27" s="102">
        <f>AA60-BH27</f>
        <v>1.5284439999999999</v>
      </c>
      <c r="BJ27" s="450">
        <v>-2.34</v>
      </c>
      <c r="BK27" s="101">
        <f t="shared" si="14"/>
        <v>3.9784439999999996</v>
      </c>
      <c r="BL27" s="446" t="e">
        <f>#REF!</f>
        <v>#REF!</v>
      </c>
      <c r="BM27" s="446" t="e">
        <f t="shared" si="2"/>
        <v>#REF!</v>
      </c>
      <c r="BN27" s="454">
        <f t="shared" si="5"/>
        <v>-0.81155600000000039</v>
      </c>
      <c r="BO27" s="446">
        <f t="shared" si="6"/>
        <v>-0.81155600000000039</v>
      </c>
      <c r="BP27" s="461" t="s">
        <v>47</v>
      </c>
      <c r="BQ27" s="75">
        <v>0</v>
      </c>
    </row>
    <row r="28" spans="1:69">
      <c r="A28" s="50" t="s">
        <v>124</v>
      </c>
      <c r="B28" s="51" t="s">
        <v>125</v>
      </c>
      <c r="C28" s="52" t="s">
        <v>49</v>
      </c>
      <c r="D28" s="75">
        <v>171.81</v>
      </c>
      <c r="E28" s="27">
        <f t="shared" si="16"/>
        <v>0</v>
      </c>
      <c r="F28" s="27">
        <f t="shared" si="17"/>
        <v>0</v>
      </c>
      <c r="G28" s="45"/>
      <c r="H28" s="45"/>
      <c r="I28" s="45"/>
      <c r="J28" s="75"/>
      <c r="K28" s="75"/>
      <c r="L28" s="76"/>
      <c r="M28" s="76"/>
      <c r="N28" s="39">
        <f t="shared" si="18"/>
        <v>0</v>
      </c>
      <c r="O28" s="74"/>
      <c r="P28" s="74"/>
      <c r="Q28" s="74"/>
      <c r="R28" s="75"/>
      <c r="S28" s="75"/>
      <c r="T28" s="75"/>
      <c r="U28" s="49"/>
      <c r="V28" s="75"/>
      <c r="W28" s="75"/>
      <c r="X28" s="75"/>
      <c r="Y28" s="75"/>
      <c r="Z28" s="75"/>
      <c r="AA28" s="75"/>
      <c r="AB28" s="69">
        <f>$D28-$BH28</f>
        <v>171.81</v>
      </c>
      <c r="AC28" s="75"/>
      <c r="AD28" s="88">
        <f t="shared" si="9"/>
        <v>0</v>
      </c>
      <c r="AE28" s="89"/>
      <c r="AF28" s="89"/>
      <c r="AG28" s="89"/>
      <c r="AH28" s="89"/>
      <c r="AI28" s="89"/>
      <c r="AJ28" s="89"/>
      <c r="AK28" s="89"/>
      <c r="AL28" s="89"/>
      <c r="AM28" s="89"/>
      <c r="AN28" s="89"/>
      <c r="AO28" s="89"/>
      <c r="AP28" s="89"/>
      <c r="AQ28" s="89"/>
      <c r="AR28" s="89"/>
      <c r="AS28" s="89"/>
      <c r="AT28" s="89"/>
      <c r="AU28" s="75"/>
      <c r="AV28" s="75"/>
      <c r="AW28" s="75"/>
      <c r="AX28" s="75"/>
      <c r="AY28" s="75"/>
      <c r="AZ28" s="75"/>
      <c r="BA28" s="75"/>
      <c r="BB28" s="75"/>
      <c r="BC28" s="75"/>
      <c r="BD28" s="75"/>
      <c r="BE28" s="75"/>
      <c r="BF28" s="75"/>
      <c r="BG28" s="75"/>
      <c r="BH28" s="27">
        <f>SUM(V28:AA28)+SUM(AC28:AD28)+SUM(AU28:BF28)+E28+BG28</f>
        <v>0</v>
      </c>
      <c r="BI28" s="102">
        <f>AB60-BH28</f>
        <v>0</v>
      </c>
      <c r="BJ28" s="450">
        <v>-1.421629</v>
      </c>
      <c r="BK28" s="101">
        <f t="shared" si="14"/>
        <v>170.38837100000001</v>
      </c>
      <c r="BL28" s="446" t="e">
        <f>#REF!</f>
        <v>#REF!</v>
      </c>
      <c r="BM28" s="446" t="e">
        <f t="shared" si="2"/>
        <v>#REF!</v>
      </c>
      <c r="BN28" s="454">
        <f t="shared" si="5"/>
        <v>-1.4216289999999958</v>
      </c>
      <c r="BO28" s="446">
        <f t="shared" si="6"/>
        <v>-1.4216289999999958</v>
      </c>
      <c r="BP28" s="461" t="s">
        <v>48</v>
      </c>
      <c r="BQ28" s="75">
        <v>4.79</v>
      </c>
    </row>
    <row r="29" spans="1:69">
      <c r="A29" s="53" t="s">
        <v>126</v>
      </c>
      <c r="B29" s="51" t="s">
        <v>127</v>
      </c>
      <c r="C29" s="52" t="s">
        <v>50</v>
      </c>
      <c r="D29" s="75">
        <v>42.54</v>
      </c>
      <c r="E29" s="27">
        <f t="shared" si="16"/>
        <v>0</v>
      </c>
      <c r="F29" s="27">
        <f t="shared" si="17"/>
        <v>0</v>
      </c>
      <c r="G29" s="45"/>
      <c r="H29" s="45"/>
      <c r="I29" s="45"/>
      <c r="J29" s="75"/>
      <c r="K29" s="75"/>
      <c r="L29" s="76"/>
      <c r="M29" s="76"/>
      <c r="N29" s="39">
        <f t="shared" si="18"/>
        <v>0</v>
      </c>
      <c r="O29" s="74"/>
      <c r="P29" s="74"/>
      <c r="Q29" s="74"/>
      <c r="R29" s="75"/>
      <c r="S29" s="75"/>
      <c r="T29" s="75"/>
      <c r="U29" s="49"/>
      <c r="V29" s="75"/>
      <c r="W29" s="75"/>
      <c r="X29" s="75"/>
      <c r="Y29" s="75"/>
      <c r="Z29" s="75"/>
      <c r="AA29" s="75"/>
      <c r="AB29" s="75"/>
      <c r="AC29" s="69">
        <f>$D29-$BH29</f>
        <v>42.54</v>
      </c>
      <c r="AD29" s="88">
        <f t="shared" si="9"/>
        <v>0</v>
      </c>
      <c r="AE29" s="89"/>
      <c r="AF29" s="89"/>
      <c r="AG29" s="89"/>
      <c r="AH29" s="89"/>
      <c r="AI29" s="89"/>
      <c r="AJ29" s="89"/>
      <c r="AK29" s="89"/>
      <c r="AL29" s="89"/>
      <c r="AM29" s="89"/>
      <c r="AN29" s="89"/>
      <c r="AO29" s="89"/>
      <c r="AP29" s="89"/>
      <c r="AQ29" s="89"/>
      <c r="AR29" s="89"/>
      <c r="AS29" s="89"/>
      <c r="AT29" s="89"/>
      <c r="AU29" s="75"/>
      <c r="AV29" s="75"/>
      <c r="AW29" s="75"/>
      <c r="AX29" s="75"/>
      <c r="AY29" s="75"/>
      <c r="AZ29" s="75"/>
      <c r="BA29" s="75"/>
      <c r="BB29" s="75"/>
      <c r="BC29" s="75"/>
      <c r="BD29" s="75"/>
      <c r="BE29" s="75"/>
      <c r="BF29" s="75"/>
      <c r="BG29" s="75"/>
      <c r="BH29" s="27">
        <f>SUM(V29:AB29)+AD29+SUM(AU29:BF29)+E29+BG29</f>
        <v>0</v>
      </c>
      <c r="BI29" s="102">
        <f>AC60-BH29</f>
        <v>3.22</v>
      </c>
      <c r="BJ29" s="450">
        <v>-29.176096000000001</v>
      </c>
      <c r="BK29" s="101">
        <f t="shared" si="14"/>
        <v>16.583903999999997</v>
      </c>
      <c r="BL29" s="446" t="e">
        <f>#REF!</f>
        <v>#REF!</v>
      </c>
      <c r="BM29" s="446" t="e">
        <f t="shared" si="2"/>
        <v>#REF!</v>
      </c>
      <c r="BN29" s="454">
        <f t="shared" si="5"/>
        <v>-25.956096000000002</v>
      </c>
      <c r="BO29" s="446">
        <f t="shared" si="6"/>
        <v>-25.956096000000002</v>
      </c>
      <c r="BP29" s="461" t="s">
        <v>49</v>
      </c>
      <c r="BQ29" s="75">
        <v>171.81</v>
      </c>
    </row>
    <row r="30" spans="1:69">
      <c r="A30" s="53" t="s">
        <v>128</v>
      </c>
      <c r="B30" s="51" t="s">
        <v>129</v>
      </c>
      <c r="C30" s="53" t="s">
        <v>51</v>
      </c>
      <c r="D30" s="75">
        <f>SUM(D31:D46)</f>
        <v>755</v>
      </c>
      <c r="E30" s="27">
        <f t="shared" si="16"/>
        <v>0</v>
      </c>
      <c r="F30" s="27">
        <f t="shared" si="17"/>
        <v>0</v>
      </c>
      <c r="G30" s="45"/>
      <c r="H30" s="45"/>
      <c r="I30" s="45"/>
      <c r="J30" s="75"/>
      <c r="K30" s="75"/>
      <c r="L30" s="76"/>
      <c r="M30" s="76"/>
      <c r="N30" s="39">
        <f t="shared" si="18"/>
        <v>0</v>
      </c>
      <c r="O30" s="74"/>
      <c r="P30" s="74"/>
      <c r="Q30" s="74"/>
      <c r="R30" s="75"/>
      <c r="S30" s="75"/>
      <c r="T30" s="75"/>
      <c r="U30" s="49"/>
      <c r="V30" s="39">
        <f>SUM(V31:V46)</f>
        <v>0</v>
      </c>
      <c r="W30" s="39">
        <f t="shared" ref="W30:AC30" si="19">SUM(W31:W46)</f>
        <v>0</v>
      </c>
      <c r="X30" s="39">
        <f t="shared" si="19"/>
        <v>0</v>
      </c>
      <c r="Y30" s="39">
        <f t="shared" si="19"/>
        <v>0</v>
      </c>
      <c r="Z30" s="39">
        <f t="shared" si="19"/>
        <v>0</v>
      </c>
      <c r="AA30" s="39">
        <f t="shared" si="19"/>
        <v>0</v>
      </c>
      <c r="AB30" s="39">
        <f t="shared" si="19"/>
        <v>0</v>
      </c>
      <c r="AC30" s="39">
        <f t="shared" si="19"/>
        <v>0</v>
      </c>
      <c r="AD30" s="92">
        <f>$D30-$BH30</f>
        <v>753.88</v>
      </c>
      <c r="AE30" s="89"/>
      <c r="AF30" s="89"/>
      <c r="AG30" s="89"/>
      <c r="AH30" s="89"/>
      <c r="AI30" s="89"/>
      <c r="AJ30" s="89"/>
      <c r="AK30" s="89"/>
      <c r="AL30" s="89"/>
      <c r="AM30" s="89"/>
      <c r="AN30" s="89"/>
      <c r="AO30" s="89"/>
      <c r="AP30" s="89"/>
      <c r="AQ30" s="89"/>
      <c r="AR30" s="89"/>
      <c r="AS30" s="89"/>
      <c r="AT30" s="89"/>
      <c r="AU30" s="39">
        <f>SUM(AU31:AU46)</f>
        <v>0</v>
      </c>
      <c r="AV30" s="39">
        <f t="shared" ref="AV30:BG30" si="20">SUM(AV31:AV46)</f>
        <v>0</v>
      </c>
      <c r="AW30" s="39">
        <f t="shared" si="20"/>
        <v>0</v>
      </c>
      <c r="AX30" s="39">
        <f t="shared" si="20"/>
        <v>1.1200000000000001</v>
      </c>
      <c r="AY30" s="39">
        <f t="shared" si="20"/>
        <v>0</v>
      </c>
      <c r="AZ30" s="39">
        <f t="shared" si="20"/>
        <v>0</v>
      </c>
      <c r="BA30" s="39">
        <f t="shared" si="20"/>
        <v>0</v>
      </c>
      <c r="BB30" s="39">
        <f t="shared" si="20"/>
        <v>0</v>
      </c>
      <c r="BC30" s="39">
        <f t="shared" si="20"/>
        <v>0</v>
      </c>
      <c r="BD30" s="39">
        <f t="shared" si="20"/>
        <v>0</v>
      </c>
      <c r="BE30" s="39">
        <f t="shared" si="20"/>
        <v>0</v>
      </c>
      <c r="BF30" s="39">
        <f t="shared" si="20"/>
        <v>0</v>
      </c>
      <c r="BG30" s="39">
        <f t="shared" si="20"/>
        <v>0</v>
      </c>
      <c r="BH30" s="27">
        <f>SUM(AU30:BF30)+SUM(V30:AC30)+E30+BG30</f>
        <v>1.1200000000000001</v>
      </c>
      <c r="BI30" s="102">
        <f>AD60-BH30</f>
        <v>215.213821</v>
      </c>
      <c r="BJ30" s="450">
        <v>-131.036227</v>
      </c>
      <c r="BK30" s="101">
        <f t="shared" si="14"/>
        <v>839.177594</v>
      </c>
      <c r="BL30" s="446" t="e">
        <f>#REF!</f>
        <v>#REF!</v>
      </c>
      <c r="BM30" s="446" t="e">
        <f t="shared" si="2"/>
        <v>#REF!</v>
      </c>
      <c r="BN30" s="454">
        <f t="shared" si="5"/>
        <v>84.177593999999999</v>
      </c>
      <c r="BO30" s="446">
        <f t="shared" si="6"/>
        <v>84.177593999999999</v>
      </c>
      <c r="BP30" s="461" t="s">
        <v>51</v>
      </c>
      <c r="BQ30" s="75">
        <v>529</v>
      </c>
    </row>
    <row r="31" spans="1:69">
      <c r="A31" s="54"/>
      <c r="B31" s="55" t="s">
        <v>130</v>
      </c>
      <c r="C31" s="56" t="s">
        <v>52</v>
      </c>
      <c r="D31" s="439">
        <v>391.88</v>
      </c>
      <c r="E31" s="57">
        <f t="shared" si="16"/>
        <v>0</v>
      </c>
      <c r="F31" s="57">
        <f t="shared" si="17"/>
        <v>0</v>
      </c>
      <c r="G31" s="89"/>
      <c r="H31" s="89"/>
      <c r="I31" s="89"/>
      <c r="J31" s="34"/>
      <c r="K31" s="34"/>
      <c r="L31" s="71"/>
      <c r="M31" s="71"/>
      <c r="N31" s="39">
        <f t="shared" si="18"/>
        <v>0</v>
      </c>
      <c r="O31" s="70"/>
      <c r="P31" s="70"/>
      <c r="Q31" s="70"/>
      <c r="R31" s="34"/>
      <c r="S31" s="34"/>
      <c r="T31" s="34"/>
      <c r="U31" s="49"/>
      <c r="V31" s="34"/>
      <c r="W31" s="34"/>
      <c r="X31" s="34"/>
      <c r="Y31" s="34"/>
      <c r="Z31" s="34"/>
      <c r="AA31" s="34"/>
      <c r="AB31" s="34"/>
      <c r="AC31" s="34"/>
      <c r="AD31" s="88"/>
      <c r="AE31" s="33">
        <f>$D31-$BH31</f>
        <v>390.738336</v>
      </c>
      <c r="AF31" s="89"/>
      <c r="AG31" s="89"/>
      <c r="AH31" s="89"/>
      <c r="AI31" s="89">
        <v>2.1663999999999999E-2</v>
      </c>
      <c r="AJ31" s="89"/>
      <c r="AK31" s="89"/>
      <c r="AL31" s="89"/>
      <c r="AM31" s="89"/>
      <c r="AN31" s="89"/>
      <c r="AO31" s="89"/>
      <c r="AP31" s="89"/>
      <c r="AQ31" s="89"/>
      <c r="AR31" s="89"/>
      <c r="AS31" s="89"/>
      <c r="AT31" s="89"/>
      <c r="AU31" s="34"/>
      <c r="AV31" s="34"/>
      <c r="AW31" s="34"/>
      <c r="AX31" s="34">
        <v>1.1200000000000001</v>
      </c>
      <c r="AY31" s="34"/>
      <c r="AZ31" s="34"/>
      <c r="BA31" s="34"/>
      <c r="BB31" s="34"/>
      <c r="BC31" s="34"/>
      <c r="BD31" s="34"/>
      <c r="BE31" s="34"/>
      <c r="BF31" s="34"/>
      <c r="BG31" s="34"/>
      <c r="BH31" s="27">
        <f>SUM(AF31:BF31)+SUM(V31:AC31)+E31+BG31</f>
        <v>1.141664</v>
      </c>
      <c r="BI31" s="57">
        <f>$AE$60-BH31</f>
        <v>143.55013600000001</v>
      </c>
      <c r="BJ31" s="449">
        <v>-53.297262000000003</v>
      </c>
      <c r="BK31" s="106">
        <f t="shared" si="14"/>
        <v>482.13287399999996</v>
      </c>
      <c r="BL31" s="446" t="e">
        <f>#REF!</f>
        <v>#REF!</v>
      </c>
      <c r="BM31" s="446" t="e">
        <f t="shared" si="2"/>
        <v>#REF!</v>
      </c>
      <c r="BN31" s="454">
        <f t="shared" si="5"/>
        <v>90.252873999999963</v>
      </c>
      <c r="BO31" s="446">
        <f t="shared" si="6"/>
        <v>90.252873999999963</v>
      </c>
      <c r="BP31" s="463" t="s">
        <v>52</v>
      </c>
      <c r="BQ31" s="439">
        <v>391.88</v>
      </c>
    </row>
    <row r="32" spans="1:69">
      <c r="A32" s="54"/>
      <c r="B32" s="55" t="s">
        <v>131</v>
      </c>
      <c r="C32" s="56" t="s">
        <v>53</v>
      </c>
      <c r="D32" s="439">
        <v>14.43</v>
      </c>
      <c r="E32" s="57">
        <f t="shared" si="16"/>
        <v>0</v>
      </c>
      <c r="F32" s="57">
        <f t="shared" ref="F32:F46" si="21">SUM(G32:I32)</f>
        <v>0</v>
      </c>
      <c r="G32" s="89"/>
      <c r="H32" s="89"/>
      <c r="I32" s="89"/>
      <c r="J32" s="34"/>
      <c r="K32" s="34"/>
      <c r="L32" s="71"/>
      <c r="M32" s="71"/>
      <c r="N32" s="39">
        <f t="shared" ref="N32:N59" si="22">SUM(O32:Q32)</f>
        <v>0</v>
      </c>
      <c r="O32" s="70"/>
      <c r="P32" s="70"/>
      <c r="Q32" s="70"/>
      <c r="R32" s="34"/>
      <c r="S32" s="34"/>
      <c r="T32" s="34"/>
      <c r="U32" s="49"/>
      <c r="V32" s="34"/>
      <c r="W32" s="34"/>
      <c r="X32" s="34"/>
      <c r="Y32" s="34"/>
      <c r="Z32" s="34"/>
      <c r="AA32" s="34"/>
      <c r="AB32" s="34"/>
      <c r="AC32" s="34"/>
      <c r="AD32" s="88"/>
      <c r="AE32" s="89"/>
      <c r="AF32" s="33">
        <f>$D32-$BH32</f>
        <v>14.43</v>
      </c>
      <c r="AG32" s="89"/>
      <c r="AH32" s="89"/>
      <c r="AI32" s="89"/>
      <c r="AJ32" s="89"/>
      <c r="AK32" s="89"/>
      <c r="AL32" s="89"/>
      <c r="AM32" s="89"/>
      <c r="AN32" s="89"/>
      <c r="AO32" s="89"/>
      <c r="AP32" s="89"/>
      <c r="AQ32" s="89"/>
      <c r="AR32" s="89"/>
      <c r="AS32" s="89"/>
      <c r="AT32" s="89"/>
      <c r="AU32" s="34"/>
      <c r="AV32" s="34"/>
      <c r="AW32" s="34"/>
      <c r="AX32" s="34"/>
      <c r="AY32" s="34"/>
      <c r="AZ32" s="34"/>
      <c r="BA32" s="34"/>
      <c r="BB32" s="34"/>
      <c r="BC32" s="34"/>
      <c r="BD32" s="34"/>
      <c r="BE32" s="34"/>
      <c r="BF32" s="34"/>
      <c r="BG32" s="34"/>
      <c r="BH32" s="27">
        <f>SUM(AG32:BF32)+SUM(V32:AC32)+E32+BG32+AE32</f>
        <v>0</v>
      </c>
      <c r="BI32" s="57">
        <f>$AF$60-BH32</f>
        <v>0</v>
      </c>
      <c r="BJ32" s="449">
        <v>-3.6158670000000002</v>
      </c>
      <c r="BK32" s="106">
        <f t="shared" si="14"/>
        <v>10.814133</v>
      </c>
      <c r="BL32" s="446" t="e">
        <f>#REF!</f>
        <v>#REF!</v>
      </c>
      <c r="BM32" s="446" t="e">
        <f t="shared" si="2"/>
        <v>#REF!</v>
      </c>
      <c r="BN32" s="454">
        <f t="shared" si="5"/>
        <v>-3.6158669999999997</v>
      </c>
      <c r="BO32" s="446">
        <f t="shared" si="6"/>
        <v>-3.6158669999999997</v>
      </c>
      <c r="BP32" s="463" t="s">
        <v>53</v>
      </c>
      <c r="BQ32" s="439">
        <v>14.43</v>
      </c>
    </row>
    <row r="33" spans="1:69">
      <c r="A33" s="54"/>
      <c r="B33" s="58" t="s">
        <v>132</v>
      </c>
      <c r="C33" s="56" t="s">
        <v>54</v>
      </c>
      <c r="D33" s="439">
        <v>0.92</v>
      </c>
      <c r="E33" s="57"/>
      <c r="F33" s="57"/>
      <c r="G33" s="89"/>
      <c r="H33" s="89"/>
      <c r="I33" s="89"/>
      <c r="J33" s="34"/>
      <c r="K33" s="34"/>
      <c r="L33" s="71"/>
      <c r="M33" s="71"/>
      <c r="N33" s="39">
        <f t="shared" si="22"/>
        <v>0</v>
      </c>
      <c r="O33" s="70"/>
      <c r="P33" s="70"/>
      <c r="Q33" s="70"/>
      <c r="R33" s="34"/>
      <c r="S33" s="34"/>
      <c r="T33" s="34"/>
      <c r="U33" s="49"/>
      <c r="V33" s="34"/>
      <c r="W33" s="34"/>
      <c r="X33" s="34"/>
      <c r="Y33" s="34"/>
      <c r="Z33" s="34"/>
      <c r="AA33" s="34"/>
      <c r="AB33" s="34"/>
      <c r="AC33" s="34"/>
      <c r="AD33" s="88"/>
      <c r="AE33" s="89"/>
      <c r="AF33" s="89"/>
      <c r="AG33" s="33">
        <f>$D33-$BH33</f>
        <v>0.92</v>
      </c>
      <c r="AH33" s="89"/>
      <c r="AI33" s="89"/>
      <c r="AJ33" s="89"/>
      <c r="AK33" s="89"/>
      <c r="AL33" s="89"/>
      <c r="AM33" s="89"/>
      <c r="AN33" s="89"/>
      <c r="AO33" s="89"/>
      <c r="AP33" s="89"/>
      <c r="AQ33" s="89"/>
      <c r="AR33" s="89"/>
      <c r="AS33" s="89"/>
      <c r="AT33" s="89"/>
      <c r="AU33" s="34"/>
      <c r="AV33" s="34"/>
      <c r="AW33" s="34"/>
      <c r="AX33" s="34"/>
      <c r="AY33" s="34"/>
      <c r="AZ33" s="34"/>
      <c r="BA33" s="34"/>
      <c r="BB33" s="34"/>
      <c r="BC33" s="34"/>
      <c r="BD33" s="34"/>
      <c r="BE33" s="34"/>
      <c r="BF33" s="34"/>
      <c r="BG33" s="34"/>
      <c r="BH33" s="27">
        <f>SUM(AH33:BF33)+SUM(V33:AC33)+E33+BG33+SUM(AE33:AF33)</f>
        <v>0</v>
      </c>
      <c r="BI33" s="57">
        <f>$AG$60-BH33</f>
        <v>0</v>
      </c>
      <c r="BJ33" s="449">
        <v>0.92548600000000003</v>
      </c>
      <c r="BK33" s="106">
        <f t="shared" si="14"/>
        <v>1.8454860000000002</v>
      </c>
      <c r="BL33" s="446" t="e">
        <f>#REF!</f>
        <v>#REF!</v>
      </c>
      <c r="BM33" s="446" t="e">
        <f t="shared" si="2"/>
        <v>#REF!</v>
      </c>
      <c r="BN33" s="454">
        <f t="shared" si="5"/>
        <v>0.92548600000000014</v>
      </c>
      <c r="BO33" s="446">
        <f t="shared" si="6"/>
        <v>0.92548600000000014</v>
      </c>
      <c r="BP33" s="463" t="s">
        <v>58</v>
      </c>
      <c r="BQ33" s="439">
        <v>64.02</v>
      </c>
    </row>
    <row r="34" spans="1:69">
      <c r="A34" s="54"/>
      <c r="B34" s="58" t="s">
        <v>133</v>
      </c>
      <c r="C34" s="56" t="s">
        <v>55</v>
      </c>
      <c r="D34" s="439">
        <v>4.83</v>
      </c>
      <c r="E34" s="57"/>
      <c r="F34" s="57"/>
      <c r="G34" s="89"/>
      <c r="H34" s="89"/>
      <c r="I34" s="89"/>
      <c r="J34" s="34"/>
      <c r="K34" s="34"/>
      <c r="L34" s="71"/>
      <c r="M34" s="71"/>
      <c r="N34" s="39">
        <f t="shared" si="22"/>
        <v>0</v>
      </c>
      <c r="O34" s="70"/>
      <c r="P34" s="70"/>
      <c r="Q34" s="70"/>
      <c r="R34" s="34"/>
      <c r="S34" s="34"/>
      <c r="T34" s="34"/>
      <c r="U34" s="49"/>
      <c r="V34" s="34"/>
      <c r="W34" s="34"/>
      <c r="X34" s="34"/>
      <c r="Y34" s="34"/>
      <c r="Z34" s="34"/>
      <c r="AA34" s="34"/>
      <c r="AB34" s="34"/>
      <c r="AC34" s="34"/>
      <c r="AD34" s="88"/>
      <c r="AE34" s="89"/>
      <c r="AF34" s="89"/>
      <c r="AG34" s="89"/>
      <c r="AH34" s="33">
        <f>$D34-$BH34</f>
        <v>4.83</v>
      </c>
      <c r="AI34" s="89"/>
      <c r="AJ34" s="89"/>
      <c r="AK34" s="89"/>
      <c r="AL34" s="89"/>
      <c r="AM34" s="89"/>
      <c r="AN34" s="89"/>
      <c r="AO34" s="89"/>
      <c r="AP34" s="89"/>
      <c r="AQ34" s="89"/>
      <c r="AR34" s="89"/>
      <c r="AS34" s="89"/>
      <c r="AT34" s="89"/>
      <c r="AU34" s="34"/>
      <c r="AV34" s="34"/>
      <c r="AW34" s="34"/>
      <c r="AX34" s="34"/>
      <c r="AY34" s="34"/>
      <c r="AZ34" s="34"/>
      <c r="BA34" s="34"/>
      <c r="BB34" s="34"/>
      <c r="BC34" s="34"/>
      <c r="BD34" s="34"/>
      <c r="BE34" s="34"/>
      <c r="BF34" s="34"/>
      <c r="BG34" s="34"/>
      <c r="BH34" s="27">
        <f>SUM(AI34:BF34)+SUM(V34:AC34)+E34+BG34+SUM(AE34:AG34)</f>
        <v>0</v>
      </c>
      <c r="BI34" s="57">
        <f>$AH$60-BH34</f>
        <v>0.22050600000000001</v>
      </c>
      <c r="BJ34" s="449">
        <v>8.2758999999999402E-2</v>
      </c>
      <c r="BK34" s="106">
        <f t="shared" si="14"/>
        <v>5.1332649999999997</v>
      </c>
      <c r="BL34" s="446" t="e">
        <f>#REF!</f>
        <v>#REF!</v>
      </c>
      <c r="BM34" s="446" t="e">
        <f t="shared" si="2"/>
        <v>#REF!</v>
      </c>
      <c r="BN34" s="454">
        <f t="shared" si="5"/>
        <v>0.30326499999999967</v>
      </c>
      <c r="BO34" s="446">
        <f t="shared" si="6"/>
        <v>0.30326499999999967</v>
      </c>
      <c r="BP34" s="463" t="s">
        <v>59</v>
      </c>
      <c r="BQ34" s="439">
        <v>1.63</v>
      </c>
    </row>
    <row r="35" spans="1:69">
      <c r="A35" s="54"/>
      <c r="B35" s="58" t="s">
        <v>134</v>
      </c>
      <c r="C35" s="56" t="s">
        <v>56</v>
      </c>
      <c r="D35" s="439">
        <v>49.55</v>
      </c>
      <c r="E35" s="57"/>
      <c r="F35" s="57"/>
      <c r="G35" s="89"/>
      <c r="H35" s="89"/>
      <c r="I35" s="89"/>
      <c r="J35" s="34"/>
      <c r="K35" s="34"/>
      <c r="L35" s="71"/>
      <c r="M35" s="71"/>
      <c r="N35" s="39">
        <f t="shared" si="22"/>
        <v>0</v>
      </c>
      <c r="O35" s="70"/>
      <c r="P35" s="70"/>
      <c r="Q35" s="70"/>
      <c r="R35" s="34"/>
      <c r="S35" s="34"/>
      <c r="T35" s="34"/>
      <c r="U35" s="49"/>
      <c r="V35" s="34"/>
      <c r="W35" s="34"/>
      <c r="X35" s="34"/>
      <c r="Y35" s="34"/>
      <c r="Z35" s="34"/>
      <c r="AA35" s="34"/>
      <c r="AB35" s="34"/>
      <c r="AC35" s="34"/>
      <c r="AD35" s="88"/>
      <c r="AE35" s="89"/>
      <c r="AF35" s="89"/>
      <c r="AG35" s="89"/>
      <c r="AH35" s="89"/>
      <c r="AI35" s="33">
        <f>$D35-$BH35</f>
        <v>49.55</v>
      </c>
      <c r="AJ35" s="89"/>
      <c r="AK35" s="89"/>
      <c r="AL35" s="89"/>
      <c r="AM35" s="89"/>
      <c r="AN35" s="89"/>
      <c r="AO35" s="89"/>
      <c r="AP35" s="89"/>
      <c r="AQ35" s="89"/>
      <c r="AR35" s="89"/>
      <c r="AS35" s="89"/>
      <c r="AT35" s="89"/>
      <c r="AU35" s="34"/>
      <c r="AV35" s="34"/>
      <c r="AW35" s="34"/>
      <c r="AX35" s="34"/>
      <c r="AY35" s="34"/>
      <c r="AZ35" s="34"/>
      <c r="BA35" s="34"/>
      <c r="BB35" s="34"/>
      <c r="BC35" s="34"/>
      <c r="BD35" s="34"/>
      <c r="BE35" s="34"/>
      <c r="BF35" s="34"/>
      <c r="BG35" s="34"/>
      <c r="BH35" s="27">
        <f>SUM(AJ35:BF35)+SUM(V35:AC35)+E35+BG35+SUM(AE35:AH35)</f>
        <v>0</v>
      </c>
      <c r="BI35" s="57">
        <f>$AI$60-BH35</f>
        <v>3.2652350000000001</v>
      </c>
      <c r="BJ35" s="449">
        <v>9.6294930000000107</v>
      </c>
      <c r="BK35" s="106">
        <f t="shared" si="14"/>
        <v>62.444728000000005</v>
      </c>
      <c r="BL35" s="446" t="e">
        <f>#REF!</f>
        <v>#REF!</v>
      </c>
      <c r="BM35" s="446" t="e">
        <f t="shared" si="2"/>
        <v>#REF!</v>
      </c>
      <c r="BN35" s="454">
        <f t="shared" si="5"/>
        <v>12.894728000000008</v>
      </c>
      <c r="BO35" s="446">
        <f t="shared" si="6"/>
        <v>12.894728000000008</v>
      </c>
      <c r="BP35" s="463" t="s">
        <v>54</v>
      </c>
      <c r="BQ35" s="439">
        <v>0.92</v>
      </c>
    </row>
    <row r="36" spans="1:69">
      <c r="A36" s="54"/>
      <c r="B36" s="58" t="s">
        <v>135</v>
      </c>
      <c r="C36" s="56" t="s">
        <v>57</v>
      </c>
      <c r="D36" s="439">
        <v>0.76</v>
      </c>
      <c r="E36" s="57"/>
      <c r="F36" s="57"/>
      <c r="G36" s="89"/>
      <c r="H36" s="89"/>
      <c r="I36" s="89"/>
      <c r="J36" s="34"/>
      <c r="K36" s="34"/>
      <c r="L36" s="71"/>
      <c r="M36" s="71"/>
      <c r="N36" s="39">
        <f t="shared" si="22"/>
        <v>0</v>
      </c>
      <c r="O36" s="70"/>
      <c r="P36" s="70"/>
      <c r="Q36" s="70"/>
      <c r="R36" s="34"/>
      <c r="S36" s="34"/>
      <c r="T36" s="34"/>
      <c r="U36" s="49"/>
      <c r="V36" s="34"/>
      <c r="W36" s="34"/>
      <c r="X36" s="34"/>
      <c r="Y36" s="34"/>
      <c r="Z36" s="34"/>
      <c r="AA36" s="34"/>
      <c r="AB36" s="34"/>
      <c r="AC36" s="34"/>
      <c r="AD36" s="88"/>
      <c r="AE36" s="89"/>
      <c r="AF36" s="89"/>
      <c r="AG36" s="89"/>
      <c r="AH36" s="89"/>
      <c r="AI36" s="89"/>
      <c r="AJ36" s="33">
        <f>$D36-$BH36</f>
        <v>0.76</v>
      </c>
      <c r="AK36" s="89"/>
      <c r="AL36" s="89"/>
      <c r="AM36" s="89"/>
      <c r="AN36" s="89"/>
      <c r="AO36" s="89"/>
      <c r="AP36" s="89"/>
      <c r="AQ36" s="89"/>
      <c r="AR36" s="89"/>
      <c r="AS36" s="89"/>
      <c r="AT36" s="89"/>
      <c r="AU36" s="34"/>
      <c r="AV36" s="34"/>
      <c r="AW36" s="34"/>
      <c r="AX36" s="34"/>
      <c r="AY36" s="34"/>
      <c r="AZ36" s="34"/>
      <c r="BA36" s="34"/>
      <c r="BB36" s="34"/>
      <c r="BC36" s="34"/>
      <c r="BD36" s="34"/>
      <c r="BE36" s="34"/>
      <c r="BF36" s="34"/>
      <c r="BG36" s="34"/>
      <c r="BH36" s="27">
        <f>SUM(AK36:BF36)+SUM(V36:AC36)+E36+BG36+SUM(AE36:AI36)</f>
        <v>0</v>
      </c>
      <c r="BI36" s="57">
        <f>$AJ$60-BH36</f>
        <v>0</v>
      </c>
      <c r="BJ36" s="449">
        <v>0.89173800000000003</v>
      </c>
      <c r="BK36" s="106">
        <f t="shared" si="14"/>
        <v>1.6517379999999999</v>
      </c>
      <c r="BL36" s="446" t="e">
        <f>#REF!</f>
        <v>#REF!</v>
      </c>
      <c r="BM36" s="446" t="e">
        <f t="shared" si="2"/>
        <v>#REF!</v>
      </c>
      <c r="BN36" s="454">
        <f t="shared" si="5"/>
        <v>0.89173799999999992</v>
      </c>
      <c r="BO36" s="446">
        <f t="shared" si="6"/>
        <v>0.89173799999999992</v>
      </c>
      <c r="BP36" s="463" t="s">
        <v>55</v>
      </c>
      <c r="BQ36" s="439">
        <v>4.83</v>
      </c>
    </row>
    <row r="37" spans="1:69">
      <c r="A37" s="54"/>
      <c r="B37" s="58" t="s">
        <v>136</v>
      </c>
      <c r="C37" s="56" t="s">
        <v>58</v>
      </c>
      <c r="D37" s="439">
        <v>64.02</v>
      </c>
      <c r="E37" s="57">
        <f t="shared" si="16"/>
        <v>0</v>
      </c>
      <c r="F37" s="57">
        <f t="shared" si="21"/>
        <v>0</v>
      </c>
      <c r="G37" s="89"/>
      <c r="H37" s="89"/>
      <c r="I37" s="89"/>
      <c r="J37" s="34"/>
      <c r="K37" s="34"/>
      <c r="L37" s="71"/>
      <c r="M37" s="71"/>
      <c r="N37" s="39">
        <f t="shared" si="22"/>
        <v>0</v>
      </c>
      <c r="O37" s="70"/>
      <c r="P37" s="70"/>
      <c r="Q37" s="70"/>
      <c r="R37" s="34"/>
      <c r="S37" s="34"/>
      <c r="T37" s="34"/>
      <c r="U37" s="49"/>
      <c r="V37" s="34"/>
      <c r="W37" s="34"/>
      <c r="X37" s="34"/>
      <c r="Y37" s="34"/>
      <c r="Z37" s="34"/>
      <c r="AA37" s="34"/>
      <c r="AB37" s="34"/>
      <c r="AC37" s="34"/>
      <c r="AD37" s="88"/>
      <c r="AE37" s="89"/>
      <c r="AF37" s="89"/>
      <c r="AG37" s="89"/>
      <c r="AH37" s="89"/>
      <c r="AI37" s="89"/>
      <c r="AJ37" s="89"/>
      <c r="AK37" s="33">
        <f>$D37-$BH37</f>
        <v>64.02</v>
      </c>
      <c r="AL37" s="89"/>
      <c r="AM37" s="89"/>
      <c r="AN37" s="89"/>
      <c r="AO37" s="89"/>
      <c r="AP37" s="89"/>
      <c r="AQ37" s="89"/>
      <c r="AR37" s="89"/>
      <c r="AS37" s="89"/>
      <c r="AT37" s="89"/>
      <c r="AU37" s="34"/>
      <c r="AV37" s="34"/>
      <c r="AW37" s="34"/>
      <c r="AX37" s="34"/>
      <c r="AY37" s="34"/>
      <c r="AZ37" s="34"/>
      <c r="BA37" s="34"/>
      <c r="BB37" s="34"/>
      <c r="BC37" s="34"/>
      <c r="BD37" s="34"/>
      <c r="BE37" s="34"/>
      <c r="BF37" s="34"/>
      <c r="BG37" s="34"/>
      <c r="BH37" s="27">
        <f>SUM(AL37:BF37)+SUM(V37:AC37)+E37+BG37+SUM(AE37:AJ37)</f>
        <v>0</v>
      </c>
      <c r="BI37" s="57">
        <f>$AK$60-BH37</f>
        <v>68.177943999999997</v>
      </c>
      <c r="BJ37" s="449">
        <v>3.8931309999999799</v>
      </c>
      <c r="BK37" s="106">
        <f t="shared" si="14"/>
        <v>136.09107499999999</v>
      </c>
      <c r="BL37" s="446" t="e">
        <f>#REF!</f>
        <v>#REF!</v>
      </c>
      <c r="BM37" s="446" t="e">
        <f t="shared" si="2"/>
        <v>#REF!</v>
      </c>
      <c r="BN37" s="454">
        <f t="shared" si="5"/>
        <v>72.071074999999993</v>
      </c>
      <c r="BO37" s="446">
        <f t="shared" si="6"/>
        <v>72.071074999999993</v>
      </c>
      <c r="BP37" s="463" t="s">
        <v>56</v>
      </c>
      <c r="BQ37" s="439">
        <v>49.55</v>
      </c>
    </row>
    <row r="38" spans="1:69">
      <c r="A38" s="54"/>
      <c r="B38" s="58" t="s">
        <v>137</v>
      </c>
      <c r="C38" s="56" t="s">
        <v>59</v>
      </c>
      <c r="D38" s="439">
        <v>1.63</v>
      </c>
      <c r="E38" s="57">
        <f t="shared" si="16"/>
        <v>0</v>
      </c>
      <c r="F38" s="57">
        <f t="shared" si="21"/>
        <v>0</v>
      </c>
      <c r="G38" s="89"/>
      <c r="H38" s="89"/>
      <c r="I38" s="89"/>
      <c r="J38" s="34"/>
      <c r="K38" s="34"/>
      <c r="L38" s="71"/>
      <c r="M38" s="71"/>
      <c r="N38" s="39">
        <f t="shared" si="22"/>
        <v>0</v>
      </c>
      <c r="O38" s="70"/>
      <c r="P38" s="70"/>
      <c r="Q38" s="70"/>
      <c r="R38" s="34"/>
      <c r="S38" s="34"/>
      <c r="T38" s="34"/>
      <c r="U38" s="49"/>
      <c r="V38" s="34"/>
      <c r="W38" s="34"/>
      <c r="X38" s="34"/>
      <c r="Y38" s="34"/>
      <c r="Z38" s="34"/>
      <c r="AA38" s="34"/>
      <c r="AB38" s="34"/>
      <c r="AC38" s="34"/>
      <c r="AD38" s="88"/>
      <c r="AE38" s="89"/>
      <c r="AF38" s="89"/>
      <c r="AG38" s="89"/>
      <c r="AH38" s="89"/>
      <c r="AI38" s="89"/>
      <c r="AJ38" s="89"/>
      <c r="AK38" s="89"/>
      <c r="AL38" s="33">
        <f>$D38-$BH38</f>
        <v>1.63</v>
      </c>
      <c r="AM38" s="89"/>
      <c r="AN38" s="89"/>
      <c r="AO38" s="89"/>
      <c r="AP38" s="89"/>
      <c r="AQ38" s="89"/>
      <c r="AR38" s="89"/>
      <c r="AS38" s="89"/>
      <c r="AT38" s="89"/>
      <c r="AU38" s="34"/>
      <c r="AV38" s="34"/>
      <c r="AW38" s="34"/>
      <c r="AX38" s="34"/>
      <c r="AY38" s="34"/>
      <c r="AZ38" s="34"/>
      <c r="BA38" s="34"/>
      <c r="BB38" s="34"/>
      <c r="BC38" s="34"/>
      <c r="BD38" s="34"/>
      <c r="BE38" s="34"/>
      <c r="BF38" s="34"/>
      <c r="BG38" s="34"/>
      <c r="BH38" s="27">
        <f>SUM(AM38:BF38)+SUM(V38:AC38)+E38+BG38+SUM(AE38:AK38)</f>
        <v>0</v>
      </c>
      <c r="BI38" s="57">
        <f>$AL$60-BH38</f>
        <v>0</v>
      </c>
      <c r="BJ38" s="449">
        <v>0.39248300000000003</v>
      </c>
      <c r="BK38" s="106">
        <f t="shared" si="14"/>
        <v>2.0224829999999998</v>
      </c>
      <c r="BL38" s="446" t="e">
        <f>#REF!</f>
        <v>#REF!</v>
      </c>
      <c r="BM38" s="446" t="e">
        <f t="shared" si="2"/>
        <v>#REF!</v>
      </c>
      <c r="BN38" s="454">
        <f t="shared" si="5"/>
        <v>0.39248299999999992</v>
      </c>
      <c r="BO38" s="446">
        <f t="shared" si="6"/>
        <v>0.39248299999999992</v>
      </c>
      <c r="BP38" s="463" t="s">
        <v>57</v>
      </c>
      <c r="BQ38" s="439">
        <v>0.76</v>
      </c>
    </row>
    <row r="39" spans="1:69">
      <c r="A39" s="54"/>
      <c r="B39" s="4" t="s">
        <v>138</v>
      </c>
      <c r="C39" s="56" t="s">
        <v>60</v>
      </c>
      <c r="D39" s="113"/>
      <c r="E39" s="57">
        <f t="shared" si="16"/>
        <v>0</v>
      </c>
      <c r="F39" s="57">
        <f t="shared" si="21"/>
        <v>0</v>
      </c>
      <c r="G39" s="89"/>
      <c r="H39" s="89"/>
      <c r="I39" s="89"/>
      <c r="J39" s="34"/>
      <c r="K39" s="34"/>
      <c r="L39" s="71"/>
      <c r="M39" s="71"/>
      <c r="N39" s="39">
        <f t="shared" si="22"/>
        <v>0</v>
      </c>
      <c r="O39" s="70"/>
      <c r="P39" s="70"/>
      <c r="Q39" s="70"/>
      <c r="R39" s="34"/>
      <c r="S39" s="34"/>
      <c r="T39" s="34"/>
      <c r="U39" s="49"/>
      <c r="V39" s="34"/>
      <c r="W39" s="34"/>
      <c r="X39" s="34"/>
      <c r="Y39" s="34"/>
      <c r="Z39" s="34"/>
      <c r="AA39" s="34"/>
      <c r="AB39" s="34"/>
      <c r="AC39" s="34"/>
      <c r="AD39" s="88"/>
      <c r="AE39" s="89"/>
      <c r="AF39" s="89"/>
      <c r="AG39" s="89"/>
      <c r="AH39" s="89"/>
      <c r="AI39" s="89"/>
      <c r="AJ39" s="89"/>
      <c r="AK39" s="89"/>
      <c r="AL39" s="89"/>
      <c r="AM39" s="33">
        <f>$D39-$BH39</f>
        <v>0</v>
      </c>
      <c r="AN39" s="89"/>
      <c r="AO39" s="89"/>
      <c r="AP39" s="89"/>
      <c r="AQ39" s="89"/>
      <c r="AR39" s="89"/>
      <c r="AS39" s="89"/>
      <c r="AT39" s="89"/>
      <c r="AU39" s="34"/>
      <c r="AV39" s="34"/>
      <c r="AW39" s="34"/>
      <c r="AX39" s="34"/>
      <c r="AY39" s="34"/>
      <c r="AZ39" s="34"/>
      <c r="BA39" s="34"/>
      <c r="BB39" s="34"/>
      <c r="BC39" s="34"/>
      <c r="BD39" s="34"/>
      <c r="BE39" s="34"/>
      <c r="BF39" s="34"/>
      <c r="BG39" s="34"/>
      <c r="BH39" s="27">
        <f>SUM(AN39:BF39)+SUM(V39:AC39)+E39+BG39+SUM(AE39:AL39)</f>
        <v>0</v>
      </c>
      <c r="BI39" s="57">
        <f>$AM$60-BH39</f>
        <v>0</v>
      </c>
      <c r="BJ39" s="449">
        <v>0</v>
      </c>
      <c r="BK39" s="106">
        <f t="shared" si="14"/>
        <v>0</v>
      </c>
      <c r="BL39" s="446" t="e">
        <f>#REF!</f>
        <v>#REF!</v>
      </c>
      <c r="BM39" s="446" t="e">
        <f t="shared" si="2"/>
        <v>#REF!</v>
      </c>
      <c r="BN39" s="454">
        <f t="shared" si="5"/>
        <v>0</v>
      </c>
      <c r="BO39" s="446">
        <f t="shared" si="6"/>
        <v>0</v>
      </c>
      <c r="BP39" s="463" t="s">
        <v>65</v>
      </c>
      <c r="BQ39" s="439"/>
    </row>
    <row r="40" spans="1:69">
      <c r="A40" s="54"/>
      <c r="B40" s="4" t="s">
        <v>139</v>
      </c>
      <c r="C40" s="56" t="s">
        <v>61</v>
      </c>
      <c r="D40" s="113"/>
      <c r="E40" s="57">
        <f t="shared" si="16"/>
        <v>0</v>
      </c>
      <c r="F40" s="57">
        <f t="shared" si="21"/>
        <v>0</v>
      </c>
      <c r="G40" s="89"/>
      <c r="H40" s="89"/>
      <c r="I40" s="89"/>
      <c r="J40" s="34"/>
      <c r="K40" s="34"/>
      <c r="L40" s="71"/>
      <c r="M40" s="71"/>
      <c r="N40" s="39">
        <f t="shared" si="22"/>
        <v>0</v>
      </c>
      <c r="O40" s="70"/>
      <c r="P40" s="70"/>
      <c r="Q40" s="70"/>
      <c r="R40" s="34"/>
      <c r="S40" s="34"/>
      <c r="T40" s="34"/>
      <c r="U40" s="49"/>
      <c r="V40" s="34"/>
      <c r="W40" s="34"/>
      <c r="X40" s="34"/>
      <c r="Y40" s="34"/>
      <c r="Z40" s="34"/>
      <c r="AA40" s="34"/>
      <c r="AB40" s="34"/>
      <c r="AC40" s="34"/>
      <c r="AD40" s="88"/>
      <c r="AE40" s="89"/>
      <c r="AF40" s="89"/>
      <c r="AG40" s="89"/>
      <c r="AH40" s="89"/>
      <c r="AI40" s="89"/>
      <c r="AJ40" s="89"/>
      <c r="AK40" s="89"/>
      <c r="AL40" s="89"/>
      <c r="AM40" s="89"/>
      <c r="AN40" s="33">
        <f>$D40-$BH40</f>
        <v>0</v>
      </c>
      <c r="AO40" s="89"/>
      <c r="AP40" s="89"/>
      <c r="AQ40" s="89"/>
      <c r="AR40" s="89"/>
      <c r="AS40" s="89"/>
      <c r="AT40" s="89"/>
      <c r="AU40" s="34"/>
      <c r="AV40" s="34"/>
      <c r="AW40" s="34"/>
      <c r="AX40" s="34"/>
      <c r="AY40" s="34"/>
      <c r="AZ40" s="34"/>
      <c r="BA40" s="34"/>
      <c r="BB40" s="34"/>
      <c r="BC40" s="34"/>
      <c r="BD40" s="34"/>
      <c r="BE40" s="34"/>
      <c r="BF40" s="34"/>
      <c r="BG40" s="34"/>
      <c r="BH40" s="27">
        <f>SUM(AO40:BF40)+SUM(V40:AC40)+E40+BG40+SUM(AE40:AM40)</f>
        <v>0</v>
      </c>
      <c r="BI40" s="57">
        <f>$AN$60-BH40</f>
        <v>0</v>
      </c>
      <c r="BJ40" s="449">
        <v>14.04027</v>
      </c>
      <c r="BK40" s="106">
        <f t="shared" si="14"/>
        <v>14.04027</v>
      </c>
      <c r="BL40" s="446" t="e">
        <f>#REF!</f>
        <v>#REF!</v>
      </c>
      <c r="BM40" s="446" t="e">
        <f t="shared" si="2"/>
        <v>#REF!</v>
      </c>
      <c r="BN40" s="454">
        <f t="shared" si="5"/>
        <v>14.04027</v>
      </c>
      <c r="BO40" s="446">
        <f t="shared" si="6"/>
        <v>14.04027</v>
      </c>
      <c r="BP40" s="463" t="s">
        <v>66</v>
      </c>
      <c r="BQ40" s="439">
        <v>0</v>
      </c>
    </row>
    <row r="41" spans="1:69">
      <c r="A41" s="54"/>
      <c r="B41" s="4" t="s">
        <v>140</v>
      </c>
      <c r="C41" s="56" t="s">
        <v>62</v>
      </c>
      <c r="D41" s="439">
        <v>3.2</v>
      </c>
      <c r="E41" s="57">
        <f t="shared" si="16"/>
        <v>0</v>
      </c>
      <c r="F41" s="57">
        <f t="shared" si="21"/>
        <v>0</v>
      </c>
      <c r="G41" s="89"/>
      <c r="H41" s="89"/>
      <c r="I41" s="89"/>
      <c r="J41" s="34"/>
      <c r="K41" s="34"/>
      <c r="L41" s="71"/>
      <c r="M41" s="71"/>
      <c r="N41" s="39">
        <f t="shared" si="22"/>
        <v>0</v>
      </c>
      <c r="O41" s="70"/>
      <c r="P41" s="70"/>
      <c r="Q41" s="70"/>
      <c r="R41" s="34"/>
      <c r="S41" s="34"/>
      <c r="T41" s="34"/>
      <c r="U41" s="49"/>
      <c r="V41" s="34"/>
      <c r="W41" s="34"/>
      <c r="X41" s="34"/>
      <c r="Y41" s="34"/>
      <c r="Z41" s="34"/>
      <c r="AA41" s="34"/>
      <c r="AB41" s="34"/>
      <c r="AC41" s="34"/>
      <c r="AD41" s="88"/>
      <c r="AE41" s="89"/>
      <c r="AF41" s="89"/>
      <c r="AG41" s="89"/>
      <c r="AH41" s="89"/>
      <c r="AI41" s="89"/>
      <c r="AJ41" s="89"/>
      <c r="AK41" s="89"/>
      <c r="AL41" s="89"/>
      <c r="AM41" s="89"/>
      <c r="AN41" s="89"/>
      <c r="AO41" s="33">
        <f>$D41-$BH41</f>
        <v>3.2</v>
      </c>
      <c r="AP41" s="89"/>
      <c r="AQ41" s="89"/>
      <c r="AR41" s="89"/>
      <c r="AS41" s="89"/>
      <c r="AT41" s="89"/>
      <c r="AU41" s="34"/>
      <c r="AV41" s="34"/>
      <c r="AW41" s="34"/>
      <c r="AX41" s="34"/>
      <c r="AY41" s="34"/>
      <c r="AZ41" s="34"/>
      <c r="BA41" s="34"/>
      <c r="BB41" s="34"/>
      <c r="BC41" s="34"/>
      <c r="BD41" s="34"/>
      <c r="BE41" s="34"/>
      <c r="BF41" s="34"/>
      <c r="BG41" s="34"/>
      <c r="BH41" s="27">
        <f>SUM(AP41:BF41)+SUM(V41:AC41)+E41+BG41+SUM(AE41:AN41)</f>
        <v>0</v>
      </c>
      <c r="BI41" s="57">
        <f>$AO$60-BH41</f>
        <v>0</v>
      </c>
      <c r="BJ41" s="449">
        <v>-2.3043879999999999</v>
      </c>
      <c r="BK41" s="106">
        <f t="shared" si="14"/>
        <v>0.8956120000000003</v>
      </c>
      <c r="BL41" s="446" t="e">
        <f>#REF!</f>
        <v>#REF!</v>
      </c>
      <c r="BM41" s="446" t="e">
        <f t="shared" si="2"/>
        <v>#REF!</v>
      </c>
      <c r="BN41" s="454">
        <f t="shared" si="5"/>
        <v>-2.3043879999999999</v>
      </c>
      <c r="BO41" s="446">
        <f t="shared" si="6"/>
        <v>-2.3043879999999999</v>
      </c>
      <c r="BP41" s="463" t="s">
        <v>67</v>
      </c>
      <c r="BQ41" s="439">
        <v>0.98</v>
      </c>
    </row>
    <row r="42" spans="1:69">
      <c r="A42" s="54"/>
      <c r="B42" s="4" t="s">
        <v>141</v>
      </c>
      <c r="C42" s="56" t="s">
        <v>63</v>
      </c>
      <c r="D42" s="113"/>
      <c r="E42" s="57">
        <f t="shared" si="16"/>
        <v>0</v>
      </c>
      <c r="F42" s="57">
        <f t="shared" si="21"/>
        <v>0</v>
      </c>
      <c r="G42" s="89"/>
      <c r="H42" s="89"/>
      <c r="I42" s="89"/>
      <c r="J42" s="34"/>
      <c r="K42" s="34"/>
      <c r="L42" s="71"/>
      <c r="M42" s="71"/>
      <c r="N42" s="39">
        <f t="shared" si="22"/>
        <v>0</v>
      </c>
      <c r="O42" s="70"/>
      <c r="P42" s="70"/>
      <c r="Q42" s="70"/>
      <c r="R42" s="34"/>
      <c r="S42" s="34"/>
      <c r="T42" s="34"/>
      <c r="U42" s="49"/>
      <c r="V42" s="34"/>
      <c r="W42" s="34"/>
      <c r="X42" s="34"/>
      <c r="Y42" s="34"/>
      <c r="Z42" s="34"/>
      <c r="AA42" s="34"/>
      <c r="AB42" s="34"/>
      <c r="AC42" s="34"/>
      <c r="AD42" s="88"/>
      <c r="AE42" s="89"/>
      <c r="AF42" s="89"/>
      <c r="AG42" s="89"/>
      <c r="AH42" s="89"/>
      <c r="AI42" s="89"/>
      <c r="AJ42" s="89"/>
      <c r="AK42" s="89"/>
      <c r="AL42" s="89"/>
      <c r="AM42" s="89"/>
      <c r="AN42" s="89"/>
      <c r="AO42" s="89"/>
      <c r="AP42" s="33">
        <f>$D42-$BH42</f>
        <v>0</v>
      </c>
      <c r="AQ42" s="89"/>
      <c r="AR42" s="89"/>
      <c r="AS42" s="89"/>
      <c r="AT42" s="89"/>
      <c r="AU42" s="34"/>
      <c r="AV42" s="34"/>
      <c r="AW42" s="34"/>
      <c r="AX42" s="34"/>
      <c r="AY42" s="34"/>
      <c r="AZ42" s="34"/>
      <c r="BA42" s="34"/>
      <c r="BB42" s="34"/>
      <c r="BC42" s="34"/>
      <c r="BD42" s="34"/>
      <c r="BE42" s="34"/>
      <c r="BF42" s="34"/>
      <c r="BG42" s="34"/>
      <c r="BH42" s="27">
        <f>SUM(AQ42:BF42)+SUM(V42:AC42)+E42+BG42+SUM(AE42:AO42)</f>
        <v>0</v>
      </c>
      <c r="BI42" s="57">
        <f>$AP$60-BH42</f>
        <v>0</v>
      </c>
      <c r="BJ42" s="449">
        <v>0</v>
      </c>
      <c r="BK42" s="106">
        <f t="shared" si="14"/>
        <v>0</v>
      </c>
      <c r="BL42" s="446" t="e">
        <f>#REF!</f>
        <v>#REF!</v>
      </c>
      <c r="BM42" s="446" t="e">
        <f t="shared" si="2"/>
        <v>#REF!</v>
      </c>
      <c r="BN42" s="454">
        <f t="shared" si="5"/>
        <v>0</v>
      </c>
      <c r="BO42" s="446">
        <f t="shared" si="6"/>
        <v>0</v>
      </c>
      <c r="BP42" s="464" t="s">
        <v>142</v>
      </c>
      <c r="BQ42" s="439">
        <v>0</v>
      </c>
    </row>
    <row r="43" spans="1:69" ht="27.6">
      <c r="A43" s="54"/>
      <c r="B43" s="59" t="s">
        <v>143</v>
      </c>
      <c r="C43" s="56" t="s">
        <v>64</v>
      </c>
      <c r="D43" s="439">
        <v>222.8</v>
      </c>
      <c r="E43" s="57"/>
      <c r="F43" s="57"/>
      <c r="G43" s="89"/>
      <c r="H43" s="89"/>
      <c r="I43" s="89"/>
      <c r="J43" s="34"/>
      <c r="K43" s="34"/>
      <c r="L43" s="71"/>
      <c r="M43" s="71"/>
      <c r="N43" s="39">
        <f t="shared" si="22"/>
        <v>0</v>
      </c>
      <c r="O43" s="70"/>
      <c r="P43" s="70"/>
      <c r="Q43" s="70"/>
      <c r="R43" s="34"/>
      <c r="S43" s="34"/>
      <c r="T43" s="34"/>
      <c r="U43" s="49"/>
      <c r="V43" s="34"/>
      <c r="W43" s="34"/>
      <c r="X43" s="34"/>
      <c r="Y43" s="34"/>
      <c r="Z43" s="34"/>
      <c r="AA43" s="34"/>
      <c r="AB43" s="34"/>
      <c r="AC43" s="34"/>
      <c r="AD43" s="88"/>
      <c r="AE43" s="89"/>
      <c r="AF43" s="89"/>
      <c r="AG43" s="89"/>
      <c r="AH43" s="89"/>
      <c r="AI43" s="89"/>
      <c r="AJ43" s="89"/>
      <c r="AK43" s="89"/>
      <c r="AL43" s="89"/>
      <c r="AM43" s="89"/>
      <c r="AN43" s="89"/>
      <c r="AO43" s="89"/>
      <c r="AP43" s="89"/>
      <c r="AQ43" s="33">
        <f>$D43-$BH43</f>
        <v>222.8</v>
      </c>
      <c r="AR43" s="89"/>
      <c r="AS43" s="89"/>
      <c r="AT43" s="89"/>
      <c r="AU43" s="34"/>
      <c r="AV43" s="34"/>
      <c r="AW43" s="34"/>
      <c r="AX43" s="34"/>
      <c r="AY43" s="34"/>
      <c r="AZ43" s="34"/>
      <c r="BA43" s="34"/>
      <c r="BB43" s="34"/>
      <c r="BC43" s="34"/>
      <c r="BD43" s="34"/>
      <c r="BE43" s="34"/>
      <c r="BF43" s="34"/>
      <c r="BG43" s="34"/>
      <c r="BH43" s="27">
        <f>SUM(AR43:BF43)+SUM(V43:AC43)+E43+BG43+SUM(AE43:AP43)</f>
        <v>0</v>
      </c>
      <c r="BI43" s="57">
        <f>$AQ$60-BH43</f>
        <v>0</v>
      </c>
      <c r="BJ43" s="449">
        <v>-101.21696300000001</v>
      </c>
      <c r="BK43" s="106">
        <f t="shared" si="14"/>
        <v>121.583037</v>
      </c>
      <c r="BL43" s="446" t="e">
        <f>#REF!</f>
        <v>#REF!</v>
      </c>
      <c r="BM43" s="446" t="e">
        <f t="shared" si="2"/>
        <v>#REF!</v>
      </c>
      <c r="BN43" s="454">
        <f t="shared" si="5"/>
        <v>-101.21696300000001</v>
      </c>
      <c r="BO43" s="446">
        <f t="shared" si="6"/>
        <v>-101.21696300000001</v>
      </c>
      <c r="BP43" s="461" t="s">
        <v>61</v>
      </c>
      <c r="BQ43" s="75">
        <v>0</v>
      </c>
    </row>
    <row r="44" spans="1:69">
      <c r="A44" s="54"/>
      <c r="B44" s="58" t="s">
        <v>144</v>
      </c>
      <c r="C44" s="56" t="s">
        <v>65</v>
      </c>
      <c r="D44" s="113"/>
      <c r="E44" s="57">
        <f t="shared" si="16"/>
        <v>0</v>
      </c>
      <c r="F44" s="57">
        <f t="shared" si="21"/>
        <v>0</v>
      </c>
      <c r="G44" s="89"/>
      <c r="H44" s="89"/>
      <c r="I44" s="89"/>
      <c r="J44" s="34"/>
      <c r="K44" s="34"/>
      <c r="L44" s="71"/>
      <c r="M44" s="71"/>
      <c r="N44" s="39">
        <f t="shared" si="22"/>
        <v>0</v>
      </c>
      <c r="O44" s="70"/>
      <c r="P44" s="70"/>
      <c r="Q44" s="70"/>
      <c r="R44" s="34"/>
      <c r="S44" s="34"/>
      <c r="T44" s="34"/>
      <c r="U44" s="49"/>
      <c r="V44" s="34"/>
      <c r="W44" s="34"/>
      <c r="X44" s="34"/>
      <c r="Y44" s="34"/>
      <c r="Z44" s="34"/>
      <c r="AA44" s="34"/>
      <c r="AB44" s="34"/>
      <c r="AC44" s="34"/>
      <c r="AD44" s="88"/>
      <c r="AE44" s="89"/>
      <c r="AF44" s="89"/>
      <c r="AG44" s="89"/>
      <c r="AH44" s="89"/>
      <c r="AI44" s="89"/>
      <c r="AJ44" s="89"/>
      <c r="AK44" s="89"/>
      <c r="AL44" s="89"/>
      <c r="AM44" s="89"/>
      <c r="AN44" s="89"/>
      <c r="AO44" s="89"/>
      <c r="AP44" s="89"/>
      <c r="AQ44" s="89"/>
      <c r="AR44" s="33">
        <f>$D44-$BH44</f>
        <v>0</v>
      </c>
      <c r="AS44" s="89"/>
      <c r="AT44" s="89"/>
      <c r="AU44" s="34"/>
      <c r="AV44" s="34"/>
      <c r="AW44" s="34"/>
      <c r="AX44" s="34"/>
      <c r="AY44" s="34"/>
      <c r="AZ44" s="34"/>
      <c r="BA44" s="34"/>
      <c r="BB44" s="34"/>
      <c r="BC44" s="34"/>
      <c r="BD44" s="34"/>
      <c r="BE44" s="34"/>
      <c r="BF44" s="34"/>
      <c r="BG44" s="34"/>
      <c r="BH44" s="27">
        <f>SUM(AS44:BF44)+SUM(V44:AC44)+E44+BG44+SUM(AE44:AQ44)</f>
        <v>0</v>
      </c>
      <c r="BI44" s="57">
        <f>$AR$60-BH44</f>
        <v>0</v>
      </c>
      <c r="BJ44" s="449">
        <v>0</v>
      </c>
      <c r="BK44" s="106">
        <f t="shared" si="14"/>
        <v>0</v>
      </c>
      <c r="BL44" s="446" t="e">
        <f>#REF!</f>
        <v>#REF!</v>
      </c>
      <c r="BM44" s="446" t="e">
        <f t="shared" si="2"/>
        <v>#REF!</v>
      </c>
      <c r="BN44" s="454">
        <f t="shared" si="5"/>
        <v>0</v>
      </c>
      <c r="BO44" s="446">
        <f t="shared" si="6"/>
        <v>0</v>
      </c>
      <c r="BP44" s="461" t="s">
        <v>68</v>
      </c>
      <c r="BQ44" s="75">
        <v>0</v>
      </c>
    </row>
    <row r="45" spans="1:69">
      <c r="A45" s="54"/>
      <c r="B45" s="58" t="s">
        <v>145</v>
      </c>
      <c r="C45" s="56" t="s">
        <v>66</v>
      </c>
      <c r="D45" s="113"/>
      <c r="E45" s="57">
        <f t="shared" si="16"/>
        <v>0</v>
      </c>
      <c r="F45" s="57">
        <f t="shared" si="21"/>
        <v>0</v>
      </c>
      <c r="G45" s="89"/>
      <c r="H45" s="89"/>
      <c r="I45" s="89"/>
      <c r="J45" s="34"/>
      <c r="K45" s="34"/>
      <c r="L45" s="71"/>
      <c r="M45" s="71"/>
      <c r="N45" s="39">
        <f t="shared" si="22"/>
        <v>0</v>
      </c>
      <c r="O45" s="70"/>
      <c r="P45" s="70"/>
      <c r="Q45" s="70"/>
      <c r="R45" s="34"/>
      <c r="S45" s="34"/>
      <c r="T45" s="34"/>
      <c r="U45" s="49"/>
      <c r="V45" s="34"/>
      <c r="W45" s="34"/>
      <c r="X45" s="34"/>
      <c r="Y45" s="34"/>
      <c r="Z45" s="34"/>
      <c r="AA45" s="34"/>
      <c r="AB45" s="34"/>
      <c r="AC45" s="34"/>
      <c r="AD45" s="88"/>
      <c r="AE45" s="89"/>
      <c r="AF45" s="89"/>
      <c r="AG45" s="89"/>
      <c r="AH45" s="89"/>
      <c r="AI45" s="89"/>
      <c r="AJ45" s="89"/>
      <c r="AK45" s="89"/>
      <c r="AL45" s="89"/>
      <c r="AM45" s="89"/>
      <c r="AN45" s="89"/>
      <c r="AO45" s="89"/>
      <c r="AP45" s="89"/>
      <c r="AQ45" s="89"/>
      <c r="AR45" s="89"/>
      <c r="AS45" s="33">
        <f>$D45-$BH45</f>
        <v>0</v>
      </c>
      <c r="AT45" s="89"/>
      <c r="AU45" s="34"/>
      <c r="AV45" s="34"/>
      <c r="AW45" s="34"/>
      <c r="AX45" s="34"/>
      <c r="AY45" s="34"/>
      <c r="AZ45" s="34"/>
      <c r="BA45" s="34"/>
      <c r="BB45" s="34"/>
      <c r="BC45" s="34"/>
      <c r="BD45" s="34"/>
      <c r="BE45" s="34"/>
      <c r="BF45" s="34"/>
      <c r="BG45" s="34"/>
      <c r="BH45" s="27">
        <f>SUM(AT45:BF45)+SUM(V45:AC45)+E45+BG45+SUM(AE45:AR45)</f>
        <v>0</v>
      </c>
      <c r="BI45" s="57">
        <f>$AS$60-BH45</f>
        <v>0</v>
      </c>
      <c r="BJ45" s="449">
        <v>0</v>
      </c>
      <c r="BK45" s="106">
        <f t="shared" si="14"/>
        <v>0</v>
      </c>
      <c r="BL45" s="446" t="e">
        <f>#REF!</f>
        <v>#REF!</v>
      </c>
      <c r="BM45" s="446" t="e">
        <f t="shared" si="2"/>
        <v>#REF!</v>
      </c>
      <c r="BN45" s="454">
        <f t="shared" si="5"/>
        <v>0</v>
      </c>
      <c r="BO45" s="446">
        <f t="shared" si="6"/>
        <v>0</v>
      </c>
      <c r="BP45" s="461" t="s">
        <v>62</v>
      </c>
      <c r="BQ45" s="75">
        <v>3.2</v>
      </c>
    </row>
    <row r="46" spans="1:69">
      <c r="A46" s="54"/>
      <c r="B46" s="58" t="s">
        <v>146</v>
      </c>
      <c r="C46" s="56" t="s">
        <v>67</v>
      </c>
      <c r="D46" s="439">
        <v>0.98</v>
      </c>
      <c r="E46" s="57">
        <f t="shared" si="16"/>
        <v>0</v>
      </c>
      <c r="F46" s="57">
        <f t="shared" si="21"/>
        <v>0</v>
      </c>
      <c r="G46" s="89"/>
      <c r="H46" s="89"/>
      <c r="I46" s="89"/>
      <c r="J46" s="34"/>
      <c r="K46" s="34"/>
      <c r="L46" s="71"/>
      <c r="M46" s="71"/>
      <c r="N46" s="39">
        <f t="shared" si="22"/>
        <v>0</v>
      </c>
      <c r="O46" s="70"/>
      <c r="P46" s="70"/>
      <c r="Q46" s="70"/>
      <c r="R46" s="34"/>
      <c r="S46" s="34"/>
      <c r="T46" s="34"/>
      <c r="U46" s="49"/>
      <c r="V46" s="34"/>
      <c r="W46" s="34"/>
      <c r="X46" s="34"/>
      <c r="Y46" s="34"/>
      <c r="Z46" s="34"/>
      <c r="AA46" s="34"/>
      <c r="AB46" s="34"/>
      <c r="AC46" s="34"/>
      <c r="AD46" s="88"/>
      <c r="AE46" s="89"/>
      <c r="AF46" s="89"/>
      <c r="AG46" s="89"/>
      <c r="AH46" s="89"/>
      <c r="AI46" s="89"/>
      <c r="AJ46" s="89"/>
      <c r="AK46" s="89"/>
      <c r="AL46" s="89"/>
      <c r="AM46" s="89"/>
      <c r="AN46" s="89"/>
      <c r="AO46" s="89"/>
      <c r="AP46" s="89"/>
      <c r="AQ46" s="89"/>
      <c r="AR46" s="89"/>
      <c r="AS46" s="89"/>
      <c r="AT46" s="33">
        <f>$D46-$BH46</f>
        <v>0.98</v>
      </c>
      <c r="AU46" s="34"/>
      <c r="AV46" s="34"/>
      <c r="AW46" s="34"/>
      <c r="AX46" s="34"/>
      <c r="AY46" s="34"/>
      <c r="AZ46" s="34"/>
      <c r="BA46" s="34"/>
      <c r="BB46" s="34"/>
      <c r="BC46" s="34"/>
      <c r="BD46" s="34"/>
      <c r="BE46" s="34"/>
      <c r="BF46" s="34"/>
      <c r="BG46" s="34"/>
      <c r="BH46" s="27">
        <f>SUM(AU46:BF46)+SUM(V46:AC46)+E46+BG46+SUM(AE46:AS46)</f>
        <v>0</v>
      </c>
      <c r="BI46" s="57">
        <f>$AT$60-BH46</f>
        <v>0</v>
      </c>
      <c r="BJ46" s="449">
        <v>-0.45710699999999999</v>
      </c>
      <c r="BK46" s="106">
        <f t="shared" si="14"/>
        <v>0.52289300000000005</v>
      </c>
      <c r="BL46" s="446" t="e">
        <f>#REF!</f>
        <v>#REF!</v>
      </c>
      <c r="BM46" s="446" t="e">
        <f t="shared" si="2"/>
        <v>#REF!</v>
      </c>
      <c r="BN46" s="454">
        <f t="shared" si="5"/>
        <v>-0.45710699999999993</v>
      </c>
      <c r="BO46" s="446">
        <f t="shared" si="6"/>
        <v>-0.45710699999999993</v>
      </c>
      <c r="BP46" s="461" t="s">
        <v>71</v>
      </c>
      <c r="BQ46" s="75">
        <v>990.8</v>
      </c>
    </row>
    <row r="47" spans="1:69">
      <c r="A47" s="53" t="s">
        <v>147</v>
      </c>
      <c r="B47" s="51" t="s">
        <v>148</v>
      </c>
      <c r="C47" s="53" t="s">
        <v>68</v>
      </c>
      <c r="D47" s="75"/>
      <c r="E47" s="27">
        <f t="shared" si="16"/>
        <v>0</v>
      </c>
      <c r="F47" s="27">
        <f t="shared" ref="F47:F58" si="23">SUM(G47:I47)</f>
        <v>0</v>
      </c>
      <c r="G47" s="45"/>
      <c r="H47" s="45"/>
      <c r="I47" s="45"/>
      <c r="J47" s="75"/>
      <c r="K47" s="75"/>
      <c r="L47" s="76"/>
      <c r="M47" s="76"/>
      <c r="N47" s="39">
        <f t="shared" si="22"/>
        <v>0</v>
      </c>
      <c r="O47" s="74"/>
      <c r="P47" s="74"/>
      <c r="Q47" s="74"/>
      <c r="R47" s="75"/>
      <c r="S47" s="75"/>
      <c r="T47" s="75"/>
      <c r="U47" s="49"/>
      <c r="V47" s="75"/>
      <c r="W47" s="75"/>
      <c r="X47" s="75"/>
      <c r="Y47" s="75"/>
      <c r="Z47" s="75"/>
      <c r="AA47" s="75"/>
      <c r="AB47" s="75"/>
      <c r="AC47" s="75"/>
      <c r="AD47" s="88">
        <f>SUM(AE47:AT47)</f>
        <v>0</v>
      </c>
      <c r="AE47" s="89"/>
      <c r="AF47" s="89"/>
      <c r="AG47" s="89"/>
      <c r="AH47" s="89"/>
      <c r="AI47" s="89"/>
      <c r="AJ47" s="89"/>
      <c r="AK47" s="89"/>
      <c r="AL47" s="89"/>
      <c r="AM47" s="89"/>
      <c r="AN47" s="89"/>
      <c r="AO47" s="89"/>
      <c r="AP47" s="89"/>
      <c r="AQ47" s="89"/>
      <c r="AR47" s="89"/>
      <c r="AS47" s="89"/>
      <c r="AT47" s="89"/>
      <c r="AU47" s="69">
        <f>$D47-$BH47</f>
        <v>0</v>
      </c>
      <c r="AV47" s="75"/>
      <c r="AW47" s="75"/>
      <c r="AX47" s="75"/>
      <c r="AY47" s="75"/>
      <c r="AZ47" s="75"/>
      <c r="BA47" s="75"/>
      <c r="BB47" s="75"/>
      <c r="BC47" s="75"/>
      <c r="BD47" s="75"/>
      <c r="BE47" s="75"/>
      <c r="BF47" s="75"/>
      <c r="BG47" s="75"/>
      <c r="BH47" s="27">
        <f>SUM(AV47:BF47)+SUM(V47:AD47)+E47+BG47</f>
        <v>0</v>
      </c>
      <c r="BI47" s="102">
        <f>$AU$60-BH47</f>
        <v>0</v>
      </c>
      <c r="BJ47" s="450">
        <v>46.212730000000001</v>
      </c>
      <c r="BK47" s="101">
        <f t="shared" si="14"/>
        <v>46.212730000000001</v>
      </c>
      <c r="BL47" s="446" t="e">
        <f>#REF!</f>
        <v>#REF!</v>
      </c>
      <c r="BM47" s="446" t="e">
        <f t="shared" si="2"/>
        <v>#REF!</v>
      </c>
      <c r="BN47" s="454">
        <f t="shared" si="5"/>
        <v>46.212730000000001</v>
      </c>
      <c r="BO47" s="446">
        <f t="shared" si="6"/>
        <v>46.212730000000001</v>
      </c>
      <c r="BP47" s="461" t="s">
        <v>72</v>
      </c>
      <c r="BQ47" s="75">
        <v>53.41</v>
      </c>
    </row>
    <row r="48" spans="1:69">
      <c r="A48" s="53" t="s">
        <v>149</v>
      </c>
      <c r="B48" s="51" t="s">
        <v>150</v>
      </c>
      <c r="C48" s="53" t="s">
        <v>69</v>
      </c>
      <c r="D48" s="75"/>
      <c r="E48" s="27">
        <f t="shared" si="16"/>
        <v>0</v>
      </c>
      <c r="F48" s="27">
        <f t="shared" si="23"/>
        <v>0</v>
      </c>
      <c r="G48" s="45"/>
      <c r="H48" s="45"/>
      <c r="I48" s="45"/>
      <c r="J48" s="75"/>
      <c r="K48" s="75"/>
      <c r="L48" s="76"/>
      <c r="M48" s="76"/>
      <c r="N48" s="39">
        <f t="shared" si="22"/>
        <v>0</v>
      </c>
      <c r="O48" s="74"/>
      <c r="P48" s="74"/>
      <c r="Q48" s="74"/>
      <c r="R48" s="75"/>
      <c r="S48" s="75"/>
      <c r="T48" s="75"/>
      <c r="U48" s="49"/>
      <c r="V48" s="75"/>
      <c r="W48" s="75"/>
      <c r="X48" s="75"/>
      <c r="Y48" s="75"/>
      <c r="Z48" s="75"/>
      <c r="AA48" s="75"/>
      <c r="AB48" s="75"/>
      <c r="AC48" s="75"/>
      <c r="AD48" s="88">
        <f t="shared" ref="AD48:AD59" si="24">SUM(AE48:AT48)</f>
        <v>0</v>
      </c>
      <c r="AE48" s="89"/>
      <c r="AF48" s="89"/>
      <c r="AG48" s="89"/>
      <c r="AH48" s="89"/>
      <c r="AI48" s="89"/>
      <c r="AJ48" s="89"/>
      <c r="AK48" s="89"/>
      <c r="AL48" s="89"/>
      <c r="AM48" s="89"/>
      <c r="AN48" s="89"/>
      <c r="AO48" s="89"/>
      <c r="AP48" s="89"/>
      <c r="AQ48" s="89"/>
      <c r="AR48" s="89"/>
      <c r="AS48" s="89"/>
      <c r="AT48" s="89"/>
      <c r="AU48" s="75"/>
      <c r="AV48" s="69">
        <f>$D48-$BH48</f>
        <v>0</v>
      </c>
      <c r="AW48" s="75"/>
      <c r="AX48" s="75"/>
      <c r="AY48" s="75"/>
      <c r="AZ48" s="75"/>
      <c r="BA48" s="75"/>
      <c r="BB48" s="75"/>
      <c r="BC48" s="75"/>
      <c r="BD48" s="75"/>
      <c r="BE48" s="75"/>
      <c r="BF48" s="75"/>
      <c r="BG48" s="75"/>
      <c r="BH48" s="27">
        <f>SUM(AW48:BF48)+SUM(V48:AD48)+E48+BG48+AU48</f>
        <v>0</v>
      </c>
      <c r="BI48" s="102">
        <f>$AV$60-BH48</f>
        <v>2.2434219999999998</v>
      </c>
      <c r="BJ48" s="450">
        <v>2.7517040000000001</v>
      </c>
      <c r="BK48" s="101">
        <f t="shared" si="14"/>
        <v>4.995126</v>
      </c>
      <c r="BL48" s="446" t="e">
        <f>#REF!</f>
        <v>#REF!</v>
      </c>
      <c r="BM48" s="446" t="e">
        <f t="shared" si="2"/>
        <v>#REF!</v>
      </c>
      <c r="BN48" s="454">
        <f t="shared" si="5"/>
        <v>4.995126</v>
      </c>
      <c r="BO48" s="446">
        <f t="shared" si="6"/>
        <v>4.995126</v>
      </c>
      <c r="BP48" s="461" t="s">
        <v>73</v>
      </c>
      <c r="BQ48" s="75">
        <v>7.73</v>
      </c>
    </row>
    <row r="49" spans="1:69">
      <c r="A49" s="53" t="s">
        <v>151</v>
      </c>
      <c r="B49" s="51" t="s">
        <v>152</v>
      </c>
      <c r="C49" s="53" t="s">
        <v>70</v>
      </c>
      <c r="D49" s="75"/>
      <c r="E49" s="27">
        <f t="shared" si="16"/>
        <v>0</v>
      </c>
      <c r="F49" s="27">
        <f t="shared" si="23"/>
        <v>0</v>
      </c>
      <c r="G49" s="45"/>
      <c r="H49" s="45"/>
      <c r="I49" s="45"/>
      <c r="J49" s="75"/>
      <c r="K49" s="75"/>
      <c r="L49" s="76"/>
      <c r="M49" s="76"/>
      <c r="N49" s="39">
        <f t="shared" si="22"/>
        <v>0</v>
      </c>
      <c r="O49" s="74"/>
      <c r="P49" s="74"/>
      <c r="Q49" s="74"/>
      <c r="R49" s="75"/>
      <c r="S49" s="75"/>
      <c r="T49" s="75"/>
      <c r="U49" s="49"/>
      <c r="V49" s="75"/>
      <c r="W49" s="75"/>
      <c r="X49" s="75"/>
      <c r="Y49" s="75"/>
      <c r="Z49" s="75"/>
      <c r="AA49" s="75"/>
      <c r="AB49" s="75"/>
      <c r="AC49" s="75"/>
      <c r="AD49" s="88">
        <f t="shared" si="24"/>
        <v>0</v>
      </c>
      <c r="AE49" s="89"/>
      <c r="AF49" s="89"/>
      <c r="AG49" s="89"/>
      <c r="AH49" s="89"/>
      <c r="AI49" s="89"/>
      <c r="AJ49" s="89"/>
      <c r="AK49" s="89"/>
      <c r="AL49" s="89"/>
      <c r="AM49" s="89"/>
      <c r="AN49" s="89"/>
      <c r="AO49" s="89"/>
      <c r="AP49" s="89"/>
      <c r="AQ49" s="89"/>
      <c r="AR49" s="89"/>
      <c r="AS49" s="89"/>
      <c r="AT49" s="89"/>
      <c r="AU49" s="75"/>
      <c r="AV49" s="75"/>
      <c r="AW49" s="69">
        <f>$D49-$BH49</f>
        <v>0</v>
      </c>
      <c r="AX49" s="75"/>
      <c r="AY49" s="75"/>
      <c r="AZ49" s="75"/>
      <c r="BA49" s="75"/>
      <c r="BB49" s="75"/>
      <c r="BC49" s="75"/>
      <c r="BD49" s="75"/>
      <c r="BE49" s="75"/>
      <c r="BF49" s="75"/>
      <c r="BG49" s="75"/>
      <c r="BH49" s="27">
        <f>SUM(AX49:BF49)+SUM(V49:AD49)+E49+BG49+SUM(AU49:AV49)</f>
        <v>0</v>
      </c>
      <c r="BI49" s="102">
        <f>$AW$60-BH49</f>
        <v>0</v>
      </c>
      <c r="BJ49" s="450">
        <v>0</v>
      </c>
      <c r="BK49" s="101">
        <f t="shared" si="14"/>
        <v>0</v>
      </c>
      <c r="BL49" s="446" t="e">
        <f>#REF!</f>
        <v>#REF!</v>
      </c>
      <c r="BM49" s="446" t="e">
        <f t="shared" si="2"/>
        <v>#REF!</v>
      </c>
      <c r="BN49" s="454">
        <f t="shared" si="5"/>
        <v>0</v>
      </c>
      <c r="BO49" s="446">
        <f t="shared" si="6"/>
        <v>0</v>
      </c>
      <c r="BP49" s="461" t="s">
        <v>74</v>
      </c>
      <c r="BQ49" s="75">
        <v>0</v>
      </c>
    </row>
    <row r="50" spans="1:69">
      <c r="A50" s="53" t="s">
        <v>153</v>
      </c>
      <c r="B50" s="51" t="s">
        <v>154</v>
      </c>
      <c r="C50" s="53" t="s">
        <v>71</v>
      </c>
      <c r="D50" s="75">
        <v>990.8</v>
      </c>
      <c r="E50" s="27">
        <f t="shared" si="16"/>
        <v>0</v>
      </c>
      <c r="F50" s="27">
        <f t="shared" si="23"/>
        <v>0</v>
      </c>
      <c r="G50" s="45"/>
      <c r="H50" s="45"/>
      <c r="I50" s="45"/>
      <c r="J50" s="75"/>
      <c r="K50" s="75"/>
      <c r="L50" s="76"/>
      <c r="M50" s="76"/>
      <c r="N50" s="39">
        <f t="shared" si="22"/>
        <v>0</v>
      </c>
      <c r="O50" s="74"/>
      <c r="P50" s="74"/>
      <c r="Q50" s="74"/>
      <c r="R50" s="75"/>
      <c r="S50" s="75"/>
      <c r="T50" s="75"/>
      <c r="U50" s="49"/>
      <c r="V50" s="75"/>
      <c r="W50" s="75"/>
      <c r="X50" s="75"/>
      <c r="Y50" s="75"/>
      <c r="Z50" s="75"/>
      <c r="AA50" s="75"/>
      <c r="AB50" s="75"/>
      <c r="AC50" s="75"/>
      <c r="AD50" s="88">
        <f t="shared" si="24"/>
        <v>23.69</v>
      </c>
      <c r="AE50" s="89">
        <v>23.69</v>
      </c>
      <c r="AF50" s="89"/>
      <c r="AG50" s="89"/>
      <c r="AH50" s="89"/>
      <c r="AI50" s="89"/>
      <c r="AJ50" s="89"/>
      <c r="AK50" s="89"/>
      <c r="AL50" s="89"/>
      <c r="AM50" s="89"/>
      <c r="AN50" s="89"/>
      <c r="AO50" s="89"/>
      <c r="AP50" s="89"/>
      <c r="AQ50" s="89"/>
      <c r="AR50" s="89"/>
      <c r="AS50" s="89"/>
      <c r="AT50" s="89"/>
      <c r="AU50" s="75"/>
      <c r="AV50" s="75"/>
      <c r="AW50" s="75"/>
      <c r="AX50" s="69">
        <f>$D50-$BH50</f>
        <v>967.06999999999994</v>
      </c>
      <c r="AY50" s="75"/>
      <c r="AZ50" s="75">
        <v>0.04</v>
      </c>
      <c r="BA50" s="75"/>
      <c r="BB50" s="75"/>
      <c r="BC50" s="75"/>
      <c r="BD50" s="75"/>
      <c r="BE50" s="75"/>
      <c r="BF50" s="75"/>
      <c r="BG50" s="75"/>
      <c r="BH50" s="27">
        <f>SUM(AY50:BF50)+SUM(V50:AD50)+E50+BG50+SUM(AU50:AW50)</f>
        <v>23.73</v>
      </c>
      <c r="BI50" s="102">
        <f>$AX$60-BH50</f>
        <v>1.2571799999999982</v>
      </c>
      <c r="BJ50" s="450">
        <v>-293.93455599999999</v>
      </c>
      <c r="BK50" s="101">
        <f t="shared" si="14"/>
        <v>698.12262399999986</v>
      </c>
      <c r="BL50" s="446" t="e">
        <f>#REF!</f>
        <v>#REF!</v>
      </c>
      <c r="BM50" s="446" t="e">
        <f t="shared" si="2"/>
        <v>#REF!</v>
      </c>
      <c r="BN50" s="454">
        <f t="shared" si="5"/>
        <v>-292.67737600000009</v>
      </c>
      <c r="BO50" s="446">
        <f t="shared" si="6"/>
        <v>-292.67737600000009</v>
      </c>
      <c r="BP50" s="461" t="s">
        <v>75</v>
      </c>
      <c r="BQ50" s="75">
        <v>0</v>
      </c>
    </row>
    <row r="51" spans="1:69">
      <c r="A51" s="53" t="s">
        <v>155</v>
      </c>
      <c r="B51" s="51" t="s">
        <v>156</v>
      </c>
      <c r="C51" s="53" t="s">
        <v>72</v>
      </c>
      <c r="D51" s="75">
        <v>53.41</v>
      </c>
      <c r="E51" s="27">
        <f t="shared" si="16"/>
        <v>0</v>
      </c>
      <c r="F51" s="27">
        <f t="shared" si="23"/>
        <v>0</v>
      </c>
      <c r="G51" s="45"/>
      <c r="H51" s="45"/>
      <c r="I51" s="45"/>
      <c r="J51" s="75"/>
      <c r="K51" s="75"/>
      <c r="L51" s="76"/>
      <c r="M51" s="76"/>
      <c r="N51" s="39">
        <f t="shared" si="22"/>
        <v>0</v>
      </c>
      <c r="O51" s="74"/>
      <c r="P51" s="74"/>
      <c r="Q51" s="74"/>
      <c r="R51" s="75"/>
      <c r="S51" s="75"/>
      <c r="T51" s="75"/>
      <c r="U51" s="49"/>
      <c r="V51" s="75"/>
      <c r="W51" s="75">
        <v>2.0549999999999999E-2</v>
      </c>
      <c r="X51" s="75"/>
      <c r="Y51" s="75"/>
      <c r="Z51" s="75"/>
      <c r="AA51" s="75"/>
      <c r="AB51" s="75"/>
      <c r="AC51" s="75"/>
      <c r="AD51" s="88">
        <f t="shared" si="24"/>
        <v>0</v>
      </c>
      <c r="AE51" s="89"/>
      <c r="AF51" s="89"/>
      <c r="AG51" s="89"/>
      <c r="AH51" s="89"/>
      <c r="AI51" s="89"/>
      <c r="AJ51" s="89"/>
      <c r="AK51" s="89"/>
      <c r="AL51" s="89"/>
      <c r="AM51" s="89"/>
      <c r="AN51" s="89"/>
      <c r="AO51" s="89"/>
      <c r="AP51" s="89"/>
      <c r="AQ51" s="89"/>
      <c r="AR51" s="89"/>
      <c r="AS51" s="89"/>
      <c r="AT51" s="89"/>
      <c r="AU51" s="75"/>
      <c r="AV51" s="75"/>
      <c r="AW51" s="75"/>
      <c r="AX51" s="75"/>
      <c r="AY51" s="69">
        <f>$D51-$BH51</f>
        <v>53.389449999999997</v>
      </c>
      <c r="AZ51" s="75"/>
      <c r="BA51" s="75"/>
      <c r="BB51" s="75"/>
      <c r="BC51" s="75"/>
      <c r="BD51" s="75"/>
      <c r="BE51" s="75"/>
      <c r="BF51" s="75"/>
      <c r="BG51" s="75"/>
      <c r="BH51" s="27">
        <f>SUM(AZ51:BF51)+SUM(V51:AD51)+E51+BG51+SUM(AU51:AX51)</f>
        <v>2.0549999999999999E-2</v>
      </c>
      <c r="BI51" s="102">
        <f>$AY$60-BH51</f>
        <v>3.0849599999999997</v>
      </c>
      <c r="BJ51" s="450">
        <v>-6.8456590000000004</v>
      </c>
      <c r="BK51" s="101">
        <f t="shared" si="14"/>
        <v>49.649301000000001</v>
      </c>
      <c r="BL51" s="446" t="e">
        <f>#REF!</f>
        <v>#REF!</v>
      </c>
      <c r="BM51" s="446" t="e">
        <f t="shared" si="2"/>
        <v>#REF!</v>
      </c>
      <c r="BN51" s="454">
        <f t="shared" si="5"/>
        <v>-3.7606989999999954</v>
      </c>
      <c r="BO51" s="446">
        <f t="shared" si="6"/>
        <v>-3.7606989999999954</v>
      </c>
      <c r="BP51" s="461" t="s">
        <v>63</v>
      </c>
      <c r="BQ51" s="75">
        <v>0</v>
      </c>
    </row>
    <row r="52" spans="1:69">
      <c r="A52" s="53" t="s">
        <v>157</v>
      </c>
      <c r="B52" s="51" t="s">
        <v>158</v>
      </c>
      <c r="C52" s="53" t="s">
        <v>73</v>
      </c>
      <c r="D52" s="75">
        <v>7.73</v>
      </c>
      <c r="E52" s="27">
        <f t="shared" si="16"/>
        <v>0</v>
      </c>
      <c r="F52" s="27">
        <f t="shared" si="23"/>
        <v>0</v>
      </c>
      <c r="G52" s="45"/>
      <c r="H52" s="45"/>
      <c r="I52" s="45"/>
      <c r="J52" s="75"/>
      <c r="K52" s="75"/>
      <c r="L52" s="76"/>
      <c r="M52" s="76"/>
      <c r="N52" s="39">
        <f t="shared" si="22"/>
        <v>0</v>
      </c>
      <c r="O52" s="74"/>
      <c r="P52" s="74"/>
      <c r="Q52" s="74"/>
      <c r="R52" s="75"/>
      <c r="S52" s="75"/>
      <c r="T52" s="75"/>
      <c r="U52" s="49"/>
      <c r="V52" s="75"/>
      <c r="W52" s="75"/>
      <c r="X52" s="75"/>
      <c r="Y52" s="75"/>
      <c r="Z52" s="75"/>
      <c r="AA52" s="75"/>
      <c r="AB52" s="75"/>
      <c r="AC52" s="75"/>
      <c r="AD52" s="88">
        <f t="shared" si="24"/>
        <v>0</v>
      </c>
      <c r="AE52" s="89"/>
      <c r="AF52" s="89"/>
      <c r="AG52" s="89"/>
      <c r="AH52" s="89"/>
      <c r="AI52" s="89"/>
      <c r="AJ52" s="89"/>
      <c r="AK52" s="89"/>
      <c r="AL52" s="89"/>
      <c r="AM52" s="89"/>
      <c r="AN52" s="89"/>
      <c r="AO52" s="89"/>
      <c r="AP52" s="89"/>
      <c r="AQ52" s="89"/>
      <c r="AR52" s="89"/>
      <c r="AS52" s="89"/>
      <c r="AT52" s="89"/>
      <c r="AU52" s="75"/>
      <c r="AV52" s="75"/>
      <c r="AW52" s="75"/>
      <c r="AX52" s="75">
        <v>0.04</v>
      </c>
      <c r="AY52" s="75"/>
      <c r="AZ52" s="69">
        <f>$D52-$BH52</f>
        <v>7.69</v>
      </c>
      <c r="BA52" s="75"/>
      <c r="BB52" s="75"/>
      <c r="BC52" s="75"/>
      <c r="BD52" s="75"/>
      <c r="BE52" s="75"/>
      <c r="BF52" s="75"/>
      <c r="BG52" s="75"/>
      <c r="BH52" s="27">
        <f>SUM(BA52:BF52)+SUM(V52:AD52)+E52+BG52+SUM(AU52:AY52)</f>
        <v>0.04</v>
      </c>
      <c r="BI52" s="102">
        <f>$AZ$60-BH52</f>
        <v>4.1908409999999998</v>
      </c>
      <c r="BJ52" s="450">
        <v>0.31223000000000001</v>
      </c>
      <c r="BK52" s="101">
        <f t="shared" si="14"/>
        <v>12.233070999999999</v>
      </c>
      <c r="BL52" s="446" t="e">
        <f>#REF!</f>
        <v>#REF!</v>
      </c>
      <c r="BM52" s="446" t="e">
        <f t="shared" si="2"/>
        <v>#REF!</v>
      </c>
      <c r="BN52" s="454">
        <f t="shared" si="5"/>
        <v>4.5030709999999985</v>
      </c>
      <c r="BO52" s="446">
        <f t="shared" si="6"/>
        <v>4.5030709999999985</v>
      </c>
      <c r="BP52" s="461" t="s">
        <v>64</v>
      </c>
      <c r="BQ52" s="75">
        <v>222.8</v>
      </c>
    </row>
    <row r="53" spans="1:69">
      <c r="A53" s="53" t="s">
        <v>159</v>
      </c>
      <c r="B53" s="51" t="s">
        <v>160</v>
      </c>
      <c r="C53" s="53" t="s">
        <v>74</v>
      </c>
      <c r="D53" s="75"/>
      <c r="E53" s="27">
        <f t="shared" si="16"/>
        <v>0</v>
      </c>
      <c r="F53" s="27">
        <f t="shared" si="23"/>
        <v>0</v>
      </c>
      <c r="G53" s="45"/>
      <c r="H53" s="45"/>
      <c r="I53" s="45"/>
      <c r="J53" s="75"/>
      <c r="K53" s="75"/>
      <c r="L53" s="76"/>
      <c r="M53" s="76"/>
      <c r="N53" s="39">
        <f t="shared" si="22"/>
        <v>0</v>
      </c>
      <c r="O53" s="74"/>
      <c r="P53" s="74"/>
      <c r="Q53" s="74"/>
      <c r="R53" s="75"/>
      <c r="S53" s="75"/>
      <c r="T53" s="75"/>
      <c r="U53" s="49"/>
      <c r="V53" s="75"/>
      <c r="W53" s="75"/>
      <c r="X53" s="75"/>
      <c r="Y53" s="75"/>
      <c r="Z53" s="75"/>
      <c r="AA53" s="75"/>
      <c r="AB53" s="75"/>
      <c r="AC53" s="75"/>
      <c r="AD53" s="88">
        <f t="shared" si="24"/>
        <v>0</v>
      </c>
      <c r="AE53" s="89"/>
      <c r="AF53" s="89"/>
      <c r="AG53" s="89"/>
      <c r="AH53" s="89"/>
      <c r="AI53" s="89"/>
      <c r="AJ53" s="89"/>
      <c r="AK53" s="89"/>
      <c r="AL53" s="89"/>
      <c r="AM53" s="89"/>
      <c r="AN53" s="89"/>
      <c r="AO53" s="89"/>
      <c r="AP53" s="89"/>
      <c r="AQ53" s="89"/>
      <c r="AR53" s="89"/>
      <c r="AS53" s="89"/>
      <c r="AT53" s="89"/>
      <c r="AU53" s="75"/>
      <c r="AV53" s="75"/>
      <c r="AW53" s="75"/>
      <c r="AX53" s="75"/>
      <c r="AY53" s="75"/>
      <c r="AZ53" s="75"/>
      <c r="BA53" s="69">
        <f>$D53-$BH53</f>
        <v>0</v>
      </c>
      <c r="BB53" s="75"/>
      <c r="BC53" s="75"/>
      <c r="BD53" s="75"/>
      <c r="BE53" s="75"/>
      <c r="BF53" s="75"/>
      <c r="BG53" s="75"/>
      <c r="BH53" s="27">
        <f>SUM(BB53:BF53)+SUM(V53:AD53)+E53+BG53+SUM(AU53:AZ53)</f>
        <v>0</v>
      </c>
      <c r="BI53" s="102">
        <f>$BA$60-BH53</f>
        <v>0.30588199999999999</v>
      </c>
      <c r="BJ53" s="450">
        <v>2.1603270000000001</v>
      </c>
      <c r="BK53" s="101">
        <f t="shared" si="14"/>
        <v>2.4662090000000001</v>
      </c>
      <c r="BL53" s="446" t="e">
        <f>#REF!</f>
        <v>#REF!</v>
      </c>
      <c r="BM53" s="446" t="e">
        <f t="shared" si="2"/>
        <v>#REF!</v>
      </c>
      <c r="BN53" s="454">
        <f t="shared" si="5"/>
        <v>2.4662090000000001</v>
      </c>
      <c r="BO53" s="446">
        <f t="shared" si="6"/>
        <v>2.4662090000000001</v>
      </c>
      <c r="BP53" s="461" t="s">
        <v>50</v>
      </c>
      <c r="BQ53" s="75">
        <v>42.54</v>
      </c>
    </row>
    <row r="54" spans="1:69">
      <c r="A54" s="53" t="s">
        <v>161</v>
      </c>
      <c r="B54" s="51" t="s">
        <v>162</v>
      </c>
      <c r="C54" s="53" t="s">
        <v>75</v>
      </c>
      <c r="D54" s="75"/>
      <c r="E54" s="27">
        <f t="shared" si="16"/>
        <v>0</v>
      </c>
      <c r="F54" s="27">
        <f t="shared" si="23"/>
        <v>0</v>
      </c>
      <c r="G54" s="45"/>
      <c r="H54" s="45"/>
      <c r="I54" s="45"/>
      <c r="J54" s="75"/>
      <c r="K54" s="75"/>
      <c r="L54" s="76"/>
      <c r="M54" s="76"/>
      <c r="N54" s="39">
        <f t="shared" si="22"/>
        <v>0</v>
      </c>
      <c r="O54" s="74"/>
      <c r="P54" s="74"/>
      <c r="Q54" s="74"/>
      <c r="R54" s="75"/>
      <c r="S54" s="75"/>
      <c r="T54" s="75"/>
      <c r="U54" s="49"/>
      <c r="V54" s="75"/>
      <c r="W54" s="75"/>
      <c r="X54" s="75"/>
      <c r="Y54" s="75"/>
      <c r="Z54" s="75"/>
      <c r="AA54" s="75"/>
      <c r="AB54" s="75"/>
      <c r="AC54" s="75"/>
      <c r="AD54" s="88">
        <f t="shared" si="24"/>
        <v>0</v>
      </c>
      <c r="AE54" s="89"/>
      <c r="AF54" s="89"/>
      <c r="AG54" s="89"/>
      <c r="AH54" s="89"/>
      <c r="AI54" s="89"/>
      <c r="AJ54" s="89"/>
      <c r="AK54" s="89"/>
      <c r="AL54" s="89"/>
      <c r="AM54" s="89"/>
      <c r="AN54" s="89"/>
      <c r="AO54" s="89"/>
      <c r="AP54" s="89"/>
      <c r="AQ54" s="89"/>
      <c r="AR54" s="89"/>
      <c r="AS54" s="89"/>
      <c r="AT54" s="89"/>
      <c r="AU54" s="75"/>
      <c r="AV54" s="75"/>
      <c r="AW54" s="75"/>
      <c r="AX54" s="75"/>
      <c r="AY54" s="75"/>
      <c r="AZ54" s="75"/>
      <c r="BA54" s="75"/>
      <c r="BB54" s="69">
        <f>$D54-$BH54</f>
        <v>0</v>
      </c>
      <c r="BC54" s="75"/>
      <c r="BD54" s="75"/>
      <c r="BE54" s="75"/>
      <c r="BF54" s="75"/>
      <c r="BG54" s="75"/>
      <c r="BH54" s="27">
        <f>SUM(BC54:BF54)+SUM(V54:AD54)+E54+BG54+SUM(AU54:BA54)</f>
        <v>0</v>
      </c>
      <c r="BI54" s="102">
        <f>$BB$60-BH54</f>
        <v>0</v>
      </c>
      <c r="BJ54" s="450">
        <v>0</v>
      </c>
      <c r="BK54" s="101">
        <f t="shared" si="14"/>
        <v>0</v>
      </c>
      <c r="BL54" s="446" t="e">
        <f>#REF!</f>
        <v>#REF!</v>
      </c>
      <c r="BM54" s="446" t="e">
        <f t="shared" si="2"/>
        <v>#REF!</v>
      </c>
      <c r="BN54" s="454">
        <f t="shared" si="5"/>
        <v>0</v>
      </c>
      <c r="BO54" s="446">
        <f t="shared" si="6"/>
        <v>0</v>
      </c>
      <c r="BP54" s="461" t="s">
        <v>69</v>
      </c>
      <c r="BQ54" s="75">
        <v>0</v>
      </c>
    </row>
    <row r="55" spans="1:69">
      <c r="A55" s="53" t="s">
        <v>163</v>
      </c>
      <c r="B55" s="51" t="s">
        <v>164</v>
      </c>
      <c r="C55" s="53" t="s">
        <v>76</v>
      </c>
      <c r="D55" s="75"/>
      <c r="E55" s="27">
        <f t="shared" si="16"/>
        <v>0</v>
      </c>
      <c r="F55" s="27">
        <f t="shared" si="23"/>
        <v>0</v>
      </c>
      <c r="G55" s="45"/>
      <c r="H55" s="45"/>
      <c r="I55" s="45"/>
      <c r="J55" s="75"/>
      <c r="K55" s="75"/>
      <c r="L55" s="76"/>
      <c r="M55" s="76"/>
      <c r="N55" s="39">
        <f t="shared" si="22"/>
        <v>0</v>
      </c>
      <c r="O55" s="74"/>
      <c r="P55" s="74"/>
      <c r="Q55" s="74"/>
      <c r="R55" s="75"/>
      <c r="S55" s="75"/>
      <c r="T55" s="75"/>
      <c r="U55" s="49"/>
      <c r="V55" s="75"/>
      <c r="W55" s="75"/>
      <c r="X55" s="75"/>
      <c r="Y55" s="75"/>
      <c r="Z55" s="75"/>
      <c r="AA55" s="75"/>
      <c r="AB55" s="75"/>
      <c r="AC55" s="75"/>
      <c r="AD55" s="88">
        <f t="shared" si="24"/>
        <v>0</v>
      </c>
      <c r="AE55" s="89"/>
      <c r="AF55" s="89"/>
      <c r="AG55" s="89"/>
      <c r="AH55" s="89"/>
      <c r="AI55" s="89"/>
      <c r="AJ55" s="89"/>
      <c r="AK55" s="89"/>
      <c r="AL55" s="89"/>
      <c r="AM55" s="89"/>
      <c r="AN55" s="89"/>
      <c r="AO55" s="89"/>
      <c r="AP55" s="89"/>
      <c r="AQ55" s="89"/>
      <c r="AR55" s="89"/>
      <c r="AS55" s="89"/>
      <c r="AT55" s="89"/>
      <c r="AU55" s="75"/>
      <c r="AV55" s="75"/>
      <c r="AW55" s="75"/>
      <c r="AX55" s="75"/>
      <c r="AY55" s="75"/>
      <c r="AZ55" s="75"/>
      <c r="BA55" s="75"/>
      <c r="BB55" s="75"/>
      <c r="BC55" s="69">
        <f>$D55-$BH55</f>
        <v>0</v>
      </c>
      <c r="BD55" s="75"/>
      <c r="BE55" s="75"/>
      <c r="BF55" s="75"/>
      <c r="BG55" s="75"/>
      <c r="BH55" s="27">
        <f>SUM(BD55:BF55)+SUM(V55:AD55)+E55+BG55+SUM(AU55:BB55)</f>
        <v>0</v>
      </c>
      <c r="BI55" s="102">
        <f>$BC$60-BH55</f>
        <v>0</v>
      </c>
      <c r="BJ55" s="450">
        <v>0</v>
      </c>
      <c r="BK55" s="101">
        <f t="shared" si="14"/>
        <v>0</v>
      </c>
      <c r="BL55" s="446" t="e">
        <f>#REF!</f>
        <v>#REF!</v>
      </c>
      <c r="BM55" s="446" t="e">
        <f t="shared" si="2"/>
        <v>#REF!</v>
      </c>
      <c r="BN55" s="454">
        <f t="shared" si="5"/>
        <v>0</v>
      </c>
      <c r="BO55" s="446">
        <f t="shared" si="6"/>
        <v>0</v>
      </c>
      <c r="BP55" s="461" t="s">
        <v>70</v>
      </c>
      <c r="BQ55" s="75">
        <v>0</v>
      </c>
    </row>
    <row r="56" spans="1:69">
      <c r="A56" s="53" t="s">
        <v>165</v>
      </c>
      <c r="B56" s="51" t="s">
        <v>166</v>
      </c>
      <c r="C56" s="53" t="s">
        <v>77</v>
      </c>
      <c r="D56" s="75">
        <v>460.05</v>
      </c>
      <c r="E56" s="27">
        <f t="shared" si="16"/>
        <v>0</v>
      </c>
      <c r="F56" s="27">
        <f t="shared" si="23"/>
        <v>0</v>
      </c>
      <c r="G56" s="45"/>
      <c r="H56" s="45"/>
      <c r="I56" s="45"/>
      <c r="J56" s="75"/>
      <c r="K56" s="75"/>
      <c r="L56" s="76"/>
      <c r="M56" s="76"/>
      <c r="N56" s="39">
        <f t="shared" si="22"/>
        <v>0</v>
      </c>
      <c r="O56" s="74"/>
      <c r="P56" s="74"/>
      <c r="Q56" s="74"/>
      <c r="R56" s="75"/>
      <c r="S56" s="75"/>
      <c r="T56" s="75"/>
      <c r="U56" s="49"/>
      <c r="V56" s="75"/>
      <c r="W56" s="75"/>
      <c r="X56" s="75"/>
      <c r="Y56" s="75"/>
      <c r="Z56" s="75"/>
      <c r="AA56" s="75"/>
      <c r="AB56" s="75"/>
      <c r="AC56" s="75"/>
      <c r="AD56" s="88">
        <f t="shared" si="24"/>
        <v>18.893543999999999</v>
      </c>
      <c r="AE56" s="89">
        <v>13.51</v>
      </c>
      <c r="AF56" s="89"/>
      <c r="AG56" s="89"/>
      <c r="AH56" s="89"/>
      <c r="AI56" s="89"/>
      <c r="AJ56" s="89"/>
      <c r="AK56" s="89">
        <v>5.3835439999999997</v>
      </c>
      <c r="AL56" s="89"/>
      <c r="AM56" s="89"/>
      <c r="AN56" s="89"/>
      <c r="AO56" s="89"/>
      <c r="AP56" s="89"/>
      <c r="AQ56" s="89"/>
      <c r="AR56" s="89"/>
      <c r="AS56" s="89"/>
      <c r="AT56" s="89"/>
      <c r="AU56" s="75"/>
      <c r="AV56" s="75"/>
      <c r="AW56" s="75"/>
      <c r="AX56" s="75"/>
      <c r="AY56" s="75"/>
      <c r="AZ56" s="75"/>
      <c r="BA56" s="75"/>
      <c r="BB56" s="75"/>
      <c r="BC56" s="75"/>
      <c r="BD56" s="69">
        <f>$D56-$BH56</f>
        <v>441.15645599999999</v>
      </c>
      <c r="BE56" s="75"/>
      <c r="BF56" s="75"/>
      <c r="BG56" s="75"/>
      <c r="BH56" s="27">
        <f>SUM(BE56:BF56)+SUM(V56:AD56)+E56+BG56+SUM(AU56:BC56)</f>
        <v>18.893543999999999</v>
      </c>
      <c r="BI56" s="102">
        <f>$BD$60-BH56</f>
        <v>-18.893543999999999</v>
      </c>
      <c r="BJ56" s="450">
        <v>-121.73256499999999</v>
      </c>
      <c r="BK56" s="101">
        <f t="shared" si="14"/>
        <v>319.42389100000003</v>
      </c>
      <c r="BL56" s="446" t="e">
        <f>#REF!</f>
        <v>#REF!</v>
      </c>
      <c r="BM56" s="446" t="e">
        <f t="shared" si="2"/>
        <v>#REF!</v>
      </c>
      <c r="BN56" s="454">
        <f t="shared" si="5"/>
        <v>-140.62610899999999</v>
      </c>
      <c r="BO56" s="446">
        <f t="shared" si="6"/>
        <v>-140.62610899999999</v>
      </c>
      <c r="BP56" s="461" t="s">
        <v>76</v>
      </c>
      <c r="BQ56" s="75">
        <v>0</v>
      </c>
    </row>
    <row r="57" spans="1:69">
      <c r="A57" s="53" t="s">
        <v>167</v>
      </c>
      <c r="B57" s="51" t="s">
        <v>168</v>
      </c>
      <c r="C57" s="53" t="s">
        <v>78</v>
      </c>
      <c r="D57" s="75"/>
      <c r="E57" s="27">
        <f t="shared" si="16"/>
        <v>0</v>
      </c>
      <c r="F57" s="27">
        <f t="shared" si="23"/>
        <v>0</v>
      </c>
      <c r="G57" s="45"/>
      <c r="H57" s="45"/>
      <c r="I57" s="45"/>
      <c r="J57" s="75"/>
      <c r="K57" s="75"/>
      <c r="L57" s="76"/>
      <c r="M57" s="76"/>
      <c r="N57" s="39">
        <f t="shared" si="22"/>
        <v>0</v>
      </c>
      <c r="O57" s="74"/>
      <c r="P57" s="74"/>
      <c r="Q57" s="74"/>
      <c r="R57" s="75"/>
      <c r="S57" s="75"/>
      <c r="T57" s="75"/>
      <c r="U57" s="49"/>
      <c r="V57" s="75"/>
      <c r="W57" s="75"/>
      <c r="X57" s="75"/>
      <c r="Y57" s="75"/>
      <c r="Z57" s="75"/>
      <c r="AA57" s="75"/>
      <c r="AB57" s="75"/>
      <c r="AC57" s="75"/>
      <c r="AD57" s="88">
        <f t="shared" si="24"/>
        <v>0</v>
      </c>
      <c r="AE57" s="89">
        <v>0</v>
      </c>
      <c r="AF57" s="89"/>
      <c r="AG57" s="89"/>
      <c r="AH57" s="89"/>
      <c r="AI57" s="89"/>
      <c r="AJ57" s="89"/>
      <c r="AK57" s="89">
        <v>0</v>
      </c>
      <c r="AL57" s="89"/>
      <c r="AM57" s="89"/>
      <c r="AN57" s="89"/>
      <c r="AO57" s="89"/>
      <c r="AP57" s="89"/>
      <c r="AQ57" s="89"/>
      <c r="AR57" s="89"/>
      <c r="AS57" s="89"/>
      <c r="AT57" s="89"/>
      <c r="AU57" s="75"/>
      <c r="AV57" s="75"/>
      <c r="AW57" s="75"/>
      <c r="AX57" s="75"/>
      <c r="AY57" s="75"/>
      <c r="AZ57" s="75"/>
      <c r="BA57" s="75"/>
      <c r="BB57" s="75"/>
      <c r="BC57" s="75"/>
      <c r="BD57" s="75"/>
      <c r="BE57" s="69">
        <f>$D57-$BH57</f>
        <v>0</v>
      </c>
      <c r="BF57" s="75"/>
      <c r="BG57" s="75"/>
      <c r="BH57" s="27">
        <f>SUM(BF57:BF57)+SUM(V57:AD57)+E57+BG57+SUM(AU57:BD57)</f>
        <v>0</v>
      </c>
      <c r="BI57" s="102">
        <f>$BE$60-BH57</f>
        <v>0</v>
      </c>
      <c r="BJ57" s="450">
        <v>0</v>
      </c>
      <c r="BK57" s="101">
        <f t="shared" si="14"/>
        <v>0</v>
      </c>
      <c r="BL57" s="446" t="e">
        <f>#REF!</f>
        <v>#REF!</v>
      </c>
      <c r="BM57" s="446" t="e">
        <f t="shared" si="2"/>
        <v>#REF!</v>
      </c>
      <c r="BN57" s="454">
        <f t="shared" si="5"/>
        <v>0</v>
      </c>
      <c r="BO57" s="446">
        <f t="shared" si="6"/>
        <v>0</v>
      </c>
      <c r="BP57" s="461" t="s">
        <v>77</v>
      </c>
      <c r="BQ57" s="75">
        <v>460.05</v>
      </c>
    </row>
    <row r="58" spans="1:69">
      <c r="A58" s="53" t="s">
        <v>169</v>
      </c>
      <c r="B58" s="51" t="s">
        <v>170</v>
      </c>
      <c r="C58" s="53" t="s">
        <v>79</v>
      </c>
      <c r="D58" s="75">
        <v>0</v>
      </c>
      <c r="E58" s="27">
        <f t="shared" si="16"/>
        <v>0</v>
      </c>
      <c r="F58" s="27">
        <f t="shared" si="23"/>
        <v>0</v>
      </c>
      <c r="G58" s="45"/>
      <c r="H58" s="45"/>
      <c r="I58" s="45"/>
      <c r="J58" s="75"/>
      <c r="K58" s="75"/>
      <c r="L58" s="76"/>
      <c r="M58" s="76"/>
      <c r="N58" s="39">
        <f t="shared" si="22"/>
        <v>0</v>
      </c>
      <c r="O58" s="74"/>
      <c r="P58" s="74"/>
      <c r="Q58" s="74"/>
      <c r="R58" s="75"/>
      <c r="S58" s="75"/>
      <c r="T58" s="75"/>
      <c r="U58" s="49"/>
      <c r="V58" s="75"/>
      <c r="W58" s="75"/>
      <c r="X58" s="75"/>
      <c r="Y58" s="75"/>
      <c r="Z58" s="75"/>
      <c r="AA58" s="75"/>
      <c r="AB58" s="75"/>
      <c r="AC58" s="75"/>
      <c r="AD58" s="88">
        <f t="shared" si="24"/>
        <v>0</v>
      </c>
      <c r="AE58" s="89">
        <v>0</v>
      </c>
      <c r="AF58" s="89"/>
      <c r="AG58" s="89"/>
      <c r="AH58" s="89"/>
      <c r="AI58" s="89"/>
      <c r="AJ58" s="89"/>
      <c r="AK58" s="89">
        <v>0</v>
      </c>
      <c r="AL58" s="89"/>
      <c r="AM58" s="89"/>
      <c r="AN58" s="89"/>
      <c r="AO58" s="89"/>
      <c r="AP58" s="89"/>
      <c r="AQ58" s="89"/>
      <c r="AR58" s="89"/>
      <c r="AS58" s="89"/>
      <c r="AT58" s="89"/>
      <c r="AU58" s="75"/>
      <c r="AV58" s="75"/>
      <c r="AW58" s="75"/>
      <c r="AX58" s="75"/>
      <c r="AY58" s="75"/>
      <c r="AZ58" s="75"/>
      <c r="BA58" s="75"/>
      <c r="BB58" s="75"/>
      <c r="BC58" s="75"/>
      <c r="BD58" s="75"/>
      <c r="BE58" s="75"/>
      <c r="BF58" s="69">
        <f>$D58-$BH58</f>
        <v>0</v>
      </c>
      <c r="BG58" s="75"/>
      <c r="BH58" s="27">
        <f>+SUM(V58:AD58)+E58+BG58+SUM(AU58:BE58)</f>
        <v>0</v>
      </c>
      <c r="BI58" s="102">
        <f>$BF$60-BH58</f>
        <v>0</v>
      </c>
      <c r="BJ58" s="450">
        <v>0.21329600000000001</v>
      </c>
      <c r="BK58" s="101">
        <f t="shared" si="14"/>
        <v>0.21329600000000001</v>
      </c>
      <c r="BL58" s="446" t="e">
        <f>#REF!</f>
        <v>#REF!</v>
      </c>
      <c r="BM58" s="446" t="e">
        <f t="shared" si="2"/>
        <v>#REF!</v>
      </c>
      <c r="BN58" s="454">
        <f t="shared" si="5"/>
        <v>0.21329600000000001</v>
      </c>
      <c r="BO58" s="446">
        <f t="shared" si="6"/>
        <v>0.21329600000000001</v>
      </c>
      <c r="BP58" s="461" t="s">
        <v>78</v>
      </c>
      <c r="BQ58" s="75">
        <v>0</v>
      </c>
    </row>
    <row r="59" spans="1:69" ht="15.6">
      <c r="A59" s="60">
        <v>3</v>
      </c>
      <c r="B59" s="61" t="s">
        <v>171</v>
      </c>
      <c r="C59" s="60" t="s">
        <v>172</v>
      </c>
      <c r="D59" s="440">
        <v>16164.93</v>
      </c>
      <c r="E59" s="49">
        <f>F59+J59+K59+L59+M59+N59+R59+T59</f>
        <v>1192.3677989999999</v>
      </c>
      <c r="F59" s="49">
        <f>G59+H59+I59</f>
        <v>0</v>
      </c>
      <c r="G59" s="441"/>
      <c r="H59" s="441"/>
      <c r="I59" s="441"/>
      <c r="J59" s="443">
        <v>621.50995999999998</v>
      </c>
      <c r="K59" s="443">
        <v>92.68</v>
      </c>
      <c r="L59" s="443">
        <v>426.635333</v>
      </c>
      <c r="M59" s="443"/>
      <c r="N59" s="39">
        <f t="shared" si="22"/>
        <v>45.05</v>
      </c>
      <c r="O59" s="441"/>
      <c r="P59" s="441"/>
      <c r="Q59" s="441">
        <v>45.05</v>
      </c>
      <c r="R59" s="443"/>
      <c r="S59" s="443"/>
      <c r="T59" s="443">
        <v>6.4925059999999997</v>
      </c>
      <c r="U59" s="49">
        <f>SUM(V59:AC59)+SUM(AU59:BF59)</f>
        <v>3.5258820000000002</v>
      </c>
      <c r="V59" s="443"/>
      <c r="W59" s="443"/>
      <c r="X59" s="443"/>
      <c r="Y59" s="443"/>
      <c r="Z59" s="443"/>
      <c r="AA59" s="443"/>
      <c r="AB59" s="443"/>
      <c r="AC59" s="442">
        <v>3.22</v>
      </c>
      <c r="AD59" s="88">
        <f t="shared" si="24"/>
        <v>52.100881999999999</v>
      </c>
      <c r="AE59" s="444">
        <v>3.36</v>
      </c>
      <c r="AF59" s="444"/>
      <c r="AG59" s="444"/>
      <c r="AH59" s="444"/>
      <c r="AI59" s="442">
        <v>2.180882</v>
      </c>
      <c r="AJ59" s="444"/>
      <c r="AK59" s="444">
        <v>46.56</v>
      </c>
      <c r="AL59" s="444"/>
      <c r="AM59" s="444"/>
      <c r="AN59" s="444"/>
      <c r="AO59" s="444"/>
      <c r="AP59" s="444"/>
      <c r="AQ59" s="444"/>
      <c r="AR59" s="444"/>
      <c r="AS59" s="444"/>
      <c r="AT59" s="444"/>
      <c r="AU59" s="443"/>
      <c r="AV59" s="443"/>
      <c r="AW59" s="443"/>
      <c r="AX59" s="443"/>
      <c r="AY59" s="443"/>
      <c r="AZ59" s="443"/>
      <c r="BA59" s="443">
        <v>0.30588199999999999</v>
      </c>
      <c r="BB59" s="443"/>
      <c r="BC59" s="443"/>
      <c r="BD59" s="443"/>
      <c r="BE59" s="443"/>
      <c r="BF59" s="443"/>
      <c r="BG59" s="69">
        <f>$D59-$BH59</f>
        <v>14916.935437</v>
      </c>
      <c r="BH59" s="27">
        <f>+SUM(V59:AD59)+E59+SUM(AU59:BF59)</f>
        <v>1247.994563</v>
      </c>
      <c r="BI59" s="115">
        <f>BG60-BH59</f>
        <v>-1247.994563</v>
      </c>
      <c r="BJ59" s="453">
        <v>-13523.592155</v>
      </c>
      <c r="BK59" s="103">
        <f t="shared" si="14"/>
        <v>1393.3432819999998</v>
      </c>
      <c r="BL59" s="446" t="e">
        <f>#REF!</f>
        <v>#REF!</v>
      </c>
      <c r="BM59" s="446" t="e">
        <f t="shared" si="2"/>
        <v>#REF!</v>
      </c>
      <c r="BN59" s="454">
        <f t="shared" si="5"/>
        <v>-14771.586718</v>
      </c>
      <c r="BO59" s="446">
        <f t="shared" si="6"/>
        <v>-14771.586718</v>
      </c>
      <c r="BP59" s="461" t="s">
        <v>79</v>
      </c>
      <c r="BQ59" s="75">
        <v>0</v>
      </c>
    </row>
    <row r="60" spans="1:69">
      <c r="A60" s="62"/>
      <c r="B60" s="63" t="s">
        <v>173</v>
      </c>
      <c r="C60" s="63"/>
      <c r="D60" s="64"/>
      <c r="E60" s="65">
        <f>E59+E21</f>
        <v>1192.3677989999999</v>
      </c>
      <c r="F60" s="65">
        <f>F59+SUM(F10:F21)</f>
        <v>0</v>
      </c>
      <c r="G60" s="65">
        <f>G59+SUM(G8:G14)+SUM(G18:G21)</f>
        <v>0</v>
      </c>
      <c r="H60" s="65">
        <f>H59+H7+SUM(H9:H14)+SUM(H18:H21)</f>
        <v>0</v>
      </c>
      <c r="I60" s="65">
        <f>SUM(I10:I14)+I8+I7+I59+SUM(I18:I21)</f>
        <v>0</v>
      </c>
      <c r="J60" s="65">
        <f>J59+J6+SUM(J11:J14)+SUM(J18:J21)</f>
        <v>671.54756999999938</v>
      </c>
      <c r="K60" s="65">
        <f>K59+SUM(K12:K14)+K10+K6+SUM(K18:K21)</f>
        <v>1183.8108200000001</v>
      </c>
      <c r="L60" s="65">
        <f>L59+L6+L10+L11+SUM(L13:L14)+SUM(L18:L21)</f>
        <v>7115.7300000000005</v>
      </c>
      <c r="M60" s="65">
        <f>M59+SUM(M15:M21)+M12+M11+M10+M6</f>
        <v>0</v>
      </c>
      <c r="N60" s="65">
        <f>N59+SUM(N18:N21)+N6+SUM(N10:N13)</f>
        <v>45.05</v>
      </c>
      <c r="O60" s="65">
        <f>O59+SUM(O18:O21)+O12+O11+O10+O6+O13</f>
        <v>0</v>
      </c>
      <c r="P60" s="65">
        <f>P59+SUM(P18:P21)+P12+P11+P10+P6+P13</f>
        <v>0</v>
      </c>
      <c r="Q60" s="65">
        <f>Q59+SUM(Q18:Q21)+Q12+Q11+Q10+Q6+Q13</f>
        <v>45.05</v>
      </c>
      <c r="R60" s="65">
        <f>R6+SUM(R10:R14)+R20+R21+R59</f>
        <v>68.200188999999995</v>
      </c>
      <c r="S60" s="107"/>
      <c r="T60" s="65">
        <f>T6+SUM(T10:T14)+T21+T59+T18</f>
        <v>74.464139000000003</v>
      </c>
      <c r="U60" s="81">
        <f>U5+U59</f>
        <v>174.68921500000002</v>
      </c>
      <c r="V60" s="65">
        <f>V5+V59+SUM(V23:V30)+SUM(V47:V58)</f>
        <v>4.6903060000000005</v>
      </c>
      <c r="W60" s="65">
        <f>W5+W59+SUM(W24:W30)+W22+SUM(W47:W58)</f>
        <v>2.8468170000000002</v>
      </c>
      <c r="X60" s="65">
        <f>X5+X59+SUM(X25:X30)+SUM(X22:X23)+SUM(X47:X58)</f>
        <v>0</v>
      </c>
      <c r="Y60" s="65">
        <f>Y5+Y59+SUM(Y26:Y30)+SUM(Y22:Y24)+SUM(Y47:Y58)</f>
        <v>4.0999999999999996</v>
      </c>
      <c r="Z60" s="65">
        <f>Z5+Z59++SUM(Z27:Z30)+SUM(Z22:Z25)+SUM(Z47:Z58)</f>
        <v>3.0219680000000002</v>
      </c>
      <c r="AA60" s="65">
        <f>AA5+AA59+SUM(AA28:AA30)+SUM(AA22:AA26)+SUM(AA47:AA58)</f>
        <v>1.5284439999999999</v>
      </c>
      <c r="AB60" s="65">
        <f>AB5+AB59+SUM(AB47:AB58)+SUM(AB22:AB27)+AB30</f>
        <v>0</v>
      </c>
      <c r="AC60" s="65">
        <f>AC5+AC59+SUM(AC47:AC58)+SUM(AC22:AC28)+AC30</f>
        <v>3.22</v>
      </c>
      <c r="AD60" s="93">
        <f>AD5+AD59+SUM(AD47:AD58)+SUM(AD22:AD29)</f>
        <v>216.333821</v>
      </c>
      <c r="AE60" s="94">
        <f>AE5+AE59+SUM(AE32:AE58)+SUM(AE22:AE29)</f>
        <v>144.6918</v>
      </c>
      <c r="AF60" s="94">
        <f>AF5+AF59+SUM(AF33:AF58)+SUM(AF22:AF29)+AF31</f>
        <v>0</v>
      </c>
      <c r="AG60" s="94">
        <f>AG5+AG59+SUM(AG34:AG58)+SUM(AG22:AG29)+SUM(AG31:AG32)</f>
        <v>0</v>
      </c>
      <c r="AH60" s="94">
        <f>AH5+AH59+SUM(AH35:AH58)+SUM(AH22:AH29)+SUM(AH31:AH33)</f>
        <v>0.22050600000000001</v>
      </c>
      <c r="AI60" s="94">
        <f>AI5+AI59+SUM(AI36:AI58)+SUM(AI22:AI29)+SUM(AI31:AI34)</f>
        <v>3.2652350000000001</v>
      </c>
      <c r="AJ60" s="94">
        <f>AJ5+AJ59+SUM(AJ37:AJ58)+SUM(AJ22:AJ29)+SUM(AJ31:AJ35)</f>
        <v>0</v>
      </c>
      <c r="AK60" s="94">
        <f>AK5+AK59+SUM(AK38:AK58)+SUM(AK22:AK29)+SUM(AK31:AK36)</f>
        <v>68.177943999999997</v>
      </c>
      <c r="AL60" s="94">
        <f>AL5+AL59+SUM(AL39:AL58)+SUM(AL22:AL29)+SUM(AL31:AL37)</f>
        <v>0</v>
      </c>
      <c r="AM60" s="94">
        <f>AM5+AM59+SUM(AM40:AM58)+SUM(AM22:AM29)+SUM(AM31:AM38)</f>
        <v>0</v>
      </c>
      <c r="AN60" s="94">
        <f>AN5+AN59+SUM(AN41:AN58)+SUM(AN22:AN29)+SUM(AN31:AN39)</f>
        <v>0</v>
      </c>
      <c r="AO60" s="94">
        <f>AO5+AO59+SUM(AO42:AO58)+SUM(AO22:AO29)+SUM(AO31:AO40)</f>
        <v>0</v>
      </c>
      <c r="AP60" s="94">
        <f>AP5+AP59+SUM(AP43:AP58)+SUM(AP22:AP29)+SUM(AP31:AP41)</f>
        <v>0</v>
      </c>
      <c r="AQ60" s="94">
        <f>AQ5+AQ59+SUM(AQ44:AQ58)+SUM(AQ22:AQ29)+SUM(AQ31:AQ42)</f>
        <v>0</v>
      </c>
      <c r="AR60" s="94">
        <f>AR5+AR59+SUM(AR45:AR58)+SUM(AR22:AR29)+SUM(AR31:AR43)</f>
        <v>0</v>
      </c>
      <c r="AS60" s="94">
        <f>AS5+AS59+SUM(AS46:AS58)+SUM(AS22:AS29)+SUM(AS31:AS44)</f>
        <v>0</v>
      </c>
      <c r="AT60" s="94">
        <f>AT5+AT59+SUM(AT47:AT58)+SUM(AT22:AT29)+SUM(AT31:AT45)</f>
        <v>0</v>
      </c>
      <c r="AU60" s="94">
        <f>AU5+AU59+SUM(AU48:AU58)+SUM(AU22:AU30)</f>
        <v>0</v>
      </c>
      <c r="AV60" s="94">
        <f>AV5+AV59+SUM(AV49:AV58)+SUM(AV22:AV30)+AV47</f>
        <v>2.2434219999999998</v>
      </c>
      <c r="AW60" s="94">
        <f>AW5+AW59+SUM(AW50:AW58)+SUM(AW22:AW30)+SUM(AW47:AW48)</f>
        <v>0</v>
      </c>
      <c r="AX60" s="94">
        <f>AX5+AX59+SUM(AX51:AX58)+SUM(AX22:AX30)+SUM(AX47:AX49)</f>
        <v>24.987179999999999</v>
      </c>
      <c r="AY60" s="94">
        <f>AY5+AY59+SUM(AY52:AY58)+SUM(AY22:AY30)+SUM(AY47:AY50)</f>
        <v>3.1055099999999998</v>
      </c>
      <c r="AZ60" s="94">
        <f>AZ5+AZ59+SUM(AZ53:AZ58)+SUM(AZ22:AZ30)+SUM(AZ47:AZ51)</f>
        <v>4.2308409999999999</v>
      </c>
      <c r="BA60" s="94">
        <f>BA5+BA59+SUM(BA54:BA58)+SUM(BA22:BA30)+SUM(BA47:BA52)</f>
        <v>0.30588199999999999</v>
      </c>
      <c r="BB60" s="94">
        <f>BB5+BB59+SUM(BB55:BB58)+SUM(BB22:BB30)+SUM(BB47:BB53)</f>
        <v>0</v>
      </c>
      <c r="BC60" s="94">
        <f>BC5+BC59+SUM(BC56:BC58)+SUM(BC22:BC30)+SUM(BC47:BC54)</f>
        <v>0</v>
      </c>
      <c r="BD60" s="94">
        <f>BD5+BD59+SUM(BD57:BD58)+SUM(BD22:BD30)+SUM(BD47:BD55)</f>
        <v>0</v>
      </c>
      <c r="BE60" s="94">
        <f>BE5+BE59+BE58+SUM(BE22:BE30)+SUM(BE47:BE56)</f>
        <v>0</v>
      </c>
      <c r="BF60" s="94">
        <f>BF5+BF59+SUM(BF22:BF30)+SUM(BF47:BF57)</f>
        <v>0</v>
      </c>
      <c r="BG60" s="107">
        <f>BG21+BG5</f>
        <v>0</v>
      </c>
      <c r="BH60" s="108">
        <f>BH59+BH21+BH5</f>
        <v>1419.1578959999999</v>
      </c>
      <c r="BI60" s="108"/>
      <c r="BJ60" s="108"/>
      <c r="BK60" s="109"/>
      <c r="BM60" s="446">
        <f t="shared" si="2"/>
        <v>0</v>
      </c>
      <c r="BN60" s="454">
        <f t="shared" si="5"/>
        <v>0</v>
      </c>
      <c r="BO60" s="446">
        <f t="shared" si="6"/>
        <v>0</v>
      </c>
      <c r="BP60" s="465" t="s">
        <v>172</v>
      </c>
      <c r="BQ60" s="440">
        <v>16164.93</v>
      </c>
    </row>
    <row r="61" spans="1:69">
      <c r="A61" s="16"/>
      <c r="B61" s="66" t="s">
        <v>174</v>
      </c>
      <c r="C61" s="66"/>
      <c r="D61" s="67"/>
      <c r="E61" s="49">
        <f>E5+$E60+$BJ5</f>
        <v>109961.02942399999</v>
      </c>
      <c r="F61" s="49">
        <f>F6+F60+$BJ6</f>
        <v>8579.020932999998</v>
      </c>
      <c r="G61" s="68">
        <f>G7+G60+$BJ7</f>
        <v>1563.0220490000002</v>
      </c>
      <c r="H61" s="68">
        <f>H8+H60+$BJ8</f>
        <v>1419.300543999999</v>
      </c>
      <c r="I61" s="68">
        <f>I9+I60+$BJ9</f>
        <v>5596.6983400000008</v>
      </c>
      <c r="J61" s="49">
        <f>J10+J60+$BJ10</f>
        <v>53647.380661000003</v>
      </c>
      <c r="K61" s="49">
        <f>K11+K60+$BJ11</f>
        <v>4055.6528970000004</v>
      </c>
      <c r="L61" s="49">
        <f>L12+L60+$BJ12</f>
        <v>33400.491711000002</v>
      </c>
      <c r="M61" s="49">
        <f>M13+M60+$BJ13</f>
        <v>0</v>
      </c>
      <c r="N61" s="49">
        <f>N14+N60+$BJ14</f>
        <v>9778.1685809999981</v>
      </c>
      <c r="O61" s="49">
        <f>O15+O60+$BJ15</f>
        <v>8759.0257540000002</v>
      </c>
      <c r="P61" s="49">
        <f>P16+P60+$BJ16</f>
        <v>1019.1428269999999</v>
      </c>
      <c r="Q61" s="49">
        <f>Q17+Q60+$BJ17</f>
        <v>0</v>
      </c>
      <c r="R61" s="49">
        <f>R18+R60+$BJ18</f>
        <v>404.322408</v>
      </c>
      <c r="S61" s="49"/>
      <c r="T61" s="49">
        <f>T20+T60+$BJ20</f>
        <v>95.992232999999999</v>
      </c>
      <c r="U61" s="49">
        <f>U21+U60+$BJ21</f>
        <v>2187.8937919999998</v>
      </c>
      <c r="V61" s="49">
        <f>V22+V60+$BJ22</f>
        <v>13.630306000000001</v>
      </c>
      <c r="W61" s="49">
        <f>W23+W60+$BJ23</f>
        <v>3.6968170000000002</v>
      </c>
      <c r="X61" s="49">
        <f>X24+X60+$BJ24</f>
        <v>0</v>
      </c>
      <c r="Y61" s="49">
        <f>Y25+Y60+$BJ25</f>
        <v>4.1001399999999988</v>
      </c>
      <c r="Z61" s="49">
        <f>Z26+Z60+$BJ26</f>
        <v>3.0219680000000002</v>
      </c>
      <c r="AA61" s="49">
        <f>AA27+AA60+$BJ27</f>
        <v>3.9784439999999996</v>
      </c>
      <c r="AB61" s="49">
        <f>AB28+AB60+$BJ28</f>
        <v>170.38837100000001</v>
      </c>
      <c r="AC61" s="49">
        <f>AC29+AC60+$BJ29</f>
        <v>16.583903999999997</v>
      </c>
      <c r="AD61" s="90">
        <f>AD30+AD60+$BJ30</f>
        <v>839.177594</v>
      </c>
      <c r="AE61" s="68">
        <f>AE31+AE60+$BJ31</f>
        <v>482.13287399999996</v>
      </c>
      <c r="AF61" s="68">
        <f>AF32+AF60+$BJ32</f>
        <v>10.814133</v>
      </c>
      <c r="AG61" s="68">
        <f>AG33+AG60+$BJ33</f>
        <v>1.8454860000000002</v>
      </c>
      <c r="AH61" s="68">
        <f>AH34+AH60+$BJ34</f>
        <v>5.1332649999999997</v>
      </c>
      <c r="AI61" s="68">
        <f>AI35+AI60+$BJ35</f>
        <v>62.444728000000005</v>
      </c>
      <c r="AJ61" s="68">
        <f>AJ36+AJ60+$BJ36</f>
        <v>1.6517379999999999</v>
      </c>
      <c r="AK61" s="68">
        <f>AK37+AK60+$BJ37</f>
        <v>136.09107499999999</v>
      </c>
      <c r="AL61" s="68">
        <f>AL38+AL60+$BJ38</f>
        <v>2.0224829999999998</v>
      </c>
      <c r="AM61" s="68">
        <f>AM39+AM60+$BJ39</f>
        <v>0</v>
      </c>
      <c r="AN61" s="68">
        <f>AN40+AN60+$BJ40</f>
        <v>14.04027</v>
      </c>
      <c r="AO61" s="68">
        <f>AO41+AO60+$BJ41</f>
        <v>0.8956120000000003</v>
      </c>
      <c r="AP61" s="68">
        <f>AP42+AP60+$BJ42</f>
        <v>0</v>
      </c>
      <c r="AQ61" s="68">
        <f>AQ43+AQ60+$BJ43</f>
        <v>121.583037</v>
      </c>
      <c r="AR61" s="68">
        <f>AR44+AR60+$BJ44</f>
        <v>0</v>
      </c>
      <c r="AS61" s="68">
        <f>AS45+AS60+$BJ45</f>
        <v>0</v>
      </c>
      <c r="AT61" s="68">
        <f>AT46+AT60+$BJ46</f>
        <v>0.52289300000000005</v>
      </c>
      <c r="AU61" s="49">
        <f>AU47+AU60+$BJ47</f>
        <v>46.212730000000001</v>
      </c>
      <c r="AV61" s="49">
        <f>AV48+AV60+$BJ48</f>
        <v>4.995126</v>
      </c>
      <c r="AW61" s="49">
        <f>AW49+AW60+$BJ49</f>
        <v>0</v>
      </c>
      <c r="AX61" s="49">
        <f>AX50+AX60+$BJ50</f>
        <v>698.12262399999986</v>
      </c>
      <c r="AY61" s="49">
        <f>AY51+AY60+$BJ51</f>
        <v>49.649301000000001</v>
      </c>
      <c r="AZ61" s="49">
        <f>AZ52+AZ60+$BJ52</f>
        <v>12.233070999999999</v>
      </c>
      <c r="BA61" s="49">
        <f>BA53+BA60+$BJ53</f>
        <v>2.4662090000000001</v>
      </c>
      <c r="BB61" s="49">
        <f>BB54+BB60+$BJ54</f>
        <v>0</v>
      </c>
      <c r="BC61" s="49">
        <f>BC55+BC60+$BJ55</f>
        <v>0</v>
      </c>
      <c r="BD61" s="49">
        <f>BD56+BD60+$BJ56</f>
        <v>319.42389100000003</v>
      </c>
      <c r="BE61" s="49">
        <f>BE57+BE60+$BJ57</f>
        <v>0</v>
      </c>
      <c r="BF61" s="49">
        <f>BF58+BF60+$BJ58</f>
        <v>0.21329600000000001</v>
      </c>
      <c r="BG61" s="49">
        <f>BG59+BG60+$BJ59</f>
        <v>1393.3432819999998</v>
      </c>
      <c r="BH61" s="49"/>
      <c r="BI61" s="49"/>
      <c r="BJ61" s="49"/>
      <c r="BK61" s="49"/>
      <c r="BM61" s="446">
        <f t="shared" si="2"/>
        <v>0</v>
      </c>
      <c r="BN61" s="454">
        <f t="shared" si="5"/>
        <v>0</v>
      </c>
      <c r="BO61" s="446">
        <f t="shared" si="6"/>
        <v>0</v>
      </c>
    </row>
  </sheetData>
  <mergeCells count="10">
    <mergeCell ref="A2:A3"/>
    <mergeCell ref="B2:B3"/>
    <mergeCell ref="C2:C3"/>
    <mergeCell ref="D2:D3"/>
    <mergeCell ref="BH2:BH3"/>
    <mergeCell ref="BI2:BI3"/>
    <mergeCell ref="BJ2:BJ3"/>
    <mergeCell ref="BK2:BK3"/>
    <mergeCell ref="BN2:BN3"/>
    <mergeCell ref="BO2:BO3"/>
  </mergeCells>
  <conditionalFormatting sqref="A39:A42">
    <cfRule type="cellIs" dxfId="1458" priority="121" stopIfTrue="1" operator="equal">
      <formula>0</formula>
    </cfRule>
  </conditionalFormatting>
  <conditionalFormatting sqref="A4:C17">
    <cfRule type="cellIs" dxfId="1457" priority="127" stopIfTrue="1" operator="equal">
      <formula>0</formula>
    </cfRule>
  </conditionalFormatting>
  <conditionalFormatting sqref="A43:C43">
    <cfRule type="cellIs" dxfId="1456" priority="117" stopIfTrue="1" operator="equal">
      <formula>0</formula>
    </cfRule>
  </conditionalFormatting>
  <conditionalFormatting sqref="B43:C54">
    <cfRule type="cellIs" dxfId="1455" priority="116" stopIfTrue="1" operator="equal">
      <formula>0</formula>
    </cfRule>
  </conditionalFormatting>
  <conditionalFormatting sqref="C39:C42">
    <cfRule type="cellIs" dxfId="1454" priority="118" stopIfTrue="1" operator="equal">
      <formula>0</formula>
    </cfRule>
    <cfRule type="cellIs" dxfId="1453" priority="119" stopIfTrue="1" operator="equal">
      <formula>0</formula>
    </cfRule>
  </conditionalFormatting>
  <conditionalFormatting sqref="D5:D58">
    <cfRule type="cellIs" dxfId="1452" priority="1" stopIfTrue="1" operator="equal">
      <formula>0</formula>
    </cfRule>
  </conditionalFormatting>
  <conditionalFormatting sqref="D5:D59">
    <cfRule type="cellIs" dxfId="1451" priority="2" stopIfTrue="1" operator="equal">
      <formula>0</formula>
    </cfRule>
  </conditionalFormatting>
  <conditionalFormatting sqref="E7:BG60">
    <cfRule type="cellIs" dxfId="1450" priority="8" stopIfTrue="1" operator="equal">
      <formula>0</formula>
    </cfRule>
    <cfRule type="cellIs" dxfId="1449" priority="9" stopIfTrue="1" operator="equal">
      <formula>0</formula>
    </cfRule>
  </conditionalFormatting>
  <conditionalFormatting sqref="E4:BJ6">
    <cfRule type="cellIs" dxfId="1448" priority="12" stopIfTrue="1" operator="equal">
      <formula>0</formula>
    </cfRule>
    <cfRule type="cellIs" dxfId="1447" priority="13" stopIfTrue="1" operator="equal">
      <formula>0</formula>
    </cfRule>
  </conditionalFormatting>
  <conditionalFormatting sqref="O3:Q3">
    <cfRule type="cellIs" dxfId="1446" priority="63" stopIfTrue="1" operator="equal">
      <formula>0</formula>
    </cfRule>
  </conditionalFormatting>
  <conditionalFormatting sqref="R3:BJ3">
    <cfRule type="cellIs" dxfId="1445" priority="124" stopIfTrue="1" operator="equal">
      <formula>0</formula>
    </cfRule>
  </conditionalFormatting>
  <conditionalFormatting sqref="R3:BK3">
    <cfRule type="cellIs" dxfId="1444" priority="125" stopIfTrue="1" operator="equal">
      <formula>0</formula>
    </cfRule>
  </conditionalFormatting>
  <conditionalFormatting sqref="BH18:BK59">
    <cfRule type="cellIs" dxfId="1443" priority="86" stopIfTrue="1" operator="equal">
      <formula>0</formula>
    </cfRule>
    <cfRule type="cellIs" dxfId="1442" priority="87" stopIfTrue="1" operator="equal">
      <formula>0</formula>
    </cfRule>
  </conditionalFormatting>
  <conditionalFormatting sqref="BK4:BK17">
    <cfRule type="cellIs" dxfId="1441" priority="129" stopIfTrue="1" operator="equal">
      <formula>0</formula>
    </cfRule>
  </conditionalFormatting>
  <conditionalFormatting sqref="BK5:BK17">
    <cfRule type="cellIs" dxfId="1440" priority="128" stopIfTrue="1" operator="equal">
      <formula>0</formula>
    </cfRule>
  </conditionalFormatting>
  <conditionalFormatting sqref="BP4:BP17">
    <cfRule type="cellIs" dxfId="1439" priority="7" stopIfTrue="1" operator="equal">
      <formula>0</formula>
    </cfRule>
  </conditionalFormatting>
  <conditionalFormatting sqref="BP22:BP59">
    <cfRule type="cellIs" dxfId="1438" priority="53" stopIfTrue="1" operator="equal">
      <formula>0</formula>
    </cfRule>
  </conditionalFormatting>
  <conditionalFormatting sqref="BQ18:BQ59">
    <cfRule type="cellIs" dxfId="1437" priority="49" stopIfTrue="1" operator="equal">
      <formula>0</formula>
    </cfRule>
  </conditionalFormatting>
  <conditionalFormatting sqref="BQ18:BQ60">
    <cfRule type="cellIs" dxfId="1436" priority="50" stopIfTrue="1" operator="equal">
      <formula>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Zeros="0" zoomScale="70" zoomScaleNormal="70" workbookViewId="0">
      <pane xSplit="4" ySplit="5" topLeftCell="E18" activePane="bottomRight" state="frozen"/>
      <selection activeCell="J9" sqref="J9"/>
      <selection pane="topRight" activeCell="J9" sqref="J9"/>
      <selection pane="bottomLeft" activeCell="J9" sqref="J9"/>
      <selection pane="bottomRight" activeCell="J9" sqref="J9"/>
    </sheetView>
  </sheetViews>
  <sheetFormatPr defaultColWidth="9" defaultRowHeight="14.4"/>
  <cols>
    <col min="1" max="1" width="7" style="738" customWidth="1"/>
    <col min="2" max="2" width="40.5546875" style="738" customWidth="1"/>
    <col min="3" max="3" width="7.109375" style="738" bestFit="1" customWidth="1"/>
    <col min="4" max="4" width="11.6640625" style="738" customWidth="1"/>
    <col min="5" max="5" width="9" style="738" hidden="1" customWidth="1"/>
    <col min="6" max="6" width="11.33203125" style="738" customWidth="1"/>
    <col min="7" max="7" width="10.33203125" style="738" customWidth="1"/>
    <col min="8" max="8" width="10.88671875" style="738" customWidth="1"/>
    <col min="9" max="9" width="10.109375" style="738" customWidth="1"/>
    <col min="10" max="11" width="10.88671875" style="738" customWidth="1"/>
    <col min="12" max="13" width="10.33203125" style="738" customWidth="1"/>
    <col min="14" max="14" width="10" style="738" customWidth="1"/>
    <col min="15" max="15" width="10.109375" style="738" customWidth="1"/>
    <col min="16" max="16" width="10.44140625" style="738" customWidth="1"/>
    <col min="17" max="17" width="10.33203125" style="738" customWidth="1"/>
    <col min="18" max="16384" width="9" style="738"/>
  </cols>
  <sheetData>
    <row r="1" spans="1:18" s="723" customFormat="1" ht="15.6">
      <c r="A1" s="957" t="s">
        <v>4</v>
      </c>
      <c r="B1" s="957"/>
      <c r="C1" s="721"/>
      <c r="D1" s="721"/>
      <c r="E1" s="721"/>
      <c r="F1" s="722"/>
      <c r="G1" s="722"/>
      <c r="H1" s="722"/>
      <c r="I1" s="722"/>
    </row>
    <row r="2" spans="1:18" s="724" customFormat="1" ht="15.6">
      <c r="A2" s="958" t="s">
        <v>647</v>
      </c>
      <c r="B2" s="958"/>
      <c r="C2" s="958"/>
      <c r="D2" s="958"/>
      <c r="E2" s="958"/>
      <c r="F2" s="958"/>
      <c r="G2" s="958"/>
      <c r="H2" s="958"/>
      <c r="I2" s="958"/>
      <c r="J2" s="958"/>
      <c r="K2" s="958"/>
      <c r="L2" s="958"/>
      <c r="M2" s="958"/>
      <c r="N2" s="958"/>
      <c r="O2" s="958"/>
      <c r="P2" s="958"/>
      <c r="Q2" s="958"/>
    </row>
    <row r="3" spans="1:18" s="724" customFormat="1" ht="15.6">
      <c r="A3" s="721"/>
      <c r="B3" s="721"/>
      <c r="C3" s="721"/>
      <c r="D3" s="721"/>
      <c r="E3" s="721"/>
      <c r="F3" s="721"/>
      <c r="G3" s="721"/>
      <c r="H3" s="721"/>
      <c r="I3" s="721"/>
      <c r="J3" s="721"/>
      <c r="K3" s="721"/>
      <c r="L3" s="721"/>
      <c r="M3" s="721"/>
      <c r="N3" s="959" t="s">
        <v>175</v>
      </c>
      <c r="O3" s="959"/>
      <c r="P3" s="959"/>
      <c r="Q3" s="959"/>
    </row>
    <row r="4" spans="1:18" s="723" customFormat="1" ht="15.6">
      <c r="A4" s="960" t="s">
        <v>1</v>
      </c>
      <c r="B4" s="960" t="s">
        <v>176</v>
      </c>
      <c r="C4" s="960" t="s">
        <v>18</v>
      </c>
      <c r="D4" s="960" t="s">
        <v>177</v>
      </c>
      <c r="E4" s="960" t="s">
        <v>234</v>
      </c>
      <c r="F4" s="960" t="s">
        <v>178</v>
      </c>
      <c r="G4" s="960"/>
      <c r="H4" s="960"/>
      <c r="I4" s="960"/>
      <c r="J4" s="960"/>
      <c r="K4" s="960"/>
      <c r="L4" s="960"/>
      <c r="M4" s="960"/>
      <c r="N4" s="960"/>
      <c r="O4" s="960"/>
      <c r="P4" s="960"/>
      <c r="Q4" s="960"/>
    </row>
    <row r="5" spans="1:18" s="723" customFormat="1" ht="31.2">
      <c r="A5" s="960"/>
      <c r="B5" s="960"/>
      <c r="C5" s="960"/>
      <c r="D5" s="960"/>
      <c r="E5" s="960"/>
      <c r="F5" s="737" t="s">
        <v>179</v>
      </c>
      <c r="G5" s="737" t="s">
        <v>180</v>
      </c>
      <c r="H5" s="737" t="s">
        <v>181</v>
      </c>
      <c r="I5" s="737" t="s">
        <v>182</v>
      </c>
      <c r="J5" s="737" t="s">
        <v>183</v>
      </c>
      <c r="K5" s="737" t="s">
        <v>184</v>
      </c>
      <c r="L5" s="737" t="s">
        <v>185</v>
      </c>
      <c r="M5" s="737" t="s">
        <v>186</v>
      </c>
      <c r="N5" s="737" t="s">
        <v>187</v>
      </c>
      <c r="O5" s="737" t="s">
        <v>188</v>
      </c>
      <c r="P5" s="737" t="s">
        <v>189</v>
      </c>
      <c r="Q5" s="737" t="s">
        <v>190</v>
      </c>
    </row>
    <row r="6" spans="1:18" s="726" customFormat="1" ht="26.4">
      <c r="A6" s="725">
        <v>-1</v>
      </c>
      <c r="B6" s="725">
        <v>-2</v>
      </c>
      <c r="C6" s="725">
        <v>-3</v>
      </c>
      <c r="D6" s="725" t="s">
        <v>694</v>
      </c>
      <c r="E6" s="725">
        <v>-5</v>
      </c>
      <c r="F6" s="725">
        <v>-5</v>
      </c>
      <c r="G6" s="725">
        <v>-6</v>
      </c>
      <c r="H6" s="725">
        <v>-7</v>
      </c>
      <c r="I6" s="725">
        <v>-8</v>
      </c>
      <c r="J6" s="725">
        <v>-9</v>
      </c>
      <c r="K6" s="725">
        <v>-10</v>
      </c>
      <c r="L6" s="725">
        <v>-11</v>
      </c>
      <c r="M6" s="725">
        <v>-12</v>
      </c>
      <c r="N6" s="725">
        <v>-13</v>
      </c>
      <c r="O6" s="725">
        <v>-14</v>
      </c>
      <c r="P6" s="725">
        <v>-15</v>
      </c>
      <c r="Q6" s="725">
        <v>-16</v>
      </c>
      <c r="R6" s="726">
        <v>46.280339999709412</v>
      </c>
    </row>
    <row r="7" spans="1:18" s="726" customFormat="1" ht="15.6">
      <c r="A7" s="727"/>
      <c r="B7" s="727" t="s">
        <v>191</v>
      </c>
      <c r="C7" s="727"/>
      <c r="D7" s="435">
        <v>68414.882000000012</v>
      </c>
      <c r="E7" s="435">
        <v>99.999995614989132</v>
      </c>
      <c r="F7" s="435">
        <v>1449.002</v>
      </c>
      <c r="G7" s="435">
        <v>6341.8520000000008</v>
      </c>
      <c r="H7" s="435">
        <v>4990.554000000001</v>
      </c>
      <c r="I7" s="435">
        <v>5629.8200000000006</v>
      </c>
      <c r="J7" s="435">
        <v>3756.1800000000003</v>
      </c>
      <c r="K7" s="435">
        <v>8874.8000000000011</v>
      </c>
      <c r="L7" s="435">
        <v>7013.3219999999992</v>
      </c>
      <c r="M7" s="435">
        <v>5088.5720000000001</v>
      </c>
      <c r="N7" s="435">
        <v>5049.97</v>
      </c>
      <c r="O7" s="435">
        <v>5352.7400000000007</v>
      </c>
      <c r="P7" s="435">
        <v>8751.36</v>
      </c>
      <c r="Q7" s="435">
        <v>6116.7100000000009</v>
      </c>
      <c r="R7" s="726">
        <v>70.601567020311634</v>
      </c>
    </row>
    <row r="8" spans="1:18" s="723" customFormat="1" ht="15.6">
      <c r="A8" s="728">
        <v>1</v>
      </c>
      <c r="B8" s="729" t="s">
        <v>192</v>
      </c>
      <c r="C8" s="730" t="s">
        <v>26</v>
      </c>
      <c r="D8" s="435">
        <v>64113.41</v>
      </c>
      <c r="E8" s="435">
        <v>93.71266620031588</v>
      </c>
      <c r="F8" s="435">
        <v>1235.162</v>
      </c>
      <c r="G8" s="435">
        <v>5417.4620000000004</v>
      </c>
      <c r="H8" s="435">
        <v>4779.9420000000009</v>
      </c>
      <c r="I8" s="435">
        <v>5367.42</v>
      </c>
      <c r="J8" s="435">
        <v>3642.26</v>
      </c>
      <c r="K8" s="435">
        <v>8277.49</v>
      </c>
      <c r="L8" s="435">
        <v>6674.3319999999994</v>
      </c>
      <c r="M8" s="435">
        <v>4919.6019999999999</v>
      </c>
      <c r="N8" s="435">
        <v>4829.2800000000007</v>
      </c>
      <c r="O8" s="435">
        <v>5042.5300000000007</v>
      </c>
      <c r="P8" s="435">
        <v>8104.3600000000015</v>
      </c>
      <c r="Q8" s="435">
        <v>5823.5700000000006</v>
      </c>
      <c r="R8" s="723">
        <v>29.398432979688366</v>
      </c>
    </row>
    <row r="9" spans="1:18" s="723" customFormat="1" ht="15.6">
      <c r="A9" s="728"/>
      <c r="B9" s="731" t="s">
        <v>193</v>
      </c>
      <c r="C9" s="732"/>
      <c r="D9" s="435"/>
      <c r="E9" s="435"/>
      <c r="F9" s="435"/>
      <c r="G9" s="435"/>
      <c r="H9" s="435"/>
      <c r="I9" s="435"/>
      <c r="J9" s="435"/>
      <c r="K9" s="435"/>
      <c r="L9" s="435"/>
      <c r="M9" s="435"/>
      <c r="N9" s="435"/>
      <c r="O9" s="435"/>
      <c r="P9" s="435"/>
      <c r="Q9" s="435"/>
    </row>
    <row r="10" spans="1:18" s="724" customFormat="1" ht="15.6">
      <c r="A10" s="733" t="s">
        <v>84</v>
      </c>
      <c r="B10" s="731" t="s">
        <v>85</v>
      </c>
      <c r="C10" s="502" t="s">
        <v>27</v>
      </c>
      <c r="D10" s="436">
        <v>6650.0399999999991</v>
      </c>
      <c r="E10" s="436">
        <v>9.7201658551424508</v>
      </c>
      <c r="F10" s="436">
        <v>326.01000000000005</v>
      </c>
      <c r="G10" s="436">
        <v>181.57</v>
      </c>
      <c r="H10" s="436">
        <v>147.80000000000001</v>
      </c>
      <c r="I10" s="436">
        <v>1308.72</v>
      </c>
      <c r="J10" s="436">
        <v>387.21</v>
      </c>
      <c r="K10" s="436">
        <v>469.97</v>
      </c>
      <c r="L10" s="436">
        <v>923.69</v>
      </c>
      <c r="M10" s="436">
        <v>638.01</v>
      </c>
      <c r="N10" s="436">
        <v>410.62</v>
      </c>
      <c r="O10" s="436">
        <v>173.55</v>
      </c>
      <c r="P10" s="436">
        <v>631.73</v>
      </c>
      <c r="Q10" s="436">
        <v>1051.1600000000001</v>
      </c>
    </row>
    <row r="11" spans="1:18" s="736" customFormat="1" ht="15.6">
      <c r="A11" s="734"/>
      <c r="B11" s="735" t="s">
        <v>194</v>
      </c>
      <c r="C11" s="734" t="s">
        <v>28</v>
      </c>
      <c r="D11" s="437">
        <v>390.00000000000006</v>
      </c>
      <c r="E11" s="436">
        <v>0.5700514107442296</v>
      </c>
      <c r="F11" s="437">
        <v>165.79999999999998</v>
      </c>
      <c r="G11" s="437">
        <v>0</v>
      </c>
      <c r="H11" s="437">
        <v>0</v>
      </c>
      <c r="I11" s="437">
        <v>42.28</v>
      </c>
      <c r="J11" s="437">
        <v>111.65</v>
      </c>
      <c r="K11" s="437">
        <v>0</v>
      </c>
      <c r="L11" s="437">
        <v>3.93</v>
      </c>
      <c r="M11" s="437">
        <v>30.99</v>
      </c>
      <c r="N11" s="437">
        <v>8.74</v>
      </c>
      <c r="O11" s="437">
        <v>9.61</v>
      </c>
      <c r="P11" s="437">
        <v>0</v>
      </c>
      <c r="Q11" s="437">
        <v>17</v>
      </c>
    </row>
    <row r="12" spans="1:18" s="724" customFormat="1" ht="15.6">
      <c r="A12" s="733" t="s">
        <v>90</v>
      </c>
      <c r="B12" s="731" t="s">
        <v>91</v>
      </c>
      <c r="C12" s="502" t="s">
        <v>31</v>
      </c>
      <c r="D12" s="436">
        <v>24502.58</v>
      </c>
      <c r="E12" s="436">
        <v>35.81469306634191</v>
      </c>
      <c r="F12" s="436">
        <v>460.23200000000003</v>
      </c>
      <c r="G12" s="436">
        <v>2408.2420000000002</v>
      </c>
      <c r="H12" s="436">
        <v>1674.6920000000002</v>
      </c>
      <c r="I12" s="436">
        <v>2143.12</v>
      </c>
      <c r="J12" s="436">
        <v>475.90000000000009</v>
      </c>
      <c r="K12" s="436">
        <v>3417.47</v>
      </c>
      <c r="L12" s="436">
        <v>2187.5119999999997</v>
      </c>
      <c r="M12" s="436">
        <v>2129.3019999999997</v>
      </c>
      <c r="N12" s="436">
        <v>2205.3000000000002</v>
      </c>
      <c r="O12" s="436">
        <v>1815.3300000000004</v>
      </c>
      <c r="P12" s="436">
        <v>3291.9200000000005</v>
      </c>
      <c r="Q12" s="436">
        <v>2293.5600000000004</v>
      </c>
    </row>
    <row r="13" spans="1:18" s="724" customFormat="1" ht="15.6">
      <c r="A13" s="733" t="s">
        <v>92</v>
      </c>
      <c r="B13" s="731" t="s">
        <v>93</v>
      </c>
      <c r="C13" s="502" t="s">
        <v>32</v>
      </c>
      <c r="D13" s="436">
        <v>1217.52</v>
      </c>
      <c r="E13" s="436">
        <v>1.779612804126447</v>
      </c>
      <c r="F13" s="436">
        <v>105.30999999999999</v>
      </c>
      <c r="G13" s="436">
        <v>25.689999999999998</v>
      </c>
      <c r="H13" s="436">
        <v>57.65</v>
      </c>
      <c r="I13" s="436">
        <v>147.65</v>
      </c>
      <c r="J13" s="436">
        <v>60.56</v>
      </c>
      <c r="K13" s="436">
        <v>116.9</v>
      </c>
      <c r="L13" s="436">
        <v>259.56</v>
      </c>
      <c r="M13" s="436">
        <v>68.849999999999994</v>
      </c>
      <c r="N13" s="436">
        <v>84.26</v>
      </c>
      <c r="O13" s="436">
        <v>134.74</v>
      </c>
      <c r="P13" s="436">
        <v>44.8</v>
      </c>
      <c r="Q13" s="436">
        <v>111.55</v>
      </c>
    </row>
    <row r="14" spans="1:18" s="724" customFormat="1" ht="16.5" customHeight="1">
      <c r="A14" s="733" t="s">
        <v>94</v>
      </c>
      <c r="B14" s="731" t="s">
        <v>95</v>
      </c>
      <c r="C14" s="502" t="s">
        <v>33</v>
      </c>
      <c r="D14" s="436">
        <v>22354.32</v>
      </c>
      <c r="E14" s="436">
        <v>32.67464526212293</v>
      </c>
      <c r="F14" s="436">
        <v>206.8</v>
      </c>
      <c r="G14" s="436">
        <v>2191.4299999999998</v>
      </c>
      <c r="H14" s="436">
        <v>1904.53</v>
      </c>
      <c r="I14" s="436">
        <v>1166.8399999999999</v>
      </c>
      <c r="J14" s="436">
        <v>2098</v>
      </c>
      <c r="K14" s="436">
        <v>3616.98</v>
      </c>
      <c r="L14" s="436">
        <v>1950.76</v>
      </c>
      <c r="M14" s="436">
        <v>1653.6999999999998</v>
      </c>
      <c r="N14" s="436">
        <v>1579.8600000000001</v>
      </c>
      <c r="O14" s="436">
        <v>1750.1</v>
      </c>
      <c r="P14" s="436">
        <v>2864.8</v>
      </c>
      <c r="Q14" s="436">
        <v>1370.52</v>
      </c>
    </row>
    <row r="15" spans="1:18" s="724" customFormat="1" ht="15.6">
      <c r="A15" s="733" t="s">
        <v>96</v>
      </c>
      <c r="B15" s="731" t="s">
        <v>97</v>
      </c>
      <c r="C15" s="502" t="s">
        <v>34</v>
      </c>
      <c r="D15" s="436">
        <v>0</v>
      </c>
      <c r="E15" s="436">
        <v>0</v>
      </c>
      <c r="F15" s="436">
        <v>0</v>
      </c>
      <c r="G15" s="436">
        <v>0</v>
      </c>
      <c r="H15" s="436">
        <v>0</v>
      </c>
      <c r="I15" s="436">
        <v>0</v>
      </c>
      <c r="J15" s="436">
        <v>0</v>
      </c>
      <c r="K15" s="436">
        <v>0</v>
      </c>
      <c r="L15" s="436">
        <v>0</v>
      </c>
      <c r="M15" s="436">
        <v>0</v>
      </c>
      <c r="N15" s="436">
        <v>0</v>
      </c>
      <c r="O15" s="436">
        <v>0</v>
      </c>
      <c r="P15" s="436">
        <v>0</v>
      </c>
      <c r="Q15" s="436">
        <v>0</v>
      </c>
    </row>
    <row r="16" spans="1:18" s="724" customFormat="1" ht="15.6">
      <c r="A16" s="733" t="s">
        <v>98</v>
      </c>
      <c r="B16" s="731" t="s">
        <v>99</v>
      </c>
      <c r="C16" s="502" t="s">
        <v>35</v>
      </c>
      <c r="D16" s="436">
        <v>9308.32</v>
      </c>
      <c r="E16" s="436">
        <v>13.605694737586477</v>
      </c>
      <c r="F16" s="436">
        <v>118.85</v>
      </c>
      <c r="G16" s="436">
        <v>609.33000000000004</v>
      </c>
      <c r="H16" s="436">
        <v>995.27</v>
      </c>
      <c r="I16" s="436">
        <v>595.99</v>
      </c>
      <c r="J16" s="436">
        <v>602.91</v>
      </c>
      <c r="K16" s="436">
        <v>655.29999999999995</v>
      </c>
      <c r="L16" s="436">
        <v>1351.47</v>
      </c>
      <c r="M16" s="436">
        <v>428.35</v>
      </c>
      <c r="N16" s="436">
        <v>548.21</v>
      </c>
      <c r="O16" s="436">
        <v>1168.3399999999999</v>
      </c>
      <c r="P16" s="436">
        <v>1259.05</v>
      </c>
      <c r="Q16" s="436">
        <v>975.25</v>
      </c>
    </row>
    <row r="17" spans="1:17" s="736" customFormat="1" ht="31.2">
      <c r="A17" s="734" t="s">
        <v>200</v>
      </c>
      <c r="B17" s="735" t="s">
        <v>195</v>
      </c>
      <c r="C17" s="734" t="s">
        <v>36</v>
      </c>
      <c r="D17" s="437">
        <v>7732.87</v>
      </c>
      <c r="E17" s="436">
        <v>11.302906288722383</v>
      </c>
      <c r="F17" s="437">
        <v>115.05</v>
      </c>
      <c r="G17" s="437">
        <v>455.68</v>
      </c>
      <c r="H17" s="437">
        <v>788.27</v>
      </c>
      <c r="I17" s="437">
        <v>567.89</v>
      </c>
      <c r="J17" s="437">
        <v>470.63</v>
      </c>
      <c r="K17" s="437">
        <v>591.23</v>
      </c>
      <c r="L17" s="437">
        <v>1158.5</v>
      </c>
      <c r="M17" s="437">
        <v>388.85</v>
      </c>
      <c r="N17" s="437">
        <v>399.01</v>
      </c>
      <c r="O17" s="437">
        <v>1019.56</v>
      </c>
      <c r="P17" s="437">
        <v>1197.95</v>
      </c>
      <c r="Q17" s="437">
        <v>580.25</v>
      </c>
    </row>
    <row r="18" spans="1:17" s="724" customFormat="1" ht="15.6">
      <c r="A18" s="733" t="s">
        <v>103</v>
      </c>
      <c r="B18" s="731" t="s">
        <v>196</v>
      </c>
      <c r="C18" s="502" t="s">
        <v>39</v>
      </c>
      <c r="D18" s="436">
        <v>78.59</v>
      </c>
      <c r="E18" s="436">
        <v>0.11487266761638205</v>
      </c>
      <c r="F18" s="436">
        <v>16.260000000000002</v>
      </c>
      <c r="G18" s="436">
        <v>1.2</v>
      </c>
      <c r="H18" s="436">
        <v>0</v>
      </c>
      <c r="I18" s="436">
        <v>5.0999999999999996</v>
      </c>
      <c r="J18" s="436">
        <v>17.68</v>
      </c>
      <c r="K18" s="436">
        <v>0.87</v>
      </c>
      <c r="L18" s="436">
        <v>1.34</v>
      </c>
      <c r="M18" s="436">
        <v>1.39</v>
      </c>
      <c r="N18" s="436">
        <v>1.03</v>
      </c>
      <c r="O18" s="436">
        <v>0.47</v>
      </c>
      <c r="P18" s="436">
        <v>12.06</v>
      </c>
      <c r="Q18" s="436">
        <v>21.189999999999998</v>
      </c>
    </row>
    <row r="19" spans="1:17" s="724" customFormat="1" ht="15.6">
      <c r="A19" s="733" t="s">
        <v>105</v>
      </c>
      <c r="B19" s="731" t="s">
        <v>106</v>
      </c>
      <c r="C19" s="502" t="s">
        <v>40</v>
      </c>
      <c r="D19" s="436">
        <v>0</v>
      </c>
      <c r="E19" s="436">
        <v>0</v>
      </c>
      <c r="F19" s="436">
        <v>0</v>
      </c>
      <c r="G19" s="436">
        <v>0</v>
      </c>
      <c r="H19" s="436">
        <v>0</v>
      </c>
      <c r="I19" s="436">
        <v>0</v>
      </c>
      <c r="J19" s="436">
        <v>0</v>
      </c>
      <c r="K19" s="436">
        <v>0</v>
      </c>
      <c r="L19" s="436">
        <v>0</v>
      </c>
      <c r="M19" s="436">
        <v>0</v>
      </c>
      <c r="N19" s="436">
        <v>0</v>
      </c>
      <c r="O19" s="436">
        <v>0</v>
      </c>
      <c r="P19" s="436">
        <v>0</v>
      </c>
      <c r="Q19" s="436">
        <v>0</v>
      </c>
    </row>
    <row r="20" spans="1:17" s="724" customFormat="1" ht="15.6">
      <c r="A20" s="733" t="s">
        <v>107</v>
      </c>
      <c r="B20" s="731" t="s">
        <v>108</v>
      </c>
      <c r="C20" s="502" t="s">
        <v>41</v>
      </c>
      <c r="D20" s="436">
        <v>2.04</v>
      </c>
      <c r="E20" s="436">
        <v>2.9818073792775082E-3</v>
      </c>
      <c r="F20" s="436">
        <v>1.7</v>
      </c>
      <c r="G20" s="436">
        <v>0</v>
      </c>
      <c r="H20" s="436">
        <v>0</v>
      </c>
      <c r="I20" s="436">
        <v>0</v>
      </c>
      <c r="J20" s="436">
        <v>0</v>
      </c>
      <c r="K20" s="436">
        <v>0</v>
      </c>
      <c r="L20" s="436">
        <v>0</v>
      </c>
      <c r="M20" s="436">
        <v>0</v>
      </c>
      <c r="N20" s="436">
        <v>0</v>
      </c>
      <c r="O20" s="436">
        <v>0</v>
      </c>
      <c r="P20" s="436">
        <v>0</v>
      </c>
      <c r="Q20" s="436">
        <v>0.34</v>
      </c>
    </row>
    <row r="21" spans="1:17" s="723" customFormat="1" ht="15.6">
      <c r="A21" s="728">
        <v>2</v>
      </c>
      <c r="B21" s="729" t="s">
        <v>197</v>
      </c>
      <c r="C21" s="732" t="s">
        <v>42</v>
      </c>
      <c r="D21" s="435">
        <v>3509.7350999999994</v>
      </c>
      <c r="E21" s="435">
        <v>5.1300755002398439</v>
      </c>
      <c r="F21" s="435">
        <v>199.62999999999988</v>
      </c>
      <c r="G21" s="435">
        <v>914.99999999999989</v>
      </c>
      <c r="H21" s="435">
        <v>159.732</v>
      </c>
      <c r="I21" s="435">
        <v>214.46999999999997</v>
      </c>
      <c r="J21" s="435">
        <v>109.88</v>
      </c>
      <c r="K21" s="435">
        <v>430.53</v>
      </c>
      <c r="L21" s="435">
        <v>208.50000000000006</v>
      </c>
      <c r="M21" s="435">
        <v>118.6</v>
      </c>
      <c r="N21" s="435">
        <v>131.29</v>
      </c>
      <c r="O21" s="435">
        <v>172.59</v>
      </c>
      <c r="P21" s="435">
        <v>629.95000000000005</v>
      </c>
      <c r="Q21" s="435">
        <v>219.56610000000001</v>
      </c>
    </row>
    <row r="22" spans="1:17" s="723" customFormat="1" ht="15.6">
      <c r="A22" s="728"/>
      <c r="B22" s="731" t="s">
        <v>193</v>
      </c>
      <c r="C22" s="732"/>
      <c r="D22" s="435"/>
      <c r="E22" s="435"/>
      <c r="F22" s="435"/>
      <c r="G22" s="435"/>
      <c r="H22" s="435"/>
      <c r="I22" s="435"/>
      <c r="J22" s="435"/>
      <c r="K22" s="435"/>
      <c r="L22" s="435"/>
      <c r="M22" s="435"/>
      <c r="N22" s="435"/>
      <c r="O22" s="435"/>
      <c r="P22" s="435"/>
      <c r="Q22" s="435"/>
    </row>
    <row r="23" spans="1:17" s="724" customFormat="1" ht="15.6">
      <c r="A23" s="733" t="s">
        <v>111</v>
      </c>
      <c r="B23" s="731" t="s">
        <v>112</v>
      </c>
      <c r="C23" s="502" t="s">
        <v>43</v>
      </c>
      <c r="D23" s="436">
        <v>4.63</v>
      </c>
      <c r="E23" s="436">
        <v>6.767533414732776E-3</v>
      </c>
      <c r="F23" s="436">
        <v>4.63</v>
      </c>
      <c r="G23" s="436">
        <v>0</v>
      </c>
      <c r="H23" s="436">
        <v>0</v>
      </c>
      <c r="I23" s="436">
        <v>0</v>
      </c>
      <c r="J23" s="436">
        <v>0</v>
      </c>
      <c r="K23" s="436">
        <v>0</v>
      </c>
      <c r="L23" s="436">
        <v>0</v>
      </c>
      <c r="M23" s="436">
        <v>0</v>
      </c>
      <c r="N23" s="436">
        <v>0</v>
      </c>
      <c r="O23" s="436">
        <v>0</v>
      </c>
      <c r="P23" s="436">
        <v>0</v>
      </c>
      <c r="Q23" s="436">
        <v>0</v>
      </c>
    </row>
    <row r="24" spans="1:17" s="723" customFormat="1" ht="15.6">
      <c r="A24" s="733" t="s">
        <v>113</v>
      </c>
      <c r="B24" s="731" t="s">
        <v>114</v>
      </c>
      <c r="C24" s="502" t="s">
        <v>44</v>
      </c>
      <c r="D24" s="436">
        <v>1.5160100000000001</v>
      </c>
      <c r="E24" s="436">
        <v>2.215906767185537E-3</v>
      </c>
      <c r="F24" s="436">
        <v>0.76</v>
      </c>
      <c r="G24" s="436">
        <v>0</v>
      </c>
      <c r="H24" s="436">
        <v>0</v>
      </c>
      <c r="I24" s="436">
        <v>9.5399999999999999E-2</v>
      </c>
      <c r="J24" s="436">
        <v>8.4510000000000002E-2</v>
      </c>
      <c r="K24" s="436">
        <v>0</v>
      </c>
      <c r="L24" s="436">
        <v>0</v>
      </c>
      <c r="M24" s="436">
        <v>0</v>
      </c>
      <c r="N24" s="436">
        <v>0.1</v>
      </c>
      <c r="O24" s="436">
        <v>0</v>
      </c>
      <c r="P24" s="436">
        <v>0.33</v>
      </c>
      <c r="Q24" s="436">
        <v>0.14610000000000001</v>
      </c>
    </row>
    <row r="25" spans="1:17" s="724" customFormat="1" ht="15.6">
      <c r="A25" s="733" t="s">
        <v>115</v>
      </c>
      <c r="B25" s="731" t="s">
        <v>116</v>
      </c>
      <c r="C25" s="502" t="s">
        <v>45</v>
      </c>
      <c r="D25" s="436">
        <v>0</v>
      </c>
      <c r="E25" s="436">
        <v>0</v>
      </c>
      <c r="F25" s="436">
        <v>0</v>
      </c>
      <c r="G25" s="436">
        <v>0</v>
      </c>
      <c r="H25" s="436">
        <v>0</v>
      </c>
      <c r="I25" s="436">
        <v>0</v>
      </c>
      <c r="J25" s="436">
        <v>0</v>
      </c>
      <c r="K25" s="436">
        <v>0</v>
      </c>
      <c r="L25" s="436">
        <v>0</v>
      </c>
      <c r="M25" s="436">
        <v>0</v>
      </c>
      <c r="N25" s="436">
        <v>0</v>
      </c>
      <c r="O25" s="436">
        <v>0</v>
      </c>
      <c r="P25" s="436">
        <v>0</v>
      </c>
      <c r="Q25" s="436">
        <v>0</v>
      </c>
    </row>
    <row r="26" spans="1:17" s="724" customFormat="1" ht="15.6">
      <c r="A26" s="733" t="s">
        <v>117</v>
      </c>
      <c r="B26" s="731" t="s">
        <v>118</v>
      </c>
      <c r="C26" s="502" t="s">
        <v>46</v>
      </c>
      <c r="D26" s="436">
        <v>0</v>
      </c>
      <c r="E26" s="436">
        <v>0</v>
      </c>
      <c r="F26" s="436">
        <v>0</v>
      </c>
      <c r="G26" s="436">
        <v>0</v>
      </c>
      <c r="H26" s="436">
        <v>0</v>
      </c>
      <c r="I26" s="436">
        <v>0</v>
      </c>
      <c r="J26" s="436">
        <v>0</v>
      </c>
      <c r="K26" s="436">
        <v>0</v>
      </c>
      <c r="L26" s="436">
        <v>0</v>
      </c>
      <c r="M26" s="436">
        <v>0</v>
      </c>
      <c r="N26" s="436">
        <v>0</v>
      </c>
      <c r="O26" s="436">
        <v>0</v>
      </c>
      <c r="P26" s="436">
        <v>0</v>
      </c>
      <c r="Q26" s="436">
        <v>0</v>
      </c>
    </row>
    <row r="27" spans="1:17" s="724" customFormat="1" ht="15.6">
      <c r="A27" s="733" t="s">
        <v>120</v>
      </c>
      <c r="B27" s="731" t="s">
        <v>121</v>
      </c>
      <c r="C27" s="502" t="s">
        <v>47</v>
      </c>
      <c r="D27" s="436">
        <v>0.93</v>
      </c>
      <c r="E27" s="436">
        <v>1.3593533640823936E-3</v>
      </c>
      <c r="F27" s="436">
        <v>0.93</v>
      </c>
      <c r="G27" s="436">
        <v>0</v>
      </c>
      <c r="H27" s="436">
        <v>0</v>
      </c>
      <c r="I27" s="436">
        <v>0</v>
      </c>
      <c r="J27" s="436">
        <v>0</v>
      </c>
      <c r="K27" s="436">
        <v>0</v>
      </c>
      <c r="L27" s="436">
        <v>0</v>
      </c>
      <c r="M27" s="436">
        <v>0</v>
      </c>
      <c r="N27" s="436">
        <v>0</v>
      </c>
      <c r="O27" s="436">
        <v>0</v>
      </c>
      <c r="P27" s="436">
        <v>0</v>
      </c>
      <c r="Q27" s="436">
        <v>0</v>
      </c>
    </row>
    <row r="28" spans="1:17" s="724" customFormat="1" ht="15.6">
      <c r="A28" s="733" t="s">
        <v>122</v>
      </c>
      <c r="B28" s="731" t="s">
        <v>123</v>
      </c>
      <c r="C28" s="502" t="s">
        <v>48</v>
      </c>
      <c r="D28" s="436">
        <v>1.1000000000000001</v>
      </c>
      <c r="E28" s="436">
        <v>1.6078373123555193E-3</v>
      </c>
      <c r="F28" s="436">
        <v>0.87</v>
      </c>
      <c r="G28" s="436">
        <v>0</v>
      </c>
      <c r="H28" s="436">
        <v>0</v>
      </c>
      <c r="I28" s="436">
        <v>0</v>
      </c>
      <c r="J28" s="436">
        <v>0</v>
      </c>
      <c r="K28" s="436">
        <v>0.11</v>
      </c>
      <c r="L28" s="436">
        <v>0</v>
      </c>
      <c r="M28" s="436">
        <v>0.04</v>
      </c>
      <c r="N28" s="436">
        <v>0.08</v>
      </c>
      <c r="O28" s="436">
        <v>0</v>
      </c>
      <c r="P28" s="436">
        <v>0</v>
      </c>
      <c r="Q28" s="436">
        <v>0</v>
      </c>
    </row>
    <row r="29" spans="1:17" s="724" customFormat="1" ht="15.6">
      <c r="A29" s="733" t="s">
        <v>124</v>
      </c>
      <c r="B29" s="731" t="s">
        <v>125</v>
      </c>
      <c r="C29" s="502" t="s">
        <v>49</v>
      </c>
      <c r="D29" s="436">
        <v>0</v>
      </c>
      <c r="E29" s="436">
        <v>0</v>
      </c>
      <c r="F29" s="436">
        <v>0</v>
      </c>
      <c r="G29" s="436">
        <v>0</v>
      </c>
      <c r="H29" s="436">
        <v>0</v>
      </c>
      <c r="I29" s="436">
        <v>0</v>
      </c>
      <c r="J29" s="436">
        <v>0</v>
      </c>
      <c r="K29" s="436">
        <v>0</v>
      </c>
      <c r="L29" s="436">
        <v>0</v>
      </c>
      <c r="M29" s="436">
        <v>0</v>
      </c>
      <c r="N29" s="436">
        <v>0</v>
      </c>
      <c r="O29" s="436">
        <v>0</v>
      </c>
      <c r="P29" s="436">
        <v>0</v>
      </c>
      <c r="Q29" s="436">
        <v>0</v>
      </c>
    </row>
    <row r="30" spans="1:17" s="724" customFormat="1" ht="15.6">
      <c r="A30" s="733" t="s">
        <v>126</v>
      </c>
      <c r="B30" s="731" t="s">
        <v>127</v>
      </c>
      <c r="C30" s="502" t="s">
        <v>50</v>
      </c>
      <c r="D30" s="436">
        <v>17.71</v>
      </c>
      <c r="E30" s="436">
        <v>2.588618072892386E-2</v>
      </c>
      <c r="F30" s="436">
        <v>5.67</v>
      </c>
      <c r="G30" s="436">
        <v>0</v>
      </c>
      <c r="H30" s="436">
        <v>0</v>
      </c>
      <c r="I30" s="436">
        <v>0</v>
      </c>
      <c r="J30" s="436">
        <v>0</v>
      </c>
      <c r="K30" s="436">
        <v>0</v>
      </c>
      <c r="L30" s="436">
        <v>0.83</v>
      </c>
      <c r="M30" s="436">
        <v>0</v>
      </c>
      <c r="N30" s="436">
        <v>0</v>
      </c>
      <c r="O30" s="436">
        <v>0</v>
      </c>
      <c r="P30" s="436">
        <v>0</v>
      </c>
      <c r="Q30" s="436">
        <v>11.21</v>
      </c>
    </row>
    <row r="31" spans="1:17" s="724" customFormat="1" ht="31.2">
      <c r="A31" s="733" t="s">
        <v>128</v>
      </c>
      <c r="B31" s="731" t="s">
        <v>198</v>
      </c>
      <c r="C31" s="502" t="s">
        <v>51</v>
      </c>
      <c r="D31" s="436">
        <v>825.49659999999983</v>
      </c>
      <c r="E31" s="436">
        <v>1.2066038497296534</v>
      </c>
      <c r="F31" s="436">
        <v>92.05</v>
      </c>
      <c r="G31" s="436">
        <v>45.58</v>
      </c>
      <c r="H31" s="436">
        <v>26.731999999999999</v>
      </c>
      <c r="I31" s="436">
        <v>104.64459999999998</v>
      </c>
      <c r="J31" s="436">
        <v>39.619999999999997</v>
      </c>
      <c r="K31" s="436">
        <v>57.89</v>
      </c>
      <c r="L31" s="436">
        <v>109.63000000000001</v>
      </c>
      <c r="M31" s="436">
        <v>58.24</v>
      </c>
      <c r="N31" s="436">
        <v>39.360000000000007</v>
      </c>
      <c r="O31" s="436">
        <v>67.78</v>
      </c>
      <c r="P31" s="436">
        <v>95.55</v>
      </c>
      <c r="Q31" s="436">
        <v>88.419999999999973</v>
      </c>
    </row>
    <row r="32" spans="1:17" s="736" customFormat="1" ht="15.6">
      <c r="A32" s="734"/>
      <c r="B32" s="735" t="s">
        <v>199</v>
      </c>
      <c r="C32" s="734"/>
      <c r="D32" s="436">
        <v>0</v>
      </c>
      <c r="E32" s="436">
        <v>0</v>
      </c>
      <c r="F32" s="437"/>
      <c r="G32" s="437"/>
      <c r="H32" s="437"/>
      <c r="I32" s="437"/>
      <c r="J32" s="437"/>
      <c r="K32" s="437"/>
      <c r="L32" s="437"/>
      <c r="M32" s="437"/>
      <c r="N32" s="437"/>
      <c r="O32" s="437"/>
      <c r="P32" s="437"/>
      <c r="Q32" s="437"/>
    </row>
    <row r="33" spans="1:17" s="736" customFormat="1" ht="15.6">
      <c r="A33" s="734" t="s">
        <v>200</v>
      </c>
      <c r="B33" s="735" t="s">
        <v>130</v>
      </c>
      <c r="C33" s="734" t="s">
        <v>52</v>
      </c>
      <c r="D33" s="437">
        <v>645.56200000000001</v>
      </c>
      <c r="E33" s="436">
        <v>0.94359879185350326</v>
      </c>
      <c r="F33" s="437">
        <v>50.02</v>
      </c>
      <c r="G33" s="437">
        <v>33.85</v>
      </c>
      <c r="H33" s="437">
        <v>21.262</v>
      </c>
      <c r="I33" s="437">
        <v>87.24</v>
      </c>
      <c r="J33" s="437">
        <v>30.12</v>
      </c>
      <c r="K33" s="437">
        <v>43.87</v>
      </c>
      <c r="L33" s="437">
        <v>104.68</v>
      </c>
      <c r="M33" s="437">
        <v>54.43</v>
      </c>
      <c r="N33" s="437">
        <v>33.74</v>
      </c>
      <c r="O33" s="437">
        <v>40.42</v>
      </c>
      <c r="P33" s="437">
        <v>76.38</v>
      </c>
      <c r="Q33" s="437">
        <v>69.55</v>
      </c>
    </row>
    <row r="34" spans="1:17" s="736" customFormat="1" ht="15.6">
      <c r="A34" s="734" t="s">
        <v>200</v>
      </c>
      <c r="B34" s="735" t="s">
        <v>201</v>
      </c>
      <c r="C34" s="734" t="s">
        <v>53</v>
      </c>
      <c r="D34" s="437">
        <v>33.15</v>
      </c>
      <c r="E34" s="436">
        <v>4.8454369913259507E-2</v>
      </c>
      <c r="F34" s="437">
        <v>9.2100000000000009</v>
      </c>
      <c r="G34" s="437">
        <v>1.1200000000000001</v>
      </c>
      <c r="H34" s="437">
        <v>0.53</v>
      </c>
      <c r="I34" s="437">
        <v>3.85</v>
      </c>
      <c r="J34" s="437">
        <v>4.2</v>
      </c>
      <c r="K34" s="437">
        <v>1.28</v>
      </c>
      <c r="L34" s="437">
        <v>0.05</v>
      </c>
      <c r="M34" s="437">
        <v>0.72</v>
      </c>
      <c r="N34" s="437">
        <v>0.2</v>
      </c>
      <c r="O34" s="437">
        <v>0.18</v>
      </c>
      <c r="P34" s="437">
        <v>4.3099999999999996</v>
      </c>
      <c r="Q34" s="437">
        <v>7.5</v>
      </c>
    </row>
    <row r="35" spans="1:17" s="736" customFormat="1" ht="15.6">
      <c r="A35" s="734" t="s">
        <v>200</v>
      </c>
      <c r="B35" s="735" t="s">
        <v>202</v>
      </c>
      <c r="C35" s="734" t="s">
        <v>54</v>
      </c>
      <c r="D35" s="437">
        <v>0.83000000000000018</v>
      </c>
      <c r="E35" s="436">
        <v>1.2131863356864374E-3</v>
      </c>
      <c r="F35" s="437">
        <v>0.35</v>
      </c>
      <c r="G35" s="437">
        <v>0</v>
      </c>
      <c r="H35" s="437">
        <v>0.13999999999999999</v>
      </c>
      <c r="I35" s="437">
        <v>0</v>
      </c>
      <c r="J35" s="437">
        <v>0</v>
      </c>
      <c r="K35" s="437">
        <v>0.06</v>
      </c>
      <c r="L35" s="437">
        <v>0.03</v>
      </c>
      <c r="M35" s="437">
        <v>0.06</v>
      </c>
      <c r="N35" s="437">
        <v>0.09</v>
      </c>
      <c r="O35" s="437">
        <v>0</v>
      </c>
      <c r="P35" s="437">
        <v>0.05</v>
      </c>
      <c r="Q35" s="437">
        <v>0.05</v>
      </c>
    </row>
    <row r="36" spans="1:17" s="736" customFormat="1" ht="15.6">
      <c r="A36" s="734" t="s">
        <v>200</v>
      </c>
      <c r="B36" s="735" t="s">
        <v>133</v>
      </c>
      <c r="C36" s="734" t="s">
        <v>55</v>
      </c>
      <c r="D36" s="437">
        <v>4.57</v>
      </c>
      <c r="E36" s="436">
        <v>6.6798331976952027E-3</v>
      </c>
      <c r="F36" s="437">
        <v>1.97</v>
      </c>
      <c r="G36" s="437">
        <v>0.13</v>
      </c>
      <c r="H36" s="437">
        <v>0.18</v>
      </c>
      <c r="I36" s="437">
        <v>0</v>
      </c>
      <c r="J36" s="437">
        <v>0.32</v>
      </c>
      <c r="K36" s="437">
        <v>0.17</v>
      </c>
      <c r="L36" s="437">
        <v>0.37</v>
      </c>
      <c r="M36" s="437">
        <v>0.15</v>
      </c>
      <c r="N36" s="437">
        <v>0.35</v>
      </c>
      <c r="O36" s="437">
        <v>0.33</v>
      </c>
      <c r="P36" s="437">
        <v>0.14000000000000001</v>
      </c>
      <c r="Q36" s="437">
        <v>0.46</v>
      </c>
    </row>
    <row r="37" spans="1:17" s="736" customFormat="1" ht="15.6">
      <c r="A37" s="734" t="s">
        <v>200</v>
      </c>
      <c r="B37" s="735" t="s">
        <v>203</v>
      </c>
      <c r="C37" s="734" t="s">
        <v>56</v>
      </c>
      <c r="D37" s="437">
        <v>40.334600000000002</v>
      </c>
      <c r="E37" s="436">
        <v>5.895588623539539E-2</v>
      </c>
      <c r="F37" s="437">
        <v>10.86</v>
      </c>
      <c r="G37" s="437">
        <v>1.98</v>
      </c>
      <c r="H37" s="437">
        <v>1.22</v>
      </c>
      <c r="I37" s="437">
        <v>1.4746000000000001</v>
      </c>
      <c r="J37" s="437">
        <v>2.83</v>
      </c>
      <c r="K37" s="437">
        <v>2.4300000000000002</v>
      </c>
      <c r="L37" s="437">
        <v>2.84</v>
      </c>
      <c r="M37" s="437">
        <v>2.0699999999999998</v>
      </c>
      <c r="N37" s="437">
        <v>3.5300000000000002</v>
      </c>
      <c r="O37" s="437">
        <v>2.78</v>
      </c>
      <c r="P37" s="437">
        <v>3.69</v>
      </c>
      <c r="Q37" s="437">
        <v>4.63</v>
      </c>
    </row>
    <row r="38" spans="1:17" s="736" customFormat="1" ht="15.6">
      <c r="A38" s="734" t="s">
        <v>200</v>
      </c>
      <c r="B38" s="735" t="s">
        <v>204</v>
      </c>
      <c r="C38" s="734" t="s">
        <v>57</v>
      </c>
      <c r="D38" s="437">
        <v>7.4900000000000011</v>
      </c>
      <c r="E38" s="436">
        <v>1.0947910426857128E-2</v>
      </c>
      <c r="F38" s="437">
        <v>6.0200000000000005</v>
      </c>
      <c r="G38" s="437">
        <v>0</v>
      </c>
      <c r="H38" s="437">
        <v>0</v>
      </c>
      <c r="I38" s="437">
        <v>0</v>
      </c>
      <c r="J38" s="437">
        <v>0.32</v>
      </c>
      <c r="K38" s="437">
        <v>0</v>
      </c>
      <c r="L38" s="437">
        <v>0</v>
      </c>
      <c r="M38" s="437">
        <v>0</v>
      </c>
      <c r="N38" s="437">
        <v>0</v>
      </c>
      <c r="O38" s="437">
        <v>0</v>
      </c>
      <c r="P38" s="437">
        <v>0.2</v>
      </c>
      <c r="Q38" s="437">
        <v>0.95</v>
      </c>
    </row>
    <row r="39" spans="1:17" s="736" customFormat="1" ht="15.6">
      <c r="A39" s="734" t="s">
        <v>200</v>
      </c>
      <c r="B39" s="735" t="s">
        <v>136</v>
      </c>
      <c r="C39" s="734" t="s">
        <v>58</v>
      </c>
      <c r="D39" s="437">
        <v>37.270000000000003</v>
      </c>
      <c r="E39" s="436">
        <v>5.4476451483172914E-2</v>
      </c>
      <c r="F39" s="437">
        <v>1.45</v>
      </c>
      <c r="G39" s="437">
        <v>0.57999999999999996</v>
      </c>
      <c r="H39" s="437">
        <v>0.04</v>
      </c>
      <c r="I39" s="437">
        <v>9.9499999999999993</v>
      </c>
      <c r="J39" s="437">
        <v>0.14000000000000001</v>
      </c>
      <c r="K39" s="437">
        <v>0</v>
      </c>
      <c r="L39" s="437">
        <v>1.32</v>
      </c>
      <c r="M39" s="437">
        <v>7.0000000000000007E-2</v>
      </c>
      <c r="N39" s="437">
        <v>0.18</v>
      </c>
      <c r="O39" s="437">
        <v>22.66</v>
      </c>
      <c r="P39" s="437">
        <v>0.35</v>
      </c>
      <c r="Q39" s="437">
        <v>0.53</v>
      </c>
    </row>
    <row r="40" spans="1:17" s="736" customFormat="1" ht="15.6">
      <c r="A40" s="734" t="s">
        <v>200</v>
      </c>
      <c r="B40" s="735" t="s">
        <v>205</v>
      </c>
      <c r="C40" s="734" t="s">
        <v>59</v>
      </c>
      <c r="D40" s="437">
        <v>0.70000000000000007</v>
      </c>
      <c r="E40" s="436">
        <v>1.023169198771694E-3</v>
      </c>
      <c r="F40" s="437">
        <v>0.26</v>
      </c>
      <c r="G40" s="437">
        <v>0.03</v>
      </c>
      <c r="H40" s="437">
        <v>7.0000000000000007E-2</v>
      </c>
      <c r="I40" s="437">
        <v>0</v>
      </c>
      <c r="J40" s="437">
        <v>0.03</v>
      </c>
      <c r="K40" s="437">
        <v>0.04</v>
      </c>
      <c r="L40" s="437">
        <v>0.03</v>
      </c>
      <c r="M40" s="437">
        <v>0.04</v>
      </c>
      <c r="N40" s="437">
        <v>0.11</v>
      </c>
      <c r="O40" s="437">
        <v>0.03</v>
      </c>
      <c r="P40" s="437">
        <v>0.04</v>
      </c>
      <c r="Q40" s="437">
        <v>0.02</v>
      </c>
    </row>
    <row r="41" spans="1:17" s="736" customFormat="1" ht="15.6">
      <c r="A41" s="734" t="s">
        <v>200</v>
      </c>
      <c r="B41" s="735" t="s">
        <v>138</v>
      </c>
      <c r="C41" s="734" t="s">
        <v>60</v>
      </c>
      <c r="D41" s="437">
        <v>0</v>
      </c>
      <c r="E41" s="436">
        <v>0</v>
      </c>
      <c r="F41" s="437">
        <v>0</v>
      </c>
      <c r="G41" s="437">
        <v>0</v>
      </c>
      <c r="H41" s="437">
        <v>0</v>
      </c>
      <c r="I41" s="437">
        <v>0</v>
      </c>
      <c r="J41" s="437">
        <v>0</v>
      </c>
      <c r="K41" s="437">
        <v>0</v>
      </c>
      <c r="L41" s="437">
        <v>0</v>
      </c>
      <c r="M41" s="437">
        <v>0</v>
      </c>
      <c r="N41" s="437">
        <v>0</v>
      </c>
      <c r="O41" s="437">
        <v>0</v>
      </c>
      <c r="P41" s="437">
        <v>0</v>
      </c>
      <c r="Q41" s="437">
        <v>0</v>
      </c>
    </row>
    <row r="42" spans="1:17" s="736" customFormat="1" ht="15.6">
      <c r="A42" s="734" t="s">
        <v>200</v>
      </c>
      <c r="B42" s="735" t="s">
        <v>139</v>
      </c>
      <c r="C42" s="734" t="s">
        <v>61</v>
      </c>
      <c r="D42" s="437">
        <v>0.36</v>
      </c>
      <c r="E42" s="436">
        <v>5.262013022254426E-4</v>
      </c>
      <c r="F42" s="437">
        <v>0</v>
      </c>
      <c r="G42" s="437">
        <v>0</v>
      </c>
      <c r="H42" s="437">
        <v>0</v>
      </c>
      <c r="I42" s="437">
        <v>0</v>
      </c>
      <c r="J42" s="437">
        <v>0</v>
      </c>
      <c r="K42" s="437">
        <v>0</v>
      </c>
      <c r="L42" s="437">
        <v>0</v>
      </c>
      <c r="M42" s="437">
        <v>0.36</v>
      </c>
      <c r="N42" s="437">
        <v>0</v>
      </c>
      <c r="O42" s="437">
        <v>0</v>
      </c>
      <c r="P42" s="437">
        <v>0</v>
      </c>
      <c r="Q42" s="437">
        <v>0</v>
      </c>
    </row>
    <row r="43" spans="1:17" s="736" customFormat="1" ht="15.6">
      <c r="A43" s="734" t="s">
        <v>200</v>
      </c>
      <c r="B43" s="735" t="s">
        <v>140</v>
      </c>
      <c r="C43" s="734" t="s">
        <v>62</v>
      </c>
      <c r="D43" s="437">
        <v>0.1</v>
      </c>
      <c r="E43" s="436">
        <v>1.4616702839595629E-4</v>
      </c>
      <c r="F43" s="437">
        <v>0</v>
      </c>
      <c r="G43" s="437">
        <v>0</v>
      </c>
      <c r="H43" s="437">
        <v>0</v>
      </c>
      <c r="I43" s="437">
        <v>0</v>
      </c>
      <c r="J43" s="437">
        <v>0</v>
      </c>
      <c r="K43" s="437">
        <v>0</v>
      </c>
      <c r="L43" s="437">
        <v>0</v>
      </c>
      <c r="M43" s="437">
        <v>0</v>
      </c>
      <c r="N43" s="437">
        <v>0</v>
      </c>
      <c r="O43" s="437">
        <v>0</v>
      </c>
      <c r="P43" s="437">
        <v>0</v>
      </c>
      <c r="Q43" s="437">
        <v>0.1</v>
      </c>
    </row>
    <row r="44" spans="1:17" s="736" customFormat="1" ht="15.6">
      <c r="A44" s="734" t="s">
        <v>200</v>
      </c>
      <c r="B44" s="735" t="s">
        <v>141</v>
      </c>
      <c r="C44" s="734" t="s">
        <v>63</v>
      </c>
      <c r="D44" s="437">
        <v>0</v>
      </c>
      <c r="E44" s="436">
        <v>0</v>
      </c>
      <c r="F44" s="437">
        <v>0</v>
      </c>
      <c r="G44" s="437">
        <v>0</v>
      </c>
      <c r="H44" s="437">
        <v>0</v>
      </c>
      <c r="I44" s="437">
        <v>0</v>
      </c>
      <c r="J44" s="437">
        <v>0</v>
      </c>
      <c r="K44" s="437">
        <v>0</v>
      </c>
      <c r="L44" s="437">
        <v>0</v>
      </c>
      <c r="M44" s="437">
        <v>0</v>
      </c>
      <c r="N44" s="437">
        <v>0</v>
      </c>
      <c r="O44" s="437">
        <v>0</v>
      </c>
      <c r="P44" s="437">
        <v>0</v>
      </c>
      <c r="Q44" s="437">
        <v>0</v>
      </c>
    </row>
    <row r="45" spans="1:17" s="736" customFormat="1" ht="31.2">
      <c r="A45" s="734" t="s">
        <v>200</v>
      </c>
      <c r="B45" s="735" t="s">
        <v>206</v>
      </c>
      <c r="C45" s="734" t="s">
        <v>64</v>
      </c>
      <c r="D45" s="437">
        <v>52.820000000000007</v>
      </c>
      <c r="E45" s="436">
        <v>7.7205424398744116E-2</v>
      </c>
      <c r="F45" s="437">
        <v>10.96</v>
      </c>
      <c r="G45" s="437">
        <v>7.62</v>
      </c>
      <c r="H45" s="437">
        <v>3.29</v>
      </c>
      <c r="I45" s="437">
        <v>2.13</v>
      </c>
      <c r="J45" s="437">
        <v>1.66</v>
      </c>
      <c r="K45" s="437">
        <v>10.039999999999999</v>
      </c>
      <c r="L45" s="437">
        <v>0.31</v>
      </c>
      <c r="M45" s="437">
        <v>0.34</v>
      </c>
      <c r="N45" s="437">
        <v>0.9</v>
      </c>
      <c r="O45" s="437">
        <v>1.38</v>
      </c>
      <c r="P45" s="437">
        <v>10.28</v>
      </c>
      <c r="Q45" s="437">
        <v>3.91</v>
      </c>
    </row>
    <row r="46" spans="1:17" s="736" customFormat="1" ht="15.6">
      <c r="A46" s="734" t="s">
        <v>200</v>
      </c>
      <c r="B46" s="735" t="s">
        <v>144</v>
      </c>
      <c r="C46" s="734" t="s">
        <v>65</v>
      </c>
      <c r="D46" s="437">
        <v>0</v>
      </c>
      <c r="E46" s="436">
        <v>0</v>
      </c>
      <c r="F46" s="437">
        <v>0</v>
      </c>
      <c r="G46" s="437">
        <v>0</v>
      </c>
      <c r="H46" s="437">
        <v>0</v>
      </c>
      <c r="I46" s="437">
        <v>0</v>
      </c>
      <c r="J46" s="437">
        <v>0</v>
      </c>
      <c r="K46" s="437">
        <v>0</v>
      </c>
      <c r="L46" s="437">
        <v>0</v>
      </c>
      <c r="M46" s="437">
        <v>0</v>
      </c>
      <c r="N46" s="437">
        <v>0</v>
      </c>
      <c r="O46" s="437">
        <v>0</v>
      </c>
      <c r="P46" s="437">
        <v>0</v>
      </c>
      <c r="Q46" s="437">
        <v>0</v>
      </c>
    </row>
    <row r="47" spans="1:17" s="736" customFormat="1" ht="15.6">
      <c r="A47" s="734" t="s">
        <v>200</v>
      </c>
      <c r="B47" s="735" t="s">
        <v>207</v>
      </c>
      <c r="C47" s="734" t="s">
        <v>66</v>
      </c>
      <c r="D47" s="437">
        <v>0</v>
      </c>
      <c r="E47" s="436">
        <v>0</v>
      </c>
      <c r="F47" s="437">
        <v>0</v>
      </c>
      <c r="G47" s="437">
        <v>0</v>
      </c>
      <c r="H47" s="437">
        <v>0</v>
      </c>
      <c r="I47" s="437">
        <v>0</v>
      </c>
      <c r="J47" s="437">
        <v>0</v>
      </c>
      <c r="K47" s="437">
        <v>0</v>
      </c>
      <c r="L47" s="437">
        <v>0</v>
      </c>
      <c r="M47" s="437">
        <v>0</v>
      </c>
      <c r="N47" s="437">
        <v>0</v>
      </c>
      <c r="O47" s="437">
        <v>0</v>
      </c>
      <c r="P47" s="437">
        <v>0</v>
      </c>
      <c r="Q47" s="437">
        <v>0</v>
      </c>
    </row>
    <row r="48" spans="1:17" s="736" customFormat="1" ht="15.6">
      <c r="A48" s="734" t="s">
        <v>200</v>
      </c>
      <c r="B48" s="735" t="s">
        <v>146</v>
      </c>
      <c r="C48" s="734" t="s">
        <v>67</v>
      </c>
      <c r="D48" s="437">
        <v>2.31</v>
      </c>
      <c r="E48" s="436">
        <v>3.3764583559465905E-3</v>
      </c>
      <c r="F48" s="437">
        <v>0.95</v>
      </c>
      <c r="G48" s="437">
        <v>0.27</v>
      </c>
      <c r="H48" s="437">
        <v>0</v>
      </c>
      <c r="I48" s="437">
        <v>0</v>
      </c>
      <c r="J48" s="437">
        <v>0</v>
      </c>
      <c r="K48" s="437">
        <v>0</v>
      </c>
      <c r="L48" s="437">
        <v>0</v>
      </c>
      <c r="M48" s="437">
        <v>0</v>
      </c>
      <c r="N48" s="437">
        <v>0.26</v>
      </c>
      <c r="O48" s="437">
        <v>0</v>
      </c>
      <c r="P48" s="437">
        <v>0.11</v>
      </c>
      <c r="Q48" s="437">
        <v>0.72</v>
      </c>
    </row>
    <row r="49" spans="1:19" s="724" customFormat="1" ht="15.6">
      <c r="A49" s="733" t="s">
        <v>111</v>
      </c>
      <c r="B49" s="731" t="s">
        <v>148</v>
      </c>
      <c r="C49" s="502" t="s">
        <v>68</v>
      </c>
      <c r="D49" s="436">
        <v>122.4</v>
      </c>
      <c r="E49" s="436">
        <v>0.17890844275665049</v>
      </c>
      <c r="F49" s="436">
        <v>0</v>
      </c>
      <c r="G49" s="436">
        <v>70.28</v>
      </c>
      <c r="H49" s="436">
        <v>0</v>
      </c>
      <c r="I49" s="436">
        <v>0</v>
      </c>
      <c r="J49" s="436">
        <v>11.67</v>
      </c>
      <c r="K49" s="436">
        <v>7.67</v>
      </c>
      <c r="L49" s="436">
        <v>0</v>
      </c>
      <c r="M49" s="436">
        <v>0</v>
      </c>
      <c r="N49" s="436">
        <v>0</v>
      </c>
      <c r="O49" s="436">
        <v>0</v>
      </c>
      <c r="P49" s="436">
        <v>0</v>
      </c>
      <c r="Q49" s="436">
        <v>32.78</v>
      </c>
    </row>
    <row r="50" spans="1:19" s="724" customFormat="1" ht="15.6">
      <c r="A50" s="733" t="s">
        <v>149</v>
      </c>
      <c r="B50" s="731" t="s">
        <v>150</v>
      </c>
      <c r="C50" s="502" t="s">
        <v>69</v>
      </c>
      <c r="D50" s="436">
        <v>3.31</v>
      </c>
      <c r="E50" s="436">
        <v>4.8381286399061529E-3</v>
      </c>
      <c r="F50" s="436">
        <v>0.88</v>
      </c>
      <c r="G50" s="436">
        <v>0.36</v>
      </c>
      <c r="H50" s="436">
        <v>0.06</v>
      </c>
      <c r="I50" s="436">
        <v>0.23</v>
      </c>
      <c r="J50" s="436">
        <v>0.16</v>
      </c>
      <c r="K50" s="436">
        <v>0</v>
      </c>
      <c r="L50" s="436">
        <v>0.6</v>
      </c>
      <c r="M50" s="436">
        <v>0.08</v>
      </c>
      <c r="N50" s="436">
        <v>0</v>
      </c>
      <c r="O50" s="436">
        <v>0.15</v>
      </c>
      <c r="P50" s="436">
        <v>0.54</v>
      </c>
      <c r="Q50" s="436">
        <v>0.25</v>
      </c>
    </row>
    <row r="51" spans="1:19" s="724" customFormat="1" ht="15.6">
      <c r="A51" s="733" t="s">
        <v>151</v>
      </c>
      <c r="B51" s="731" t="s">
        <v>152</v>
      </c>
      <c r="C51" s="502" t="s">
        <v>70</v>
      </c>
      <c r="D51" s="436">
        <v>0</v>
      </c>
      <c r="E51" s="436">
        <v>0</v>
      </c>
      <c r="F51" s="436">
        <v>0</v>
      </c>
      <c r="G51" s="436">
        <v>0</v>
      </c>
      <c r="H51" s="436">
        <v>0</v>
      </c>
      <c r="I51" s="436">
        <v>0</v>
      </c>
      <c r="J51" s="436">
        <v>0</v>
      </c>
      <c r="K51" s="436">
        <v>0</v>
      </c>
      <c r="L51" s="436">
        <v>0</v>
      </c>
      <c r="M51" s="436">
        <v>0</v>
      </c>
      <c r="N51" s="436">
        <v>0</v>
      </c>
      <c r="O51" s="436">
        <v>0</v>
      </c>
      <c r="P51" s="436">
        <v>0</v>
      </c>
      <c r="Q51" s="436">
        <v>0</v>
      </c>
    </row>
    <row r="52" spans="1:19" s="724" customFormat="1" ht="15.6">
      <c r="A52" s="733" t="s">
        <v>153</v>
      </c>
      <c r="B52" s="731" t="s">
        <v>154</v>
      </c>
      <c r="C52" s="502" t="s">
        <v>71</v>
      </c>
      <c r="D52" s="436">
        <v>344.94</v>
      </c>
      <c r="E52" s="436">
        <v>0.50418854774901167</v>
      </c>
      <c r="F52" s="436">
        <v>0</v>
      </c>
      <c r="G52" s="436">
        <v>21.48</v>
      </c>
      <c r="H52" s="436">
        <v>18.2</v>
      </c>
      <c r="I52" s="436">
        <v>35.340000000000003</v>
      </c>
      <c r="J52" s="436">
        <v>33.31</v>
      </c>
      <c r="K52" s="436">
        <v>30.98</v>
      </c>
      <c r="L52" s="436">
        <v>42.910000000000004</v>
      </c>
      <c r="M52" s="436">
        <v>30.85</v>
      </c>
      <c r="N52" s="436">
        <v>28.08</v>
      </c>
      <c r="O52" s="436">
        <v>23.73</v>
      </c>
      <c r="P52" s="436">
        <v>34.76</v>
      </c>
      <c r="Q52" s="436">
        <v>45.3</v>
      </c>
    </row>
    <row r="53" spans="1:19" s="724" customFormat="1" ht="15.6">
      <c r="A53" s="733" t="s">
        <v>155</v>
      </c>
      <c r="B53" s="731" t="s">
        <v>156</v>
      </c>
      <c r="C53" s="502" t="s">
        <v>72</v>
      </c>
      <c r="D53" s="436">
        <v>68.149999999999991</v>
      </c>
      <c r="E53" s="436">
        <v>9.9612829851844192E-2</v>
      </c>
      <c r="F53" s="436">
        <v>68.149999999999991</v>
      </c>
      <c r="G53" s="436">
        <v>0</v>
      </c>
      <c r="H53" s="436">
        <v>0</v>
      </c>
      <c r="I53" s="436">
        <v>0</v>
      </c>
      <c r="J53" s="436">
        <v>0</v>
      </c>
      <c r="K53" s="436">
        <v>0</v>
      </c>
      <c r="L53" s="436">
        <v>0</v>
      </c>
      <c r="M53" s="436">
        <v>0</v>
      </c>
      <c r="N53" s="436">
        <v>0</v>
      </c>
      <c r="O53" s="436">
        <v>0</v>
      </c>
      <c r="P53" s="436">
        <v>0</v>
      </c>
      <c r="Q53" s="436">
        <v>0</v>
      </c>
    </row>
    <row r="54" spans="1:19" s="724" customFormat="1" ht="15.6">
      <c r="A54" s="733" t="s">
        <v>157</v>
      </c>
      <c r="B54" s="731" t="s">
        <v>158</v>
      </c>
      <c r="C54" s="502" t="s">
        <v>73</v>
      </c>
      <c r="D54" s="436">
        <v>7.4654900000000008</v>
      </c>
      <c r="E54" s="436">
        <v>1.0912084888197279E-2</v>
      </c>
      <c r="F54" s="436">
        <v>4.2</v>
      </c>
      <c r="G54" s="436">
        <v>0.24</v>
      </c>
      <c r="H54" s="436">
        <v>0.11</v>
      </c>
      <c r="I54" s="436">
        <v>0</v>
      </c>
      <c r="J54" s="436">
        <v>0.16549</v>
      </c>
      <c r="K54" s="436">
        <v>0.23</v>
      </c>
      <c r="L54" s="436">
        <v>0.17</v>
      </c>
      <c r="M54" s="436">
        <v>0.17</v>
      </c>
      <c r="N54" s="436">
        <v>0.27</v>
      </c>
      <c r="O54" s="436">
        <v>0.08</v>
      </c>
      <c r="P54" s="436">
        <v>0.19</v>
      </c>
      <c r="Q54" s="436">
        <v>1.64</v>
      </c>
    </row>
    <row r="55" spans="1:19" s="724" customFormat="1" ht="15.6">
      <c r="A55" s="733" t="s">
        <v>159</v>
      </c>
      <c r="B55" s="731" t="s">
        <v>160</v>
      </c>
      <c r="C55" s="502" t="s">
        <v>74</v>
      </c>
      <c r="D55" s="436">
        <v>0.08</v>
      </c>
      <c r="E55" s="436">
        <v>1.1693362271676502E-4</v>
      </c>
      <c r="F55" s="436">
        <v>0.08</v>
      </c>
      <c r="G55" s="436">
        <v>0</v>
      </c>
      <c r="H55" s="436">
        <v>0</v>
      </c>
      <c r="I55" s="436">
        <v>0</v>
      </c>
      <c r="J55" s="436">
        <v>0</v>
      </c>
      <c r="K55" s="436">
        <v>0</v>
      </c>
      <c r="L55" s="436">
        <v>0</v>
      </c>
      <c r="M55" s="436">
        <v>0</v>
      </c>
      <c r="N55" s="436">
        <v>0</v>
      </c>
      <c r="O55" s="436">
        <v>0</v>
      </c>
      <c r="P55" s="436">
        <v>0</v>
      </c>
      <c r="Q55" s="436">
        <v>0</v>
      </c>
      <c r="S55" s="724">
        <v>1660</v>
      </c>
    </row>
    <row r="56" spans="1:19" s="724" customFormat="1" ht="15.6">
      <c r="A56" s="733" t="s">
        <v>161</v>
      </c>
      <c r="B56" s="731" t="s">
        <v>162</v>
      </c>
      <c r="C56" s="502" t="s">
        <v>75</v>
      </c>
      <c r="D56" s="436">
        <v>0</v>
      </c>
      <c r="E56" s="436">
        <v>0</v>
      </c>
      <c r="F56" s="436">
        <v>0</v>
      </c>
      <c r="G56" s="436">
        <v>0</v>
      </c>
      <c r="H56" s="436">
        <v>0</v>
      </c>
      <c r="I56" s="436">
        <v>0</v>
      </c>
      <c r="J56" s="436">
        <v>0</v>
      </c>
      <c r="K56" s="436">
        <v>0</v>
      </c>
      <c r="L56" s="436">
        <v>0</v>
      </c>
      <c r="M56" s="436">
        <v>0</v>
      </c>
      <c r="N56" s="436">
        <v>0</v>
      </c>
      <c r="O56" s="436">
        <v>0</v>
      </c>
      <c r="P56" s="436">
        <v>0</v>
      </c>
      <c r="Q56" s="436">
        <v>0</v>
      </c>
    </row>
    <row r="57" spans="1:19" s="724" customFormat="1" ht="15.6">
      <c r="A57" s="733" t="s">
        <v>163</v>
      </c>
      <c r="B57" s="731" t="s">
        <v>164</v>
      </c>
      <c r="C57" s="502" t="s">
        <v>76</v>
      </c>
      <c r="D57" s="436">
        <v>0.02</v>
      </c>
      <c r="E57" s="436">
        <v>2.9233405679191255E-5</v>
      </c>
      <c r="F57" s="436">
        <v>0</v>
      </c>
      <c r="G57" s="436">
        <v>0</v>
      </c>
      <c r="H57" s="436">
        <v>0</v>
      </c>
      <c r="I57" s="436">
        <v>0</v>
      </c>
      <c r="J57" s="436">
        <v>0</v>
      </c>
      <c r="K57" s="436">
        <v>0</v>
      </c>
      <c r="L57" s="436">
        <v>0</v>
      </c>
      <c r="M57" s="436">
        <v>0</v>
      </c>
      <c r="N57" s="436">
        <v>0.02</v>
      </c>
      <c r="O57" s="436">
        <v>0</v>
      </c>
      <c r="P57" s="436">
        <v>0</v>
      </c>
      <c r="Q57" s="436">
        <v>0</v>
      </c>
    </row>
    <row r="58" spans="1:19" s="724" customFormat="1" ht="15.6">
      <c r="A58" s="733" t="s">
        <v>165</v>
      </c>
      <c r="B58" s="731" t="s">
        <v>166</v>
      </c>
      <c r="C58" s="502" t="s">
        <v>77</v>
      </c>
      <c r="D58" s="436">
        <v>2105.16</v>
      </c>
      <c r="E58" s="436">
        <v>3.0770498149803127</v>
      </c>
      <c r="F58" s="436">
        <v>14.73</v>
      </c>
      <c r="G58" s="436">
        <v>777.06</v>
      </c>
      <c r="H58" s="436">
        <v>114.63</v>
      </c>
      <c r="I58" s="436">
        <v>74.16</v>
      </c>
      <c r="J58" s="436">
        <v>24.87</v>
      </c>
      <c r="K58" s="436">
        <v>333.65</v>
      </c>
      <c r="L58" s="436">
        <v>54.36</v>
      </c>
      <c r="M58" s="436">
        <v>29.07</v>
      </c>
      <c r="N58" s="436">
        <v>63.38</v>
      </c>
      <c r="O58" s="436">
        <v>80.849999999999994</v>
      </c>
      <c r="P58" s="436">
        <v>498.58</v>
      </c>
      <c r="Q58" s="436">
        <v>39.82</v>
      </c>
    </row>
    <row r="59" spans="1:19" s="724" customFormat="1" ht="15.6">
      <c r="A59" s="733" t="s">
        <v>113</v>
      </c>
      <c r="B59" s="731" t="s">
        <v>168</v>
      </c>
      <c r="C59" s="502" t="s">
        <v>78</v>
      </c>
      <c r="D59" s="436">
        <v>6.74</v>
      </c>
      <c r="E59" s="436">
        <v>9.8516577138874541E-3</v>
      </c>
      <c r="F59" s="436">
        <v>6.59</v>
      </c>
      <c r="G59" s="436">
        <v>0</v>
      </c>
      <c r="H59" s="436">
        <v>0</v>
      </c>
      <c r="I59" s="436">
        <v>0</v>
      </c>
      <c r="J59" s="436">
        <v>0</v>
      </c>
      <c r="K59" s="436">
        <v>0</v>
      </c>
      <c r="L59" s="436">
        <v>0</v>
      </c>
      <c r="M59" s="436">
        <v>0.15</v>
      </c>
      <c r="N59" s="436">
        <v>0</v>
      </c>
      <c r="O59" s="436">
        <v>0</v>
      </c>
      <c r="P59" s="436">
        <v>0</v>
      </c>
      <c r="Q59" s="436">
        <v>0</v>
      </c>
    </row>
    <row r="60" spans="1:19" s="724" customFormat="1" ht="15.6">
      <c r="A60" s="733" t="s">
        <v>169</v>
      </c>
      <c r="B60" s="731" t="s">
        <v>170</v>
      </c>
      <c r="C60" s="502" t="s">
        <v>79</v>
      </c>
      <c r="D60" s="436">
        <v>0.09</v>
      </c>
      <c r="E60" s="436">
        <v>1.3155032555636065E-4</v>
      </c>
      <c r="F60" s="436">
        <v>0.09</v>
      </c>
      <c r="G60" s="436">
        <v>0</v>
      </c>
      <c r="H60" s="436">
        <v>0</v>
      </c>
      <c r="I60" s="436">
        <v>0</v>
      </c>
      <c r="J60" s="436">
        <v>0</v>
      </c>
      <c r="K60" s="436">
        <v>0</v>
      </c>
      <c r="L60" s="436">
        <v>0</v>
      </c>
      <c r="M60" s="436">
        <v>0</v>
      </c>
      <c r="N60" s="436">
        <v>0</v>
      </c>
      <c r="O60" s="436">
        <v>0</v>
      </c>
      <c r="P60" s="436">
        <v>0</v>
      </c>
      <c r="Q60" s="436">
        <v>0</v>
      </c>
    </row>
    <row r="61" spans="1:19" s="723" customFormat="1" ht="15.6">
      <c r="A61" s="728">
        <v>3</v>
      </c>
      <c r="B61" s="729" t="s">
        <v>171</v>
      </c>
      <c r="C61" s="732" t="s">
        <v>172</v>
      </c>
      <c r="D61" s="435">
        <v>791.73389999999995</v>
      </c>
      <c r="E61" s="435">
        <v>1.157253914433412</v>
      </c>
      <c r="F61" s="435">
        <v>14.209999999999999</v>
      </c>
      <c r="G61" s="435">
        <v>9.39</v>
      </c>
      <c r="H61" s="435">
        <v>50.88</v>
      </c>
      <c r="I61" s="435">
        <v>47.93</v>
      </c>
      <c r="J61" s="435">
        <v>4.04</v>
      </c>
      <c r="K61" s="435">
        <v>166.78</v>
      </c>
      <c r="L61" s="435">
        <v>130.49</v>
      </c>
      <c r="M61" s="435">
        <v>50.37</v>
      </c>
      <c r="N61" s="435">
        <v>89.4</v>
      </c>
      <c r="O61" s="435">
        <v>137.62</v>
      </c>
      <c r="P61" s="435">
        <v>17.05</v>
      </c>
      <c r="Q61" s="435">
        <v>73.573899999999995</v>
      </c>
    </row>
  </sheetData>
  <mergeCells count="9">
    <mergeCell ref="A1:B1"/>
    <mergeCell ref="A2:Q2"/>
    <mergeCell ref="N3:Q3"/>
    <mergeCell ref="F4:Q4"/>
    <mergeCell ref="A4:A5"/>
    <mergeCell ref="B4:B5"/>
    <mergeCell ref="C4:C5"/>
    <mergeCell ref="D4:D5"/>
    <mergeCell ref="E4:E5"/>
  </mergeCells>
  <conditionalFormatting sqref="F5:Q5">
    <cfRule type="cellIs" dxfId="1435" priority="1" stopIfTrue="1" operator="equal">
      <formula>0</formula>
    </cfRule>
    <cfRule type="cellIs" dxfId="1434" priority="2" stopIfTrue="1" operator="equal">
      <formula>0</formula>
    </cfRule>
    <cfRule type="cellIs" dxfId="1433" priority="3" stopIfTrue="1" operator="equal">
      <formula>0</formula>
    </cfRule>
  </conditionalFormatting>
  <conditionalFormatting sqref="F7:Q7">
    <cfRule type="duplicateValues" dxfId="1432" priority="14386"/>
  </conditionalFormatting>
  <conditionalFormatting sqref="R1:ID61">
    <cfRule type="cellIs" dxfId="1431" priority="39" stopIfTrue="1" operator="equal">
      <formula>0</formula>
    </cfRule>
  </conditionalFormatting>
  <printOptions horizontalCentered="1"/>
  <pageMargins left="0.39" right="0.39" top="0.75" bottom="0.75" header="0.3" footer="0.3"/>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Zeros="0" zoomScale="70" zoomScaleNormal="70" workbookViewId="0">
      <pane xSplit="3" ySplit="5" topLeftCell="D45" activePane="bottomRight" state="frozen"/>
      <selection activeCell="J9" sqref="J9"/>
      <selection pane="topRight" activeCell="J9" sqref="J9"/>
      <selection pane="bottomLeft" activeCell="J9" sqref="J9"/>
      <selection pane="bottomRight" activeCell="J9" sqref="J9"/>
    </sheetView>
  </sheetViews>
  <sheetFormatPr defaultColWidth="9" defaultRowHeight="14.4"/>
  <cols>
    <col min="1" max="1" width="5.109375" style="863" customWidth="1"/>
    <col min="2" max="2" width="38.5546875" style="863" customWidth="1"/>
    <col min="3" max="3" width="6.6640625" style="863" customWidth="1"/>
    <col min="4" max="4" width="11.5546875" style="863" customWidth="1"/>
    <col min="5" max="5" width="11.33203125" style="863" customWidth="1"/>
    <col min="6" max="6" width="10.6640625" style="863" customWidth="1"/>
    <col min="7" max="7" width="10.33203125" style="863" customWidth="1"/>
    <col min="8" max="16384" width="9" style="863"/>
  </cols>
  <sheetData>
    <row r="1" spans="1:7" s="901" customFormat="1" ht="15.6">
      <c r="A1" s="961" t="s">
        <v>5</v>
      </c>
      <c r="B1" s="961"/>
      <c r="C1" s="900"/>
      <c r="D1" s="900"/>
    </row>
    <row r="2" spans="1:7" s="901" customFormat="1" ht="15.6">
      <c r="A2" s="962" t="s">
        <v>354</v>
      </c>
      <c r="B2" s="962"/>
      <c r="C2" s="962"/>
      <c r="D2" s="962"/>
      <c r="E2" s="962"/>
      <c r="F2" s="962"/>
      <c r="G2" s="962"/>
    </row>
    <row r="3" spans="1:7" s="902" customFormat="1" ht="15.6">
      <c r="A3" s="963" t="s">
        <v>1</v>
      </c>
      <c r="B3" s="963" t="s">
        <v>176</v>
      </c>
      <c r="C3" s="963" t="s">
        <v>18</v>
      </c>
      <c r="D3" s="963" t="s">
        <v>355</v>
      </c>
      <c r="E3" s="963" t="s">
        <v>257</v>
      </c>
      <c r="F3" s="963"/>
      <c r="G3" s="963"/>
    </row>
    <row r="4" spans="1:7" s="901" customFormat="1" ht="15.6">
      <c r="A4" s="963"/>
      <c r="B4" s="963"/>
      <c r="C4" s="963"/>
      <c r="D4" s="963"/>
      <c r="E4" s="963" t="s">
        <v>209</v>
      </c>
      <c r="F4" s="963" t="s">
        <v>258</v>
      </c>
      <c r="G4" s="963"/>
    </row>
    <row r="5" spans="1:7" s="901" customFormat="1" ht="72" customHeight="1">
      <c r="A5" s="963"/>
      <c r="B5" s="963"/>
      <c r="C5" s="963"/>
      <c r="D5" s="963"/>
      <c r="E5" s="963"/>
      <c r="F5" s="903" t="s">
        <v>259</v>
      </c>
      <c r="G5" s="903" t="s">
        <v>260</v>
      </c>
    </row>
    <row r="6" spans="1:7" s="905" customFormat="1" ht="26.4">
      <c r="A6" s="904" t="s">
        <v>261</v>
      </c>
      <c r="B6" s="904" t="s">
        <v>262</v>
      </c>
      <c r="C6" s="904" t="s">
        <v>263</v>
      </c>
      <c r="D6" s="904" t="s">
        <v>264</v>
      </c>
      <c r="E6" s="904" t="s">
        <v>265</v>
      </c>
      <c r="F6" s="904" t="s">
        <v>233</v>
      </c>
      <c r="G6" s="129" t="s">
        <v>266</v>
      </c>
    </row>
    <row r="7" spans="1:7" s="901" customFormat="1" ht="15.6">
      <c r="A7" s="860"/>
      <c r="B7" s="906" t="s">
        <v>191</v>
      </c>
      <c r="C7" s="860"/>
      <c r="D7" s="434">
        <v>68414.880000000005</v>
      </c>
      <c r="E7" s="907">
        <v>68414.882000000012</v>
      </c>
      <c r="F7" s="907"/>
      <c r="G7" s="907">
        <v>100.00000292334066</v>
      </c>
    </row>
    <row r="8" spans="1:7" s="908" customFormat="1" ht="15.6">
      <c r="A8" s="903">
        <v>1</v>
      </c>
      <c r="B8" s="906" t="s">
        <v>192</v>
      </c>
      <c r="C8" s="903" t="s">
        <v>26</v>
      </c>
      <c r="D8" s="434">
        <v>63946.257420000002</v>
      </c>
      <c r="E8" s="907">
        <v>64113.41</v>
      </c>
      <c r="F8" s="907">
        <v>167.15258000000176</v>
      </c>
      <c r="G8" s="907">
        <v>100.26139540724353</v>
      </c>
    </row>
    <row r="9" spans="1:7" s="908" customFormat="1" ht="15.6">
      <c r="A9" s="909" t="s">
        <v>84</v>
      </c>
      <c r="B9" s="910" t="s">
        <v>85</v>
      </c>
      <c r="C9" s="909" t="s">
        <v>27</v>
      </c>
      <c r="D9" s="433">
        <v>6630.1424299999999</v>
      </c>
      <c r="E9" s="911">
        <v>6650.0399999999991</v>
      </c>
      <c r="F9" s="911">
        <v>19.897569999999178</v>
      </c>
      <c r="G9" s="911">
        <v>100.30010773086815</v>
      </c>
    </row>
    <row r="10" spans="1:7" s="902" customFormat="1" ht="15.6">
      <c r="A10" s="912" t="s">
        <v>86</v>
      </c>
      <c r="B10" s="913" t="s">
        <v>194</v>
      </c>
      <c r="C10" s="912" t="s">
        <v>28</v>
      </c>
      <c r="D10" s="433">
        <v>387.11670000000004</v>
      </c>
      <c r="E10" s="914">
        <v>390.00000000000006</v>
      </c>
      <c r="F10" s="914">
        <v>2.8833000000000197</v>
      </c>
      <c r="G10" s="914">
        <v>100.74481416069109</v>
      </c>
    </row>
    <row r="11" spans="1:7" s="908" customFormat="1" ht="15.6">
      <c r="A11" s="909" t="s">
        <v>90</v>
      </c>
      <c r="B11" s="910" t="s">
        <v>91</v>
      </c>
      <c r="C11" s="909" t="s">
        <v>31</v>
      </c>
      <c r="D11" s="433">
        <v>20907.8632</v>
      </c>
      <c r="E11" s="911">
        <v>24502.58</v>
      </c>
      <c r="F11" s="911">
        <v>3594.716800000002</v>
      </c>
      <c r="G11" s="911">
        <v>117.19313334707489</v>
      </c>
    </row>
    <row r="12" spans="1:7" s="908" customFormat="1" ht="15.6">
      <c r="A12" s="909" t="s">
        <v>92</v>
      </c>
      <c r="B12" s="910" t="s">
        <v>93</v>
      </c>
      <c r="C12" s="909" t="s">
        <v>32</v>
      </c>
      <c r="D12" s="433">
        <v>1211.8873900000001</v>
      </c>
      <c r="E12" s="911">
        <v>1217.52</v>
      </c>
      <c r="F12" s="911">
        <v>5.632609999999886</v>
      </c>
      <c r="G12" s="911">
        <v>100.46477998256917</v>
      </c>
    </row>
    <row r="13" spans="1:7" s="908" customFormat="1" ht="15.6">
      <c r="A13" s="909" t="s">
        <v>94</v>
      </c>
      <c r="B13" s="910" t="s">
        <v>95</v>
      </c>
      <c r="C13" s="909" t="s">
        <v>33</v>
      </c>
      <c r="D13" s="433">
        <v>25024.602700000003</v>
      </c>
      <c r="E13" s="911">
        <v>22354.32</v>
      </c>
      <c r="F13" s="911">
        <v>-2670.2827000000034</v>
      </c>
      <c r="G13" s="911">
        <v>89.329370252099935</v>
      </c>
    </row>
    <row r="14" spans="1:7" s="908" customFormat="1" ht="15.6">
      <c r="A14" s="909" t="s">
        <v>96</v>
      </c>
      <c r="B14" s="910" t="s">
        <v>97</v>
      </c>
      <c r="C14" s="909" t="s">
        <v>34</v>
      </c>
      <c r="D14" s="433">
        <v>0</v>
      </c>
      <c r="E14" s="911"/>
      <c r="F14" s="911"/>
      <c r="G14" s="911"/>
    </row>
    <row r="15" spans="1:7" s="908" customFormat="1" ht="15.6">
      <c r="A15" s="909" t="s">
        <v>98</v>
      </c>
      <c r="B15" s="910" t="s">
        <v>99</v>
      </c>
      <c r="C15" s="909" t="s">
        <v>35</v>
      </c>
      <c r="D15" s="433">
        <v>10091.581699999999</v>
      </c>
      <c r="E15" s="911">
        <v>9308.32</v>
      </c>
      <c r="F15" s="911">
        <v>-783.26169999999911</v>
      </c>
      <c r="G15" s="911">
        <v>92.238464461918795</v>
      </c>
    </row>
    <row r="16" spans="1:7" s="902" customFormat="1" ht="31.2">
      <c r="A16" s="912" t="s">
        <v>86</v>
      </c>
      <c r="B16" s="3" t="s">
        <v>195</v>
      </c>
      <c r="C16" s="912" t="s">
        <v>36</v>
      </c>
      <c r="D16" s="433">
        <v>7732.8690000000006</v>
      </c>
      <c r="E16" s="914">
        <v>7732.87</v>
      </c>
      <c r="F16" s="914">
        <v>9.9999999929423211E-4</v>
      </c>
      <c r="G16" s="914">
        <v>100.00001293181094</v>
      </c>
    </row>
    <row r="17" spans="1:7" s="908" customFormat="1" ht="15.6">
      <c r="A17" s="909" t="s">
        <v>103</v>
      </c>
      <c r="B17" s="910" t="s">
        <v>196</v>
      </c>
      <c r="C17" s="909" t="s">
        <v>39</v>
      </c>
      <c r="D17" s="433">
        <v>78.179999999999993</v>
      </c>
      <c r="E17" s="911">
        <v>78.59</v>
      </c>
      <c r="F17" s="911">
        <v>0.4100000000000108</v>
      </c>
      <c r="G17" s="911">
        <v>100.5244308007163</v>
      </c>
    </row>
    <row r="18" spans="1:7" s="908" customFormat="1" ht="15.6">
      <c r="A18" s="909" t="s">
        <v>105</v>
      </c>
      <c r="B18" s="910" t="s">
        <v>106</v>
      </c>
      <c r="C18" s="909" t="s">
        <v>40</v>
      </c>
      <c r="D18" s="433">
        <v>0</v>
      </c>
      <c r="E18" s="911"/>
      <c r="F18" s="911"/>
      <c r="G18" s="911"/>
    </row>
    <row r="19" spans="1:7" s="908" customFormat="1" ht="15.6">
      <c r="A19" s="909" t="s">
        <v>107</v>
      </c>
      <c r="B19" s="910" t="s">
        <v>108</v>
      </c>
      <c r="C19" s="909" t="s">
        <v>41</v>
      </c>
      <c r="D19" s="433">
        <v>2</v>
      </c>
      <c r="E19" s="911">
        <v>2.04</v>
      </c>
      <c r="F19" s="911">
        <v>4.0000000000000036E-2</v>
      </c>
      <c r="G19" s="911">
        <v>102</v>
      </c>
    </row>
    <row r="20" spans="1:7" s="908" customFormat="1" ht="15.6">
      <c r="A20" s="903">
        <v>2</v>
      </c>
      <c r="B20" s="906" t="s">
        <v>197</v>
      </c>
      <c r="C20" s="903" t="s">
        <v>42</v>
      </c>
      <c r="D20" s="434">
        <v>3685.3564499999998</v>
      </c>
      <c r="E20" s="907">
        <v>3509.7350999999994</v>
      </c>
      <c r="F20" s="907">
        <v>-175.62135000000035</v>
      </c>
      <c r="G20" s="907">
        <v>95.234616993425419</v>
      </c>
    </row>
    <row r="21" spans="1:7" s="908" customFormat="1" ht="15.6">
      <c r="A21" s="903"/>
      <c r="B21" s="910" t="s">
        <v>193</v>
      </c>
      <c r="C21" s="903"/>
      <c r="D21" s="433"/>
      <c r="E21" s="907"/>
      <c r="F21" s="907"/>
      <c r="G21" s="907"/>
    </row>
    <row r="22" spans="1:7" s="908" customFormat="1" ht="15.6">
      <c r="A22" s="909" t="s">
        <v>111</v>
      </c>
      <c r="B22" s="910" t="s">
        <v>112</v>
      </c>
      <c r="C22" s="909" t="s">
        <v>43</v>
      </c>
      <c r="D22" s="433">
        <v>9.6939999999999991</v>
      </c>
      <c r="E22" s="911">
        <v>4.63</v>
      </c>
      <c r="F22" s="911">
        <v>-5.0639999999999992</v>
      </c>
      <c r="G22" s="911">
        <v>47.761501959975249</v>
      </c>
    </row>
    <row r="23" spans="1:7" s="908" customFormat="1" ht="15.6">
      <c r="A23" s="909" t="s">
        <v>113</v>
      </c>
      <c r="B23" s="910" t="s">
        <v>114</v>
      </c>
      <c r="C23" s="909" t="s">
        <v>44</v>
      </c>
      <c r="D23" s="433">
        <v>1.8896100000000002</v>
      </c>
      <c r="E23" s="911">
        <v>1.5160100000000001</v>
      </c>
      <c r="F23" s="911">
        <v>-0.37360000000000015</v>
      </c>
      <c r="G23" s="911">
        <v>80.228724445785105</v>
      </c>
    </row>
    <row r="24" spans="1:7" s="908" customFormat="1" ht="15.6">
      <c r="A24" s="909" t="s">
        <v>115</v>
      </c>
      <c r="B24" s="910" t="s">
        <v>116</v>
      </c>
      <c r="C24" s="909" t="s">
        <v>45</v>
      </c>
      <c r="D24" s="433">
        <v>0</v>
      </c>
      <c r="E24" s="911">
        <v>0</v>
      </c>
      <c r="F24" s="911">
        <v>0</v>
      </c>
      <c r="G24" s="911"/>
    </row>
    <row r="25" spans="1:7" s="908" customFormat="1" ht="15.6">
      <c r="A25" s="909" t="s">
        <v>117</v>
      </c>
      <c r="B25" s="910" t="s">
        <v>118</v>
      </c>
      <c r="C25" s="909" t="s">
        <v>46</v>
      </c>
      <c r="D25" s="433">
        <v>0</v>
      </c>
      <c r="E25" s="911">
        <v>0</v>
      </c>
      <c r="F25" s="911">
        <v>0</v>
      </c>
      <c r="G25" s="911"/>
    </row>
    <row r="26" spans="1:7" s="908" customFormat="1" ht="15.6">
      <c r="A26" s="909" t="s">
        <v>120</v>
      </c>
      <c r="B26" s="910" t="s">
        <v>121</v>
      </c>
      <c r="C26" s="909" t="s">
        <v>47</v>
      </c>
      <c r="D26" s="433">
        <v>2.0529999999999999</v>
      </c>
      <c r="E26" s="911">
        <v>0.93</v>
      </c>
      <c r="F26" s="911">
        <v>-1.1229999999999998</v>
      </c>
      <c r="G26" s="911">
        <v>45.299561617145642</v>
      </c>
    </row>
    <row r="27" spans="1:7" s="908" customFormat="1" ht="15.6">
      <c r="A27" s="909" t="s">
        <v>122</v>
      </c>
      <c r="B27" s="910" t="s">
        <v>123</v>
      </c>
      <c r="C27" s="909" t="s">
        <v>48</v>
      </c>
      <c r="D27" s="433">
        <v>1.226</v>
      </c>
      <c r="E27" s="911">
        <v>1.1000000000000001</v>
      </c>
      <c r="F27" s="911">
        <v>-0.12599999999999989</v>
      </c>
      <c r="G27" s="911">
        <v>89.722675367047316</v>
      </c>
    </row>
    <row r="28" spans="1:7" s="908" customFormat="1" ht="15.6">
      <c r="A28" s="909" t="s">
        <v>124</v>
      </c>
      <c r="B28" s="910" t="s">
        <v>125</v>
      </c>
      <c r="C28" s="909" t="s">
        <v>49</v>
      </c>
      <c r="D28" s="433">
        <v>0</v>
      </c>
      <c r="E28" s="911">
        <v>0</v>
      </c>
      <c r="F28" s="911">
        <v>0</v>
      </c>
      <c r="G28" s="911"/>
    </row>
    <row r="29" spans="1:7" s="908" customFormat="1" ht="31.2">
      <c r="A29" s="909" t="s">
        <v>126</v>
      </c>
      <c r="B29" s="910" t="s">
        <v>127</v>
      </c>
      <c r="C29" s="909" t="s">
        <v>50</v>
      </c>
      <c r="D29" s="433">
        <v>17.71</v>
      </c>
      <c r="E29" s="911">
        <v>17.71</v>
      </c>
      <c r="F29" s="911">
        <v>0</v>
      </c>
      <c r="G29" s="911">
        <v>100</v>
      </c>
    </row>
    <row r="30" spans="1:7" s="908" customFormat="1" ht="31.2">
      <c r="A30" s="909" t="s">
        <v>128</v>
      </c>
      <c r="B30" s="859" t="s">
        <v>198</v>
      </c>
      <c r="C30" s="909" t="s">
        <v>51</v>
      </c>
      <c r="D30" s="433">
        <v>994.88838999999996</v>
      </c>
      <c r="E30" s="911">
        <v>825.49659999999983</v>
      </c>
      <c r="F30" s="911">
        <v>-169.39179000000013</v>
      </c>
      <c r="G30" s="911">
        <v>82.973789652927792</v>
      </c>
    </row>
    <row r="31" spans="1:7" s="908" customFormat="1" ht="21" customHeight="1">
      <c r="A31" s="909"/>
      <c r="B31" s="3" t="s">
        <v>199</v>
      </c>
      <c r="C31" s="909"/>
      <c r="D31" s="433"/>
      <c r="E31" s="911"/>
      <c r="F31" s="911"/>
      <c r="G31" s="911"/>
    </row>
    <row r="32" spans="1:7" s="908" customFormat="1" ht="15.6">
      <c r="A32" s="909" t="s">
        <v>200</v>
      </c>
      <c r="B32" s="3" t="s">
        <v>130</v>
      </c>
      <c r="C32" s="2" t="s">
        <v>52</v>
      </c>
      <c r="D32" s="433">
        <v>714.42183999999997</v>
      </c>
      <c r="E32" s="911">
        <v>645.56200000000001</v>
      </c>
      <c r="F32" s="911">
        <v>-68.859839999999963</v>
      </c>
      <c r="G32" s="911">
        <v>90.36145927453731</v>
      </c>
    </row>
    <row r="33" spans="1:7" s="908" customFormat="1" ht="15.6">
      <c r="A33" s="909" t="s">
        <v>200</v>
      </c>
      <c r="B33" s="3" t="s">
        <v>201</v>
      </c>
      <c r="C33" s="2" t="s">
        <v>53</v>
      </c>
      <c r="D33" s="433">
        <v>34.841850000000001</v>
      </c>
      <c r="E33" s="911">
        <v>33.15</v>
      </c>
      <c r="F33" s="911">
        <v>-1.6918500000000023</v>
      </c>
      <c r="G33" s="911">
        <v>95.144201585162662</v>
      </c>
    </row>
    <row r="34" spans="1:7" s="908" customFormat="1" ht="15.6">
      <c r="A34" s="909" t="s">
        <v>200</v>
      </c>
      <c r="B34" s="3" t="s">
        <v>202</v>
      </c>
      <c r="C34" s="2" t="s">
        <v>54</v>
      </c>
      <c r="D34" s="433">
        <v>0.83</v>
      </c>
      <c r="E34" s="911">
        <v>0.83000000000000018</v>
      </c>
      <c r="F34" s="911">
        <v>0</v>
      </c>
      <c r="G34" s="911">
        <v>100.00000000000003</v>
      </c>
    </row>
    <row r="35" spans="1:7" s="908" customFormat="1" ht="15.6">
      <c r="A35" s="909" t="s">
        <v>200</v>
      </c>
      <c r="B35" s="3" t="s">
        <v>133</v>
      </c>
      <c r="C35" s="2" t="s">
        <v>55</v>
      </c>
      <c r="D35" s="433">
        <v>5.1278999999999995</v>
      </c>
      <c r="E35" s="911">
        <v>4.57</v>
      </c>
      <c r="F35" s="911">
        <v>-0.55789999999999917</v>
      </c>
      <c r="G35" s="911">
        <v>89.120302658008157</v>
      </c>
    </row>
    <row r="36" spans="1:7" s="908" customFormat="1" ht="15.6">
      <c r="A36" s="909" t="s">
        <v>200</v>
      </c>
      <c r="B36" s="3" t="s">
        <v>203</v>
      </c>
      <c r="C36" s="2" t="s">
        <v>56</v>
      </c>
      <c r="D36" s="433">
        <v>41.863669999999999</v>
      </c>
      <c r="E36" s="911">
        <v>40.334600000000002</v>
      </c>
      <c r="F36" s="911">
        <v>-1.5290699999999973</v>
      </c>
      <c r="G36" s="911">
        <v>96.347501306025009</v>
      </c>
    </row>
    <row r="37" spans="1:7" s="908" customFormat="1" ht="15.6">
      <c r="A37" s="909" t="s">
        <v>200</v>
      </c>
      <c r="B37" s="3" t="s">
        <v>204</v>
      </c>
      <c r="C37" s="2" t="s">
        <v>57</v>
      </c>
      <c r="D37" s="433">
        <v>7.9400000000000013</v>
      </c>
      <c r="E37" s="911">
        <v>7.4900000000000011</v>
      </c>
      <c r="F37" s="911">
        <v>-0.45000000000000018</v>
      </c>
      <c r="G37" s="911">
        <v>94.332493702770776</v>
      </c>
    </row>
    <row r="38" spans="1:7" s="908" customFormat="1" ht="15.6">
      <c r="A38" s="909" t="s">
        <v>200</v>
      </c>
      <c r="B38" s="3" t="s">
        <v>136</v>
      </c>
      <c r="C38" s="2" t="s">
        <v>58</v>
      </c>
      <c r="D38" s="433">
        <v>133.46720999999999</v>
      </c>
      <c r="E38" s="911">
        <v>37.270000000000003</v>
      </c>
      <c r="F38" s="911">
        <v>-96.197209999999984</v>
      </c>
      <c r="G38" s="911">
        <v>27.924461746072318</v>
      </c>
    </row>
    <row r="39" spans="1:7" s="908" customFormat="1" ht="15.6">
      <c r="A39" s="909" t="s">
        <v>200</v>
      </c>
      <c r="B39" s="3" t="s">
        <v>205</v>
      </c>
      <c r="C39" s="2" t="s">
        <v>59</v>
      </c>
      <c r="D39" s="433">
        <v>0.77</v>
      </c>
      <c r="E39" s="911">
        <v>0.70000000000000007</v>
      </c>
      <c r="F39" s="911">
        <v>-6.9999999999999951E-2</v>
      </c>
      <c r="G39" s="911">
        <v>90.909090909090907</v>
      </c>
    </row>
    <row r="40" spans="1:7" s="908" customFormat="1" ht="15.6">
      <c r="A40" s="909" t="s">
        <v>200</v>
      </c>
      <c r="B40" s="3" t="s">
        <v>138</v>
      </c>
      <c r="C40" s="2" t="s">
        <v>60</v>
      </c>
      <c r="D40" s="915">
        <v>0</v>
      </c>
      <c r="E40" s="911">
        <v>0</v>
      </c>
      <c r="F40" s="911">
        <v>0</v>
      </c>
      <c r="G40" s="911"/>
    </row>
    <row r="41" spans="1:7" s="908" customFormat="1" ht="15.6">
      <c r="A41" s="909" t="s">
        <v>200</v>
      </c>
      <c r="B41" s="3" t="s">
        <v>139</v>
      </c>
      <c r="C41" s="2" t="s">
        <v>61</v>
      </c>
      <c r="D41" s="433">
        <v>0.36</v>
      </c>
      <c r="E41" s="911">
        <v>0.36</v>
      </c>
      <c r="F41" s="911">
        <v>0</v>
      </c>
      <c r="G41" s="911">
        <v>100</v>
      </c>
    </row>
    <row r="42" spans="1:7" s="908" customFormat="1" ht="15.6">
      <c r="A42" s="909" t="s">
        <v>200</v>
      </c>
      <c r="B42" s="3" t="s">
        <v>140</v>
      </c>
      <c r="C42" s="2" t="s">
        <v>62</v>
      </c>
      <c r="D42" s="433">
        <v>0.15000000000000002</v>
      </c>
      <c r="E42" s="911">
        <v>0.1</v>
      </c>
      <c r="F42" s="911">
        <v>-5.0000000000000017E-2</v>
      </c>
      <c r="G42" s="911">
        <v>66.666666666666657</v>
      </c>
    </row>
    <row r="43" spans="1:7" s="908" customFormat="1" ht="15.6">
      <c r="A43" s="909" t="s">
        <v>200</v>
      </c>
      <c r="B43" s="3" t="s">
        <v>141</v>
      </c>
      <c r="C43" s="2" t="s">
        <v>63</v>
      </c>
      <c r="D43" s="433">
        <v>0</v>
      </c>
      <c r="E43" s="911">
        <v>0</v>
      </c>
      <c r="F43" s="911">
        <v>0</v>
      </c>
      <c r="G43" s="911"/>
    </row>
    <row r="44" spans="1:7" s="908" customFormat="1" ht="31.2">
      <c r="A44" s="909" t="s">
        <v>200</v>
      </c>
      <c r="B44" s="3" t="s">
        <v>206</v>
      </c>
      <c r="C44" s="2" t="s">
        <v>64</v>
      </c>
      <c r="D44" s="433">
        <v>52.82</v>
      </c>
      <c r="E44" s="911">
        <v>52.820000000000007</v>
      </c>
      <c r="F44" s="911">
        <v>0</v>
      </c>
      <c r="G44" s="911">
        <v>100.00000000000001</v>
      </c>
    </row>
    <row r="45" spans="1:7" s="908" customFormat="1" ht="15.6">
      <c r="A45" s="909" t="s">
        <v>200</v>
      </c>
      <c r="B45" s="3" t="s">
        <v>144</v>
      </c>
      <c r="C45" s="2" t="s">
        <v>65</v>
      </c>
      <c r="D45" s="433">
        <v>0</v>
      </c>
      <c r="E45" s="911">
        <v>0</v>
      </c>
      <c r="F45" s="911">
        <v>0</v>
      </c>
      <c r="G45" s="911"/>
    </row>
    <row r="46" spans="1:7" s="908" customFormat="1" ht="15.6">
      <c r="A46" s="909" t="s">
        <v>200</v>
      </c>
      <c r="B46" s="3" t="s">
        <v>207</v>
      </c>
      <c r="C46" s="2" t="s">
        <v>66</v>
      </c>
      <c r="D46" s="433">
        <v>0</v>
      </c>
      <c r="E46" s="911">
        <v>0</v>
      </c>
      <c r="F46" s="911">
        <v>0</v>
      </c>
      <c r="G46" s="911"/>
    </row>
    <row r="47" spans="1:7" s="908" customFormat="1" ht="15.6">
      <c r="A47" s="909" t="s">
        <v>200</v>
      </c>
      <c r="B47" s="3" t="s">
        <v>146</v>
      </c>
      <c r="C47" s="2" t="s">
        <v>67</v>
      </c>
      <c r="D47" s="433">
        <v>2.31</v>
      </c>
      <c r="E47" s="911">
        <v>2.31</v>
      </c>
      <c r="F47" s="911">
        <v>0</v>
      </c>
      <c r="G47" s="911">
        <v>100</v>
      </c>
    </row>
    <row r="48" spans="1:7" s="908" customFormat="1" ht="15.6">
      <c r="A48" s="909" t="s">
        <v>147</v>
      </c>
      <c r="B48" s="910" t="s">
        <v>148</v>
      </c>
      <c r="C48" s="909" t="s">
        <v>68</v>
      </c>
      <c r="D48" s="433">
        <v>122.4</v>
      </c>
      <c r="E48" s="911">
        <v>122.4</v>
      </c>
      <c r="F48" s="911">
        <v>0</v>
      </c>
      <c r="G48" s="911">
        <v>100</v>
      </c>
    </row>
    <row r="49" spans="1:7" s="908" customFormat="1" ht="15.6">
      <c r="A49" s="909" t="s">
        <v>149</v>
      </c>
      <c r="B49" s="910" t="s">
        <v>150</v>
      </c>
      <c r="C49" s="909" t="s">
        <v>69</v>
      </c>
      <c r="D49" s="433">
        <v>3.3099999999999996</v>
      </c>
      <c r="E49" s="911">
        <v>3.31</v>
      </c>
      <c r="F49" s="911">
        <v>0</v>
      </c>
      <c r="G49" s="911">
        <v>100.00000000000001</v>
      </c>
    </row>
    <row r="50" spans="1:7" s="908" customFormat="1" ht="15.6">
      <c r="A50" s="909" t="s">
        <v>151</v>
      </c>
      <c r="B50" s="910" t="s">
        <v>152</v>
      </c>
      <c r="C50" s="909" t="s">
        <v>70</v>
      </c>
      <c r="D50" s="433">
        <v>0</v>
      </c>
      <c r="E50" s="911">
        <v>0</v>
      </c>
      <c r="F50" s="911">
        <v>0</v>
      </c>
      <c r="G50" s="911"/>
    </row>
    <row r="51" spans="1:7" s="908" customFormat="1" ht="15.6">
      <c r="A51" s="909" t="s">
        <v>153</v>
      </c>
      <c r="B51" s="910" t="s">
        <v>154</v>
      </c>
      <c r="C51" s="909" t="s">
        <v>71</v>
      </c>
      <c r="D51" s="433">
        <v>354.83945999999997</v>
      </c>
      <c r="E51" s="911">
        <v>344.94</v>
      </c>
      <c r="F51" s="911">
        <v>-9.8994599999999764</v>
      </c>
      <c r="G51" s="911">
        <v>97.210158081065742</v>
      </c>
    </row>
    <row r="52" spans="1:7" s="908" customFormat="1" ht="15.6">
      <c r="A52" s="909" t="s">
        <v>155</v>
      </c>
      <c r="B52" s="910" t="s">
        <v>156</v>
      </c>
      <c r="C52" s="909" t="s">
        <v>72</v>
      </c>
      <c r="D52" s="433">
        <v>69.36</v>
      </c>
      <c r="E52" s="911">
        <v>68.149999999999991</v>
      </c>
      <c r="F52" s="911">
        <v>-1.210000000000008</v>
      </c>
      <c r="G52" s="911">
        <v>98.255478662053051</v>
      </c>
    </row>
    <row r="53" spans="1:7" s="908" customFormat="1" ht="15.6">
      <c r="A53" s="909" t="s">
        <v>157</v>
      </c>
      <c r="B53" s="910" t="s">
        <v>158</v>
      </c>
      <c r="C53" s="909" t="s">
        <v>73</v>
      </c>
      <c r="D53" s="433">
        <v>7.8699899999999996</v>
      </c>
      <c r="E53" s="911">
        <v>7.4654900000000008</v>
      </c>
      <c r="F53" s="911">
        <v>-0.40449999999999875</v>
      </c>
      <c r="G53" s="911">
        <v>94.860222185796943</v>
      </c>
    </row>
    <row r="54" spans="1:7" s="908" customFormat="1" ht="15.6">
      <c r="A54" s="909" t="s">
        <v>159</v>
      </c>
      <c r="B54" s="910" t="s">
        <v>160</v>
      </c>
      <c r="C54" s="909" t="s">
        <v>74</v>
      </c>
      <c r="D54" s="433">
        <v>0.08</v>
      </c>
      <c r="E54" s="911">
        <v>0.08</v>
      </c>
      <c r="F54" s="911">
        <v>0</v>
      </c>
      <c r="G54" s="911">
        <v>100</v>
      </c>
    </row>
    <row r="55" spans="1:7" s="908" customFormat="1" ht="15.6">
      <c r="A55" s="909" t="s">
        <v>161</v>
      </c>
      <c r="B55" s="910" t="s">
        <v>162</v>
      </c>
      <c r="C55" s="909" t="s">
        <v>75</v>
      </c>
      <c r="D55" s="433">
        <v>0</v>
      </c>
      <c r="E55" s="911">
        <v>0</v>
      </c>
      <c r="F55" s="911">
        <v>0</v>
      </c>
      <c r="G55" s="911"/>
    </row>
    <row r="56" spans="1:7" s="908" customFormat="1" ht="15.6">
      <c r="A56" s="909" t="s">
        <v>163</v>
      </c>
      <c r="B56" s="910" t="s">
        <v>164</v>
      </c>
      <c r="C56" s="909" t="s">
        <v>76</v>
      </c>
      <c r="D56" s="433">
        <v>0.02</v>
      </c>
      <c r="E56" s="911">
        <v>0.02</v>
      </c>
      <c r="F56" s="911">
        <v>0</v>
      </c>
      <c r="G56" s="911">
        <v>100</v>
      </c>
    </row>
    <row r="57" spans="1:7" s="908" customFormat="1" ht="15.6">
      <c r="A57" s="909" t="s">
        <v>165</v>
      </c>
      <c r="B57" s="910" t="s">
        <v>166</v>
      </c>
      <c r="C57" s="909" t="s">
        <v>77</v>
      </c>
      <c r="D57" s="433">
        <v>2093.1799999999998</v>
      </c>
      <c r="E57" s="911">
        <v>2105.16</v>
      </c>
      <c r="F57" s="911">
        <v>11.980000000000018</v>
      </c>
      <c r="G57" s="911">
        <v>100.57233491625183</v>
      </c>
    </row>
    <row r="58" spans="1:7" s="908" customFormat="1" ht="15.6">
      <c r="A58" s="909" t="s">
        <v>167</v>
      </c>
      <c r="B58" s="910" t="s">
        <v>168</v>
      </c>
      <c r="C58" s="909" t="s">
        <v>78</v>
      </c>
      <c r="D58" s="433">
        <v>6.7400000000000011</v>
      </c>
      <c r="E58" s="911">
        <v>6.74</v>
      </c>
      <c r="F58" s="911">
        <v>0</v>
      </c>
      <c r="G58" s="911">
        <v>99.999999999999986</v>
      </c>
    </row>
    <row r="59" spans="1:7" s="908" customFormat="1" ht="15.6">
      <c r="A59" s="909" t="s">
        <v>169</v>
      </c>
      <c r="B59" s="910" t="s">
        <v>170</v>
      </c>
      <c r="C59" s="909" t="s">
        <v>79</v>
      </c>
      <c r="D59" s="433">
        <v>0.09</v>
      </c>
      <c r="E59" s="911">
        <v>0.09</v>
      </c>
      <c r="F59" s="911">
        <v>0</v>
      </c>
      <c r="G59" s="911">
        <v>100</v>
      </c>
    </row>
    <row r="60" spans="1:7" s="908" customFormat="1" ht="15.6">
      <c r="A60" s="903">
        <v>3</v>
      </c>
      <c r="B60" s="906" t="s">
        <v>171</v>
      </c>
      <c r="C60" s="903" t="s">
        <v>172</v>
      </c>
      <c r="D60" s="434">
        <v>783.26812999999993</v>
      </c>
      <c r="E60" s="907">
        <v>791.73389999999995</v>
      </c>
      <c r="F60" s="907">
        <v>8.4657700000000204</v>
      </c>
      <c r="G60" s="907">
        <v>101.080826561908</v>
      </c>
    </row>
  </sheetData>
  <mergeCells count="9">
    <mergeCell ref="A1:B1"/>
    <mergeCell ref="A2:G2"/>
    <mergeCell ref="E3:G3"/>
    <mergeCell ref="F4:G4"/>
    <mergeCell ref="A3:A5"/>
    <mergeCell ref="B3:B5"/>
    <mergeCell ref="C3:C5"/>
    <mergeCell ref="D3:D5"/>
    <mergeCell ref="E4:E5"/>
  </mergeCells>
  <conditionalFormatting sqref="B16">
    <cfRule type="cellIs" dxfId="1430" priority="4" stopIfTrue="1" operator="equal">
      <formula>0</formula>
    </cfRule>
  </conditionalFormatting>
  <conditionalFormatting sqref="B30:B31">
    <cfRule type="cellIs" dxfId="1429" priority="1" stopIfTrue="1" operator="equal">
      <formula>0</formula>
    </cfRule>
  </conditionalFormatting>
  <conditionalFormatting sqref="B32:C47">
    <cfRule type="cellIs" dxfId="1428" priority="2" stopIfTrue="1" operator="equal">
      <formula>0</formula>
    </cfRule>
  </conditionalFormatting>
  <pageMargins left="0.82" right="0.28000000000000003"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Zeros="0" workbookViewId="0">
      <selection activeCell="L8" sqref="L8"/>
    </sheetView>
  </sheetViews>
  <sheetFormatPr defaultColWidth="9" defaultRowHeight="14.4"/>
  <cols>
    <col min="1" max="1" width="5.6640625" style="1" customWidth="1"/>
    <col min="2" max="2" width="32.33203125" customWidth="1"/>
    <col min="3" max="3" width="4.88671875" customWidth="1"/>
    <col min="4" max="4" width="11.33203125" customWidth="1"/>
    <col min="5" max="5" width="10.88671875" customWidth="1"/>
    <col min="6" max="6" width="12.109375" customWidth="1"/>
    <col min="10" max="10" width="11.6640625" customWidth="1"/>
    <col min="11" max="11" width="10.5546875" customWidth="1"/>
    <col min="12" max="12" width="13" customWidth="1"/>
    <col min="13" max="13" width="10.33203125" customWidth="1"/>
    <col min="14" max="14" width="13.33203125" customWidth="1"/>
    <col min="15" max="15" width="11.88671875" customWidth="1"/>
    <col min="16" max="16" width="8.88671875" customWidth="1"/>
    <col min="17" max="17" width="11.6640625" customWidth="1"/>
  </cols>
  <sheetData>
    <row r="1" spans="1:17" ht="39.6">
      <c r="A1" s="380" t="s">
        <v>208</v>
      </c>
      <c r="B1" s="381" t="s">
        <v>176</v>
      </c>
      <c r="C1" s="381" t="s">
        <v>18</v>
      </c>
      <c r="D1" s="381" t="s">
        <v>227</v>
      </c>
      <c r="E1" s="381" t="s">
        <v>228</v>
      </c>
      <c r="F1" s="381" t="s">
        <v>229</v>
      </c>
      <c r="G1" s="382"/>
      <c r="I1" s="964" t="s">
        <v>1</v>
      </c>
      <c r="J1" s="964" t="s">
        <v>176</v>
      </c>
      <c r="K1" s="970" t="s">
        <v>230</v>
      </c>
      <c r="L1" s="971"/>
      <c r="M1" s="970" t="s">
        <v>231</v>
      </c>
      <c r="N1" s="972"/>
      <c r="O1" s="972"/>
      <c r="P1" s="971"/>
      <c r="Q1" s="964" t="s">
        <v>232</v>
      </c>
    </row>
    <row r="2" spans="1:17">
      <c r="A2" s="383">
        <v>-1</v>
      </c>
      <c r="B2" s="384">
        <v>-2</v>
      </c>
      <c r="C2" s="383">
        <v>-3</v>
      </c>
      <c r="D2" s="383">
        <v>-4</v>
      </c>
      <c r="E2" s="383">
        <v>-5</v>
      </c>
      <c r="F2" s="385" t="s">
        <v>233</v>
      </c>
      <c r="G2" s="382"/>
      <c r="I2" s="965"/>
      <c r="J2" s="965"/>
      <c r="K2" s="975" t="s">
        <v>209</v>
      </c>
      <c r="L2" s="975" t="s">
        <v>234</v>
      </c>
      <c r="M2" s="975" t="s">
        <v>235</v>
      </c>
      <c r="N2" s="975" t="s">
        <v>236</v>
      </c>
      <c r="O2" s="973" t="s">
        <v>237</v>
      </c>
      <c r="P2" s="974"/>
      <c r="Q2" s="965"/>
    </row>
    <row r="3" spans="1:17" ht="27.6">
      <c r="A3" s="386">
        <v>1</v>
      </c>
      <c r="B3" s="387" t="s">
        <v>192</v>
      </c>
      <c r="C3" s="388" t="s">
        <v>26</v>
      </c>
      <c r="D3" s="389">
        <f>'01CH'!D8</f>
        <v>64113.41</v>
      </c>
      <c r="E3" s="389" t="e">
        <f>#REF!</f>
        <v>#REF!</v>
      </c>
      <c r="F3" s="389" t="e">
        <f>E3-D3</f>
        <v>#REF!</v>
      </c>
      <c r="G3" s="382"/>
      <c r="I3" s="966"/>
      <c r="J3" s="966"/>
      <c r="K3" s="976"/>
      <c r="L3" s="976"/>
      <c r="M3" s="976"/>
      <c r="N3" s="976"/>
      <c r="O3" s="400" t="s">
        <v>209</v>
      </c>
      <c r="P3" s="400" t="s">
        <v>234</v>
      </c>
      <c r="Q3" s="966"/>
    </row>
    <row r="4" spans="1:17">
      <c r="A4" s="390"/>
      <c r="B4" s="391" t="s">
        <v>238</v>
      </c>
      <c r="C4" s="392"/>
      <c r="D4" s="393">
        <f>'01CH'!D9</f>
        <v>0</v>
      </c>
      <c r="E4" s="393" t="e">
        <f>#REF!</f>
        <v>#REF!</v>
      </c>
      <c r="F4" s="393" t="e">
        <f t="shared" ref="F4:F56" si="0">E4-D4</f>
        <v>#REF!</v>
      </c>
      <c r="G4" s="382"/>
      <c r="I4" s="401">
        <v>-1</v>
      </c>
      <c r="J4" s="402">
        <v>-2</v>
      </c>
      <c r="K4" s="402">
        <v>-3</v>
      </c>
      <c r="L4" s="402">
        <v>-4</v>
      </c>
      <c r="M4" s="402">
        <v>-5</v>
      </c>
      <c r="N4" s="402">
        <v>-6</v>
      </c>
      <c r="O4" s="402" t="s">
        <v>239</v>
      </c>
      <c r="P4" s="402">
        <v>-8</v>
      </c>
      <c r="Q4" s="402"/>
    </row>
    <row r="5" spans="1:17" ht="27.6">
      <c r="A5" s="386" t="s">
        <v>84</v>
      </c>
      <c r="B5" s="394" t="s">
        <v>85</v>
      </c>
      <c r="C5" s="395" t="s">
        <v>27</v>
      </c>
      <c r="D5" s="393">
        <f>'01CH'!D10</f>
        <v>6650.0399999999991</v>
      </c>
      <c r="E5" s="393" t="e">
        <f>#REF!</f>
        <v>#REF!</v>
      </c>
      <c r="F5" s="393" t="e">
        <f t="shared" si="0"/>
        <v>#REF!</v>
      </c>
      <c r="G5" s="382"/>
      <c r="I5" s="399">
        <v>1</v>
      </c>
      <c r="J5" s="403" t="s">
        <v>192</v>
      </c>
      <c r="K5" s="404">
        <f>'01CH'!D8</f>
        <v>64113.41</v>
      </c>
      <c r="L5" s="404">
        <f>'01CH'!E8</f>
        <v>93.71266620031588</v>
      </c>
      <c r="M5" s="404" t="e">
        <f>#REF!</f>
        <v>#REF!</v>
      </c>
      <c r="N5" s="404" t="e">
        <f>#REF!</f>
        <v>#REF!</v>
      </c>
      <c r="O5" s="404" t="e">
        <f>#REF!</f>
        <v>#REF!</v>
      </c>
      <c r="P5" s="404" t="e">
        <f>#REF!</f>
        <v>#REF!</v>
      </c>
      <c r="Q5" s="416" t="e">
        <f>O5-K5</f>
        <v>#REF!</v>
      </c>
    </row>
    <row r="6" spans="1:17">
      <c r="A6" s="390"/>
      <c r="B6" s="396" t="s">
        <v>240</v>
      </c>
      <c r="C6" s="397" t="s">
        <v>28</v>
      </c>
      <c r="D6" s="393">
        <f>'01CH'!D11</f>
        <v>390.00000000000006</v>
      </c>
      <c r="E6" s="393" t="e">
        <f>#REF!</f>
        <v>#REF!</v>
      </c>
      <c r="F6" s="393" t="e">
        <f t="shared" si="0"/>
        <v>#REF!</v>
      </c>
      <c r="G6" s="382"/>
      <c r="I6" s="405"/>
      <c r="J6" s="406" t="s">
        <v>199</v>
      </c>
      <c r="K6" s="407">
        <f>'01CH'!D9</f>
        <v>0</v>
      </c>
      <c r="L6" s="407">
        <f>'01CH'!E9</f>
        <v>0</v>
      </c>
      <c r="M6" s="407" t="e">
        <f>#REF!</f>
        <v>#REF!</v>
      </c>
      <c r="N6" s="407" t="e">
        <f>#REF!</f>
        <v>#REF!</v>
      </c>
      <c r="O6" s="407" t="e">
        <f>#REF!</f>
        <v>#REF!</v>
      </c>
      <c r="P6" s="407" t="e">
        <f>#REF!</f>
        <v>#REF!</v>
      </c>
      <c r="Q6" s="416" t="e">
        <f t="shared" ref="Q6:Q58" si="1">O6-K6</f>
        <v>#REF!</v>
      </c>
    </row>
    <row r="7" spans="1:17">
      <c r="A7" s="386" t="s">
        <v>90</v>
      </c>
      <c r="B7" s="394" t="s">
        <v>91</v>
      </c>
      <c r="C7" s="395" t="s">
        <v>31</v>
      </c>
      <c r="D7" s="393">
        <f>'01CH'!D12</f>
        <v>24502.58</v>
      </c>
      <c r="E7" s="393" t="e">
        <f>#REF!</f>
        <v>#REF!</v>
      </c>
      <c r="F7" s="393" t="e">
        <f t="shared" si="0"/>
        <v>#REF!</v>
      </c>
      <c r="G7" s="382"/>
      <c r="I7" s="408" t="s">
        <v>84</v>
      </c>
      <c r="J7" s="409" t="s">
        <v>85</v>
      </c>
      <c r="K7" s="407">
        <f>'01CH'!D10</f>
        <v>6650.0399999999991</v>
      </c>
      <c r="L7" s="407">
        <f>'01CH'!E10</f>
        <v>9.7201658551424508</v>
      </c>
      <c r="M7" s="407" t="e">
        <f>#REF!</f>
        <v>#REF!</v>
      </c>
      <c r="N7" s="407" t="e">
        <f>#REF!</f>
        <v>#REF!</v>
      </c>
      <c r="O7" s="407" t="e">
        <f>#REF!</f>
        <v>#REF!</v>
      </c>
      <c r="P7" s="407" t="e">
        <f>#REF!</f>
        <v>#REF!</v>
      </c>
      <c r="Q7" s="416" t="e">
        <f t="shared" si="1"/>
        <v>#REF!</v>
      </c>
    </row>
    <row r="8" spans="1:17" ht="55.2">
      <c r="A8" s="386" t="s">
        <v>92</v>
      </c>
      <c r="B8" s="394" t="s">
        <v>93</v>
      </c>
      <c r="C8" s="395" t="s">
        <v>32</v>
      </c>
      <c r="D8" s="393">
        <f>'01CH'!D13</f>
        <v>1217.52</v>
      </c>
      <c r="E8" s="393" t="e">
        <f>#REF!</f>
        <v>#REF!</v>
      </c>
      <c r="F8" s="393" t="e">
        <f t="shared" si="0"/>
        <v>#REF!</v>
      </c>
      <c r="G8" s="382"/>
      <c r="I8" s="410"/>
      <c r="J8" s="406" t="s">
        <v>241</v>
      </c>
      <c r="K8" s="407">
        <f>'01CH'!D11</f>
        <v>390.00000000000006</v>
      </c>
      <c r="L8" s="407">
        <f>'01CH'!E11</f>
        <v>0.5700514107442296</v>
      </c>
      <c r="M8" s="407" t="e">
        <f>#REF!</f>
        <v>#REF!</v>
      </c>
      <c r="N8" s="407" t="e">
        <f>#REF!</f>
        <v>#REF!</v>
      </c>
      <c r="O8" s="407" t="e">
        <f>#REF!</f>
        <v>#REF!</v>
      </c>
      <c r="P8" s="407" t="e">
        <f>#REF!</f>
        <v>#REF!</v>
      </c>
      <c r="Q8" s="416" t="e">
        <f t="shared" si="1"/>
        <v>#REF!</v>
      </c>
    </row>
    <row r="9" spans="1:17" ht="41.4">
      <c r="A9" s="386" t="s">
        <v>94</v>
      </c>
      <c r="B9" s="394" t="s">
        <v>95</v>
      </c>
      <c r="C9" s="395" t="s">
        <v>33</v>
      </c>
      <c r="D9" s="393">
        <f>'01CH'!D14</f>
        <v>22354.32</v>
      </c>
      <c r="E9" s="393" t="e">
        <f>#REF!</f>
        <v>#REF!</v>
      </c>
      <c r="F9" s="393" t="e">
        <f t="shared" si="0"/>
        <v>#REF!</v>
      </c>
      <c r="G9" s="382"/>
      <c r="I9" s="408" t="s">
        <v>90</v>
      </c>
      <c r="J9" s="409" t="s">
        <v>91</v>
      </c>
      <c r="K9" s="407">
        <f>'01CH'!D12</f>
        <v>24502.58</v>
      </c>
      <c r="L9" s="407">
        <f>'01CH'!E12</f>
        <v>35.81469306634191</v>
      </c>
      <c r="M9" s="407" t="e">
        <f>#REF!</f>
        <v>#REF!</v>
      </c>
      <c r="N9" s="407" t="e">
        <f>#REF!</f>
        <v>#REF!</v>
      </c>
      <c r="O9" s="407" t="e">
        <f>#REF!</f>
        <v>#REF!</v>
      </c>
      <c r="P9" s="407" t="e">
        <f>#REF!</f>
        <v>#REF!</v>
      </c>
      <c r="Q9" s="416" t="e">
        <f t="shared" si="1"/>
        <v>#REF!</v>
      </c>
    </row>
    <row r="10" spans="1:17" ht="27.6">
      <c r="A10" s="386" t="s">
        <v>96</v>
      </c>
      <c r="B10" s="394" t="s">
        <v>97</v>
      </c>
      <c r="C10" s="395" t="s">
        <v>34</v>
      </c>
      <c r="D10" s="393">
        <f>'01CH'!D15</f>
        <v>0</v>
      </c>
      <c r="E10" s="393" t="e">
        <f>#REF!</f>
        <v>#REF!</v>
      </c>
      <c r="F10" s="393" t="e">
        <f t="shared" si="0"/>
        <v>#REF!</v>
      </c>
      <c r="G10" s="382"/>
      <c r="I10" s="408" t="s">
        <v>92</v>
      </c>
      <c r="J10" s="409" t="s">
        <v>93</v>
      </c>
      <c r="K10" s="407">
        <f>'01CH'!D13</f>
        <v>1217.52</v>
      </c>
      <c r="L10" s="407">
        <f>'01CH'!E13</f>
        <v>1.779612804126447</v>
      </c>
      <c r="M10" s="407" t="e">
        <f>#REF!</f>
        <v>#REF!</v>
      </c>
      <c r="N10" s="407" t="e">
        <f>#REF!</f>
        <v>#REF!</v>
      </c>
      <c r="O10" s="407" t="e">
        <f>#REF!</f>
        <v>#REF!</v>
      </c>
      <c r="P10" s="407" t="e">
        <f>#REF!</f>
        <v>#REF!</v>
      </c>
      <c r="Q10" s="416" t="e">
        <f t="shared" si="1"/>
        <v>#REF!</v>
      </c>
    </row>
    <row r="11" spans="1:17" ht="27.6">
      <c r="A11" s="386" t="s">
        <v>98</v>
      </c>
      <c r="B11" s="394" t="s">
        <v>99</v>
      </c>
      <c r="C11" s="395" t="s">
        <v>35</v>
      </c>
      <c r="D11" s="393">
        <f>'01CH'!D16</f>
        <v>9308.32</v>
      </c>
      <c r="E11" s="393" t="e">
        <f>#REF!</f>
        <v>#REF!</v>
      </c>
      <c r="F11" s="393" t="e">
        <f t="shared" si="0"/>
        <v>#REF!</v>
      </c>
      <c r="G11" s="382"/>
      <c r="I11" s="408" t="s">
        <v>94</v>
      </c>
      <c r="J11" s="409" t="s">
        <v>95</v>
      </c>
      <c r="K11" s="407">
        <f>'01CH'!D14</f>
        <v>22354.32</v>
      </c>
      <c r="L11" s="407">
        <f>'01CH'!E14</f>
        <v>32.67464526212293</v>
      </c>
      <c r="M11" s="407" t="e">
        <f>#REF!</f>
        <v>#REF!</v>
      </c>
      <c r="N11" s="407" t="e">
        <f>#REF!</f>
        <v>#REF!</v>
      </c>
      <c r="O11" s="407" t="e">
        <f>#REF!</f>
        <v>#REF!</v>
      </c>
      <c r="P11" s="407" t="e">
        <f>#REF!</f>
        <v>#REF!</v>
      </c>
      <c r="Q11" s="416" t="e">
        <f t="shared" si="1"/>
        <v>#REF!</v>
      </c>
    </row>
    <row r="12" spans="1:17" ht="27.6">
      <c r="A12" s="386"/>
      <c r="B12" s="396" t="s">
        <v>195</v>
      </c>
      <c r="C12" s="397" t="s">
        <v>36</v>
      </c>
      <c r="D12" s="393">
        <f>'01CH'!D17</f>
        <v>7732.87</v>
      </c>
      <c r="E12" s="393" t="e">
        <f>#REF!</f>
        <v>#REF!</v>
      </c>
      <c r="F12" s="393" t="e">
        <f t="shared" si="0"/>
        <v>#REF!</v>
      </c>
      <c r="G12" s="382"/>
      <c r="I12" s="408" t="s">
        <v>96</v>
      </c>
      <c r="J12" s="409" t="s">
        <v>97</v>
      </c>
      <c r="K12" s="407">
        <f>'01CH'!D15</f>
        <v>0</v>
      </c>
      <c r="L12" s="407">
        <f>'01CH'!E15</f>
        <v>0</v>
      </c>
      <c r="M12" s="407" t="e">
        <f>#REF!</f>
        <v>#REF!</v>
      </c>
      <c r="N12" s="407" t="e">
        <f>#REF!</f>
        <v>#REF!</v>
      </c>
      <c r="O12" s="407" t="e">
        <f>#REF!</f>
        <v>#REF!</v>
      </c>
      <c r="P12" s="407" t="e">
        <f>#REF!</f>
        <v>#REF!</v>
      </c>
      <c r="Q12" s="416" t="e">
        <f t="shared" si="1"/>
        <v>#REF!</v>
      </c>
    </row>
    <row r="13" spans="1:17" ht="27.6">
      <c r="A13" s="386" t="s">
        <v>103</v>
      </c>
      <c r="B13" s="394" t="s">
        <v>104</v>
      </c>
      <c r="C13" s="395" t="s">
        <v>39</v>
      </c>
      <c r="D13" s="393">
        <f>'01CH'!D18</f>
        <v>78.59</v>
      </c>
      <c r="E13" s="393" t="e">
        <f>#REF!</f>
        <v>#REF!</v>
      </c>
      <c r="F13" s="393" t="e">
        <f t="shared" si="0"/>
        <v>#REF!</v>
      </c>
      <c r="G13" s="382"/>
      <c r="I13" s="408" t="s">
        <v>98</v>
      </c>
      <c r="J13" s="409" t="s">
        <v>99</v>
      </c>
      <c r="K13" s="407">
        <f>'01CH'!D16</f>
        <v>9308.32</v>
      </c>
      <c r="L13" s="407">
        <f>'01CH'!E16</f>
        <v>13.605694737586477</v>
      </c>
      <c r="M13" s="407" t="e">
        <f>#REF!</f>
        <v>#REF!</v>
      </c>
      <c r="N13" s="407" t="e">
        <f>#REF!</f>
        <v>#REF!</v>
      </c>
      <c r="O13" s="407" t="e">
        <f>#REF!</f>
        <v>#REF!</v>
      </c>
      <c r="P13" s="407" t="e">
        <f>#REF!</f>
        <v>#REF!</v>
      </c>
      <c r="Q13" s="416" t="e">
        <f t="shared" si="1"/>
        <v>#REF!</v>
      </c>
    </row>
    <row r="14" spans="1:17" ht="69.599999999999994" customHeight="1">
      <c r="A14" s="386" t="s">
        <v>105</v>
      </c>
      <c r="B14" s="394" t="s">
        <v>106</v>
      </c>
      <c r="C14" s="395" t="s">
        <v>40</v>
      </c>
      <c r="D14" s="393">
        <f>'01CH'!D19</f>
        <v>0</v>
      </c>
      <c r="E14" s="393" t="e">
        <f>#REF!</f>
        <v>#REF!</v>
      </c>
      <c r="F14" s="393" t="e">
        <f t="shared" si="0"/>
        <v>#REF!</v>
      </c>
      <c r="G14" s="382"/>
      <c r="I14" s="411" t="s">
        <v>86</v>
      </c>
      <c r="J14" s="406" t="s">
        <v>242</v>
      </c>
      <c r="K14" s="407">
        <f>'01CH'!D17</f>
        <v>7732.87</v>
      </c>
      <c r="L14" s="407">
        <f>'01CH'!E17</f>
        <v>11.302906288722383</v>
      </c>
      <c r="M14" s="407" t="e">
        <f>#REF!</f>
        <v>#REF!</v>
      </c>
      <c r="N14" s="407" t="e">
        <f>#REF!</f>
        <v>#REF!</v>
      </c>
      <c r="O14" s="407" t="e">
        <f>#REF!</f>
        <v>#REF!</v>
      </c>
      <c r="P14" s="407" t="e">
        <f>#REF!</f>
        <v>#REF!</v>
      </c>
      <c r="Q14" s="416" t="e">
        <f t="shared" si="1"/>
        <v>#REF!</v>
      </c>
    </row>
    <row r="15" spans="1:17" ht="41.4">
      <c r="A15" s="386" t="s">
        <v>107</v>
      </c>
      <c r="B15" s="394" t="s">
        <v>108</v>
      </c>
      <c r="C15" s="395" t="s">
        <v>41</v>
      </c>
      <c r="D15" s="393">
        <f>'01CH'!D20</f>
        <v>2.04</v>
      </c>
      <c r="E15" s="393" t="e">
        <f>#REF!</f>
        <v>#REF!</v>
      </c>
      <c r="F15" s="393" t="e">
        <f t="shared" si="0"/>
        <v>#REF!</v>
      </c>
      <c r="G15" s="382"/>
      <c r="I15" s="408" t="s">
        <v>103</v>
      </c>
      <c r="J15" s="409" t="s">
        <v>243</v>
      </c>
      <c r="K15" s="407">
        <f>'01CH'!D18</f>
        <v>78.59</v>
      </c>
      <c r="L15" s="407">
        <f>'01CH'!E18</f>
        <v>0.11487266761638205</v>
      </c>
      <c r="M15" s="407" t="e">
        <f>#REF!</f>
        <v>#REF!</v>
      </c>
      <c r="N15" s="407" t="e">
        <f>#REF!</f>
        <v>#REF!</v>
      </c>
      <c r="O15" s="407" t="e">
        <f>#REF!</f>
        <v>#REF!</v>
      </c>
      <c r="P15" s="407" t="e">
        <f>#REF!</f>
        <v>#REF!</v>
      </c>
      <c r="Q15" s="416" t="e">
        <f t="shared" si="1"/>
        <v>#REF!</v>
      </c>
    </row>
    <row r="16" spans="1:17" ht="27.6">
      <c r="A16" s="386">
        <v>2</v>
      </c>
      <c r="B16" s="387" t="s">
        <v>197</v>
      </c>
      <c r="C16" s="388" t="s">
        <v>42</v>
      </c>
      <c r="D16" s="389">
        <f>'01CH'!D21</f>
        <v>3509.7350999999994</v>
      </c>
      <c r="E16" s="389" t="e">
        <f>#REF!</f>
        <v>#REF!</v>
      </c>
      <c r="F16" s="389" t="e">
        <f t="shared" si="0"/>
        <v>#REF!</v>
      </c>
      <c r="G16" s="382"/>
      <c r="I16" s="408" t="s">
        <v>105</v>
      </c>
      <c r="J16" s="409" t="s">
        <v>106</v>
      </c>
      <c r="K16" s="407">
        <f>'01CH'!D19</f>
        <v>0</v>
      </c>
      <c r="L16" s="407">
        <f>'01CH'!E19</f>
        <v>0</v>
      </c>
      <c r="M16" s="407" t="e">
        <f>#REF!</f>
        <v>#REF!</v>
      </c>
      <c r="N16" s="407" t="e">
        <f>#REF!</f>
        <v>#REF!</v>
      </c>
      <c r="O16" s="407" t="e">
        <f>#REF!</f>
        <v>#REF!</v>
      </c>
      <c r="P16" s="407" t="e">
        <f>#REF!</f>
        <v>#REF!</v>
      </c>
      <c r="Q16" s="416" t="e">
        <f t="shared" si="1"/>
        <v>#REF!</v>
      </c>
    </row>
    <row r="17" spans="1:17" ht="27.6">
      <c r="A17" s="386"/>
      <c r="B17" s="391" t="s">
        <v>238</v>
      </c>
      <c r="C17" s="395"/>
      <c r="D17" s="393">
        <f>'01CH'!D22</f>
        <v>0</v>
      </c>
      <c r="E17" s="393" t="e">
        <f>#REF!</f>
        <v>#REF!</v>
      </c>
      <c r="F17" s="393" t="e">
        <f t="shared" si="0"/>
        <v>#REF!</v>
      </c>
      <c r="G17" s="382"/>
      <c r="I17" s="408" t="s">
        <v>107</v>
      </c>
      <c r="J17" s="409" t="s">
        <v>108</v>
      </c>
      <c r="K17" s="407">
        <f>'01CH'!D20</f>
        <v>2.04</v>
      </c>
      <c r="L17" s="407">
        <f>'01CH'!E20</f>
        <v>2.9818073792775082E-3</v>
      </c>
      <c r="M17" s="407" t="e">
        <f>#REF!</f>
        <v>#REF!</v>
      </c>
      <c r="N17" s="407" t="e">
        <f>#REF!</f>
        <v>#REF!</v>
      </c>
      <c r="O17" s="407" t="e">
        <f>#REF!</f>
        <v>#REF!</v>
      </c>
      <c r="P17" s="407" t="e">
        <f>#REF!</f>
        <v>#REF!</v>
      </c>
      <c r="Q17" s="416" t="e">
        <f t="shared" si="1"/>
        <v>#REF!</v>
      </c>
    </row>
    <row r="18" spans="1:17" ht="27.6">
      <c r="A18" s="386" t="s">
        <v>111</v>
      </c>
      <c r="B18" s="394" t="s">
        <v>112</v>
      </c>
      <c r="C18" s="395" t="s">
        <v>43</v>
      </c>
      <c r="D18" s="393">
        <f>'01CH'!D23</f>
        <v>4.63</v>
      </c>
      <c r="E18" s="393" t="e">
        <f>#REF!</f>
        <v>#REF!</v>
      </c>
      <c r="F18" s="393" t="e">
        <f t="shared" si="0"/>
        <v>#REF!</v>
      </c>
      <c r="G18" s="382"/>
      <c r="I18" s="399">
        <v>2</v>
      </c>
      <c r="J18" s="403" t="s">
        <v>197</v>
      </c>
      <c r="K18" s="404">
        <f>'01CH'!D21</f>
        <v>3509.7350999999994</v>
      </c>
      <c r="L18" s="404">
        <f>'01CH'!E21</f>
        <v>5.1300755002398439</v>
      </c>
      <c r="M18" s="404" t="e">
        <f>#REF!</f>
        <v>#REF!</v>
      </c>
      <c r="N18" s="404" t="e">
        <f>#REF!</f>
        <v>#REF!</v>
      </c>
      <c r="O18" s="404" t="e">
        <f>#REF!</f>
        <v>#REF!</v>
      </c>
      <c r="P18" s="404" t="e">
        <f>#REF!</f>
        <v>#REF!</v>
      </c>
      <c r="Q18" s="416" t="e">
        <f t="shared" si="1"/>
        <v>#REF!</v>
      </c>
    </row>
    <row r="19" spans="1:17">
      <c r="A19" s="386" t="s">
        <v>113</v>
      </c>
      <c r="B19" s="394" t="s">
        <v>114</v>
      </c>
      <c r="C19" s="395" t="s">
        <v>44</v>
      </c>
      <c r="D19" s="393">
        <f>'01CH'!D24</f>
        <v>1.5160100000000001</v>
      </c>
      <c r="E19" s="393" t="e">
        <f>#REF!</f>
        <v>#REF!</v>
      </c>
      <c r="F19" s="393" t="e">
        <f t="shared" si="0"/>
        <v>#REF!</v>
      </c>
      <c r="G19" s="382"/>
      <c r="I19" s="405"/>
      <c r="J19" s="406" t="s">
        <v>199</v>
      </c>
      <c r="K19" s="407">
        <f>'01CH'!D22</f>
        <v>0</v>
      </c>
      <c r="L19" s="407">
        <f>'01CH'!E22</f>
        <v>0</v>
      </c>
      <c r="M19" s="407" t="e">
        <f>#REF!</f>
        <v>#REF!</v>
      </c>
      <c r="N19" s="407" t="e">
        <f>#REF!</f>
        <v>#REF!</v>
      </c>
      <c r="O19" s="407" t="e">
        <f>#REF!</f>
        <v>#REF!</v>
      </c>
      <c r="P19" s="407" t="e">
        <f>#REF!</f>
        <v>#REF!</v>
      </c>
      <c r="Q19" s="416" t="e">
        <f t="shared" si="1"/>
        <v>#REF!</v>
      </c>
    </row>
    <row r="20" spans="1:17" ht="27.6">
      <c r="A20" s="386" t="s">
        <v>115</v>
      </c>
      <c r="B20" s="394" t="s">
        <v>116</v>
      </c>
      <c r="C20" s="395" t="s">
        <v>45</v>
      </c>
      <c r="D20" s="393">
        <f>'01CH'!D25</f>
        <v>0</v>
      </c>
      <c r="E20" s="393" t="e">
        <f>#REF!</f>
        <v>#REF!</v>
      </c>
      <c r="F20" s="393" t="e">
        <f t="shared" si="0"/>
        <v>#REF!</v>
      </c>
      <c r="G20" s="382"/>
      <c r="I20" s="408" t="s">
        <v>111</v>
      </c>
      <c r="J20" s="409" t="s">
        <v>112</v>
      </c>
      <c r="K20" s="407">
        <f>'01CH'!D23</f>
        <v>4.63</v>
      </c>
      <c r="L20" s="407">
        <f>'01CH'!E23</f>
        <v>6.767533414732776E-3</v>
      </c>
      <c r="M20" s="407" t="e">
        <f>#REF!</f>
        <v>#REF!</v>
      </c>
      <c r="N20" s="407" t="e">
        <f>#REF!</f>
        <v>#REF!</v>
      </c>
      <c r="O20" s="407" t="e">
        <f>#REF!</f>
        <v>#REF!</v>
      </c>
      <c r="P20" s="407" t="e">
        <f>#REF!</f>
        <v>#REF!</v>
      </c>
      <c r="Q20" s="416" t="e">
        <f t="shared" si="1"/>
        <v>#REF!</v>
      </c>
    </row>
    <row r="21" spans="1:17">
      <c r="A21" s="386" t="s">
        <v>117</v>
      </c>
      <c r="B21" s="394" t="s">
        <v>118</v>
      </c>
      <c r="C21" s="395" t="s">
        <v>46</v>
      </c>
      <c r="D21" s="393">
        <f>'01CH'!D26</f>
        <v>0</v>
      </c>
      <c r="E21" s="393" t="e">
        <f>#REF!</f>
        <v>#REF!</v>
      </c>
      <c r="F21" s="393" t="e">
        <f t="shared" si="0"/>
        <v>#REF!</v>
      </c>
      <c r="G21" s="382"/>
      <c r="I21" s="408" t="s">
        <v>113</v>
      </c>
      <c r="J21" s="409" t="s">
        <v>114</v>
      </c>
      <c r="K21" s="407">
        <f>'01CH'!D24</f>
        <v>1.5160100000000001</v>
      </c>
      <c r="L21" s="407">
        <f>'01CH'!E24</f>
        <v>2.215906767185537E-3</v>
      </c>
      <c r="M21" s="407" t="e">
        <f>#REF!</f>
        <v>#REF!</v>
      </c>
      <c r="N21" s="407" t="e">
        <f>#REF!</f>
        <v>#REF!</v>
      </c>
      <c r="O21" s="407" t="e">
        <f>#REF!</f>
        <v>#REF!</v>
      </c>
      <c r="P21" s="407" t="e">
        <f>#REF!</f>
        <v>#REF!</v>
      </c>
      <c r="Q21" s="416" t="e">
        <f t="shared" si="1"/>
        <v>#REF!</v>
      </c>
    </row>
    <row r="22" spans="1:17" ht="27.6">
      <c r="A22" s="386" t="s">
        <v>120</v>
      </c>
      <c r="B22" s="394" t="s">
        <v>121</v>
      </c>
      <c r="C22" s="395" t="s">
        <v>47</v>
      </c>
      <c r="D22" s="393">
        <f>'01CH'!D27</f>
        <v>0.93</v>
      </c>
      <c r="E22" s="393" t="e">
        <f>#REF!</f>
        <v>#REF!</v>
      </c>
      <c r="F22" s="393" t="e">
        <f t="shared" si="0"/>
        <v>#REF!</v>
      </c>
      <c r="G22" s="382"/>
      <c r="I22" s="408" t="s">
        <v>115</v>
      </c>
      <c r="J22" s="409" t="s">
        <v>116</v>
      </c>
      <c r="K22" s="407">
        <f>'01CH'!D25</f>
        <v>0</v>
      </c>
      <c r="L22" s="407">
        <f>'01CH'!E25</f>
        <v>0</v>
      </c>
      <c r="M22" s="407" t="e">
        <f>#REF!</f>
        <v>#REF!</v>
      </c>
      <c r="N22" s="407" t="e">
        <f>#REF!</f>
        <v>#REF!</v>
      </c>
      <c r="O22" s="407" t="e">
        <f>#REF!</f>
        <v>#REF!</v>
      </c>
      <c r="P22" s="407" t="e">
        <f>#REF!</f>
        <v>#REF!</v>
      </c>
      <c r="Q22" s="416" t="e">
        <f t="shared" si="1"/>
        <v>#REF!</v>
      </c>
    </row>
    <row r="23" spans="1:17" ht="27.6">
      <c r="A23" s="386" t="s">
        <v>122</v>
      </c>
      <c r="B23" s="394" t="s">
        <v>123</v>
      </c>
      <c r="C23" s="395" t="s">
        <v>48</v>
      </c>
      <c r="D23" s="393">
        <f>'01CH'!D28</f>
        <v>1.1000000000000001</v>
      </c>
      <c r="E23" s="393" t="e">
        <f>#REF!</f>
        <v>#REF!</v>
      </c>
      <c r="F23" s="393" t="e">
        <f t="shared" si="0"/>
        <v>#REF!</v>
      </c>
      <c r="G23" s="382"/>
      <c r="I23" s="408" t="s">
        <v>117</v>
      </c>
      <c r="J23" s="409" t="s">
        <v>118</v>
      </c>
      <c r="K23" s="407">
        <f>'01CH'!D26</f>
        <v>0</v>
      </c>
      <c r="L23" s="407">
        <f>'01CH'!E26</f>
        <v>0</v>
      </c>
      <c r="M23" s="407" t="e">
        <f>#REF!</f>
        <v>#REF!</v>
      </c>
      <c r="N23" s="407" t="e">
        <f>#REF!</f>
        <v>#REF!</v>
      </c>
      <c r="O23" s="407" t="e">
        <f>#REF!</f>
        <v>#REF!</v>
      </c>
      <c r="P23" s="407" t="e">
        <f>#REF!</f>
        <v>#REF!</v>
      </c>
      <c r="Q23" s="416" t="e">
        <f t="shared" si="1"/>
        <v>#REF!</v>
      </c>
    </row>
    <row r="24" spans="1:17" ht="27.6">
      <c r="A24" s="386" t="s">
        <v>124</v>
      </c>
      <c r="B24" s="394" t="s">
        <v>125</v>
      </c>
      <c r="C24" s="395" t="s">
        <v>49</v>
      </c>
      <c r="D24" s="393">
        <f>'01CH'!D29</f>
        <v>0</v>
      </c>
      <c r="E24" s="393" t="e">
        <f>#REF!</f>
        <v>#REF!</v>
      </c>
      <c r="F24" s="393" t="e">
        <f t="shared" si="0"/>
        <v>#REF!</v>
      </c>
      <c r="G24" s="382"/>
      <c r="I24" s="408" t="s">
        <v>120</v>
      </c>
      <c r="J24" s="409" t="s">
        <v>121</v>
      </c>
      <c r="K24" s="407">
        <f>'01CH'!D27</f>
        <v>0.93</v>
      </c>
      <c r="L24" s="407">
        <f>'01CH'!E27</f>
        <v>1.3593533640823936E-3</v>
      </c>
      <c r="M24" s="407" t="e">
        <f>#REF!</f>
        <v>#REF!</v>
      </c>
      <c r="N24" s="407" t="e">
        <f>#REF!</f>
        <v>#REF!</v>
      </c>
      <c r="O24" s="407" t="e">
        <f>#REF!</f>
        <v>#REF!</v>
      </c>
      <c r="P24" s="407" t="e">
        <f>#REF!</f>
        <v>#REF!</v>
      </c>
      <c r="Q24" s="416" t="e">
        <f t="shared" si="1"/>
        <v>#REF!</v>
      </c>
    </row>
    <row r="25" spans="1:17" ht="41.4">
      <c r="A25" s="386" t="s">
        <v>126</v>
      </c>
      <c r="B25" s="394" t="s">
        <v>127</v>
      </c>
      <c r="C25" s="395" t="s">
        <v>50</v>
      </c>
      <c r="D25" s="393">
        <f>'01CH'!D30</f>
        <v>17.71</v>
      </c>
      <c r="E25" s="393" t="e">
        <f>#REF!</f>
        <v>#REF!</v>
      </c>
      <c r="F25" s="393" t="e">
        <f t="shared" si="0"/>
        <v>#REF!</v>
      </c>
      <c r="G25" s="382"/>
      <c r="I25" s="408" t="s">
        <v>122</v>
      </c>
      <c r="J25" s="409" t="s">
        <v>123</v>
      </c>
      <c r="K25" s="407">
        <f>'01CH'!D28</f>
        <v>1.1000000000000001</v>
      </c>
      <c r="L25" s="407">
        <f>'01CH'!E28</f>
        <v>1.6078373123555193E-3</v>
      </c>
      <c r="M25" s="407" t="e">
        <f>#REF!</f>
        <v>#REF!</v>
      </c>
      <c r="N25" s="407" t="e">
        <f>#REF!</f>
        <v>#REF!</v>
      </c>
      <c r="O25" s="407" t="e">
        <f>#REF!</f>
        <v>#REF!</v>
      </c>
      <c r="P25" s="407" t="e">
        <f>#REF!</f>
        <v>#REF!</v>
      </c>
      <c r="Q25" s="416" t="e">
        <f t="shared" si="1"/>
        <v>#REF!</v>
      </c>
    </row>
    <row r="26" spans="1:17" ht="55.2">
      <c r="A26" s="386" t="s">
        <v>128</v>
      </c>
      <c r="B26" s="394" t="s">
        <v>198</v>
      </c>
      <c r="C26" s="395" t="s">
        <v>51</v>
      </c>
      <c r="D26" s="393">
        <f>'01CH'!D31</f>
        <v>825.49659999999983</v>
      </c>
      <c r="E26" s="393" t="e">
        <f>#REF!</f>
        <v>#REF!</v>
      </c>
      <c r="F26" s="393" t="e">
        <f t="shared" si="0"/>
        <v>#REF!</v>
      </c>
      <c r="G26" s="382"/>
      <c r="I26" s="408" t="s">
        <v>124</v>
      </c>
      <c r="J26" s="409" t="s">
        <v>125</v>
      </c>
      <c r="K26" s="407">
        <f>'01CH'!D29</f>
        <v>0</v>
      </c>
      <c r="L26" s="407">
        <f>'01CH'!E29</f>
        <v>0</v>
      </c>
      <c r="M26" s="407" t="e">
        <f>#REF!</f>
        <v>#REF!</v>
      </c>
      <c r="N26" s="407" t="e">
        <f>#REF!</f>
        <v>#REF!</v>
      </c>
      <c r="O26" s="407" t="e">
        <f>#REF!</f>
        <v>#REF!</v>
      </c>
      <c r="P26" s="407" t="e">
        <f>#REF!</f>
        <v>#REF!</v>
      </c>
      <c r="Q26" s="416" t="e">
        <f t="shared" si="1"/>
        <v>#REF!</v>
      </c>
    </row>
    <row r="27" spans="1:17" ht="55.2">
      <c r="A27" s="386"/>
      <c r="B27" s="394" t="s">
        <v>244</v>
      </c>
      <c r="C27" s="395"/>
      <c r="D27" s="393">
        <f>'01CH'!D32</f>
        <v>0</v>
      </c>
      <c r="E27" s="393" t="e">
        <f>#REF!</f>
        <v>#REF!</v>
      </c>
      <c r="F27" s="393" t="e">
        <f t="shared" si="0"/>
        <v>#REF!</v>
      </c>
      <c r="G27" s="382"/>
      <c r="I27" s="408" t="s">
        <v>126</v>
      </c>
      <c r="J27" s="409" t="s">
        <v>127</v>
      </c>
      <c r="K27" s="407">
        <f>'01CH'!D30</f>
        <v>17.71</v>
      </c>
      <c r="L27" s="407">
        <f>'01CH'!E30</f>
        <v>2.588618072892386E-2</v>
      </c>
      <c r="M27" s="407" t="e">
        <f>#REF!</f>
        <v>#REF!</v>
      </c>
      <c r="N27" s="407" t="e">
        <f>#REF!</f>
        <v>#REF!</v>
      </c>
      <c r="O27" s="407" t="e">
        <f>#REF!</f>
        <v>#REF!</v>
      </c>
      <c r="P27" s="407" t="e">
        <f>#REF!</f>
        <v>#REF!</v>
      </c>
      <c r="Q27" s="416" t="e">
        <f t="shared" si="1"/>
        <v>#REF!</v>
      </c>
    </row>
    <row r="28" spans="1:17" ht="27.6">
      <c r="A28" s="390"/>
      <c r="B28" s="398" t="s">
        <v>130</v>
      </c>
      <c r="C28" s="397" t="s">
        <v>52</v>
      </c>
      <c r="D28" s="393">
        <f>'01CH'!D33</f>
        <v>645.56200000000001</v>
      </c>
      <c r="E28" s="393" t="e">
        <f>#REF!</f>
        <v>#REF!</v>
      </c>
      <c r="F28" s="393" t="e">
        <f t="shared" si="0"/>
        <v>#REF!</v>
      </c>
      <c r="G28" s="382"/>
      <c r="I28" s="408" t="s">
        <v>128</v>
      </c>
      <c r="J28" s="409" t="s">
        <v>245</v>
      </c>
      <c r="K28" s="407">
        <f>'01CH'!D31</f>
        <v>825.49659999999983</v>
      </c>
      <c r="L28" s="407">
        <f>'01CH'!E31</f>
        <v>1.2066038497296534</v>
      </c>
      <c r="M28" s="407" t="e">
        <f>#REF!</f>
        <v>#REF!</v>
      </c>
      <c r="N28" s="407" t="e">
        <f>#REF!</f>
        <v>#REF!</v>
      </c>
      <c r="O28" s="407" t="e">
        <f>#REF!</f>
        <v>#REF!</v>
      </c>
      <c r="P28" s="407" t="e">
        <f>#REF!</f>
        <v>#REF!</v>
      </c>
      <c r="Q28" s="416" t="e">
        <f t="shared" si="1"/>
        <v>#REF!</v>
      </c>
    </row>
    <row r="29" spans="1:17">
      <c r="A29" s="390"/>
      <c r="B29" s="398" t="s">
        <v>201</v>
      </c>
      <c r="C29" s="397" t="s">
        <v>53</v>
      </c>
      <c r="D29" s="393">
        <f>'01CH'!D34</f>
        <v>33.15</v>
      </c>
      <c r="E29" s="393" t="e">
        <f>#REF!</f>
        <v>#REF!</v>
      </c>
      <c r="F29" s="393" t="e">
        <f t="shared" si="0"/>
        <v>#REF!</v>
      </c>
      <c r="G29" s="382"/>
      <c r="I29" s="412"/>
      <c r="J29" s="406" t="s">
        <v>199</v>
      </c>
      <c r="K29" s="407">
        <f>'01CH'!D32</f>
        <v>0</v>
      </c>
      <c r="L29" s="407">
        <f>'01CH'!E32</f>
        <v>0</v>
      </c>
      <c r="M29" s="407" t="e">
        <f>#REF!</f>
        <v>#REF!</v>
      </c>
      <c r="N29" s="407" t="e">
        <f>#REF!</f>
        <v>#REF!</v>
      </c>
      <c r="O29" s="407" t="e">
        <f>#REF!</f>
        <v>#REF!</v>
      </c>
      <c r="P29" s="407" t="e">
        <f>#REF!</f>
        <v>#REF!</v>
      </c>
      <c r="Q29" s="416" t="e">
        <f t="shared" si="1"/>
        <v>#REF!</v>
      </c>
    </row>
    <row r="30" spans="1:17" ht="27.6">
      <c r="A30" s="390"/>
      <c r="B30" s="398" t="s">
        <v>202</v>
      </c>
      <c r="C30" s="397" t="s">
        <v>54</v>
      </c>
      <c r="D30" s="393">
        <f>'01CH'!D35</f>
        <v>0.83000000000000018</v>
      </c>
      <c r="E30" s="393" t="e">
        <f>#REF!</f>
        <v>#REF!</v>
      </c>
      <c r="F30" s="393" t="e">
        <f t="shared" si="0"/>
        <v>#REF!</v>
      </c>
      <c r="G30" s="382"/>
      <c r="I30" s="411" t="s">
        <v>86</v>
      </c>
      <c r="J30" s="406" t="s">
        <v>130</v>
      </c>
      <c r="K30" s="407">
        <f>'01CH'!D33</f>
        <v>645.56200000000001</v>
      </c>
      <c r="L30" s="407">
        <f>'01CH'!E33</f>
        <v>0.94359879185350326</v>
      </c>
      <c r="M30" s="407" t="e">
        <f>#REF!</f>
        <v>#REF!</v>
      </c>
      <c r="N30" s="407" t="e">
        <f>#REF!</f>
        <v>#REF!</v>
      </c>
      <c r="O30" s="407" t="e">
        <f>#REF!</f>
        <v>#REF!</v>
      </c>
      <c r="P30" s="407" t="e">
        <f>#REF!</f>
        <v>#REF!</v>
      </c>
      <c r="Q30" s="416" t="e">
        <f t="shared" si="1"/>
        <v>#REF!</v>
      </c>
    </row>
    <row r="31" spans="1:17">
      <c r="A31" s="390"/>
      <c r="B31" s="398" t="s">
        <v>133</v>
      </c>
      <c r="C31" s="397" t="s">
        <v>55</v>
      </c>
      <c r="D31" s="393">
        <f>'01CH'!D36</f>
        <v>4.57</v>
      </c>
      <c r="E31" s="393" t="e">
        <f>#REF!</f>
        <v>#REF!</v>
      </c>
      <c r="F31" s="393" t="e">
        <f t="shared" si="0"/>
        <v>#REF!</v>
      </c>
      <c r="G31" s="382"/>
      <c r="I31" s="411" t="s">
        <v>86</v>
      </c>
      <c r="J31" s="406" t="s">
        <v>201</v>
      </c>
      <c r="K31" s="407">
        <f>'01CH'!D34</f>
        <v>33.15</v>
      </c>
      <c r="L31" s="407">
        <f>'01CH'!E34</f>
        <v>4.8454369913259507E-2</v>
      </c>
      <c r="M31" s="407" t="e">
        <f>#REF!</f>
        <v>#REF!</v>
      </c>
      <c r="N31" s="407" t="e">
        <f>#REF!</f>
        <v>#REF!</v>
      </c>
      <c r="O31" s="407" t="e">
        <f>#REF!</f>
        <v>#REF!</v>
      </c>
      <c r="P31" s="407" t="e">
        <f>#REF!</f>
        <v>#REF!</v>
      </c>
      <c r="Q31" s="416" t="e">
        <f t="shared" si="1"/>
        <v>#REF!</v>
      </c>
    </row>
    <row r="32" spans="1:17" ht="41.4">
      <c r="A32" s="390"/>
      <c r="B32" s="398" t="s">
        <v>134</v>
      </c>
      <c r="C32" s="397" t="s">
        <v>56</v>
      </c>
      <c r="D32" s="393">
        <f>'01CH'!D37</f>
        <v>40.334600000000002</v>
      </c>
      <c r="E32" s="393" t="e">
        <f>#REF!</f>
        <v>#REF!</v>
      </c>
      <c r="F32" s="393" t="e">
        <f t="shared" si="0"/>
        <v>#REF!</v>
      </c>
      <c r="G32" s="382"/>
      <c r="I32" s="411" t="s">
        <v>86</v>
      </c>
      <c r="J32" s="406" t="s">
        <v>202</v>
      </c>
      <c r="K32" s="407">
        <f>'01CH'!D35</f>
        <v>0.83000000000000018</v>
      </c>
      <c r="L32" s="407">
        <f>'01CH'!E35</f>
        <v>1.2131863356864374E-3</v>
      </c>
      <c r="M32" s="407" t="e">
        <f>#REF!</f>
        <v>#REF!</v>
      </c>
      <c r="N32" s="407" t="e">
        <f>#REF!</f>
        <v>#REF!</v>
      </c>
      <c r="O32" s="407" t="e">
        <f>#REF!</f>
        <v>#REF!</v>
      </c>
      <c r="P32" s="407" t="e">
        <f>#REF!</f>
        <v>#REF!</v>
      </c>
      <c r="Q32" s="416" t="e">
        <f t="shared" si="1"/>
        <v>#REF!</v>
      </c>
    </row>
    <row r="33" spans="1:17" ht="41.4">
      <c r="A33" s="390"/>
      <c r="B33" s="398" t="s">
        <v>246</v>
      </c>
      <c r="C33" s="397" t="s">
        <v>57</v>
      </c>
      <c r="D33" s="393">
        <f>'01CH'!D38</f>
        <v>7.4900000000000011</v>
      </c>
      <c r="E33" s="393" t="e">
        <f>#REF!</f>
        <v>#REF!</v>
      </c>
      <c r="F33" s="393" t="e">
        <f t="shared" si="0"/>
        <v>#REF!</v>
      </c>
      <c r="G33" s="382"/>
      <c r="I33" s="411" t="s">
        <v>86</v>
      </c>
      <c r="J33" s="406" t="s">
        <v>133</v>
      </c>
      <c r="K33" s="407">
        <f>'01CH'!D36</f>
        <v>4.57</v>
      </c>
      <c r="L33" s="407">
        <f>'01CH'!E36</f>
        <v>6.6798331976952027E-3</v>
      </c>
      <c r="M33" s="407" t="e">
        <f>#REF!</f>
        <v>#REF!</v>
      </c>
      <c r="N33" s="407" t="e">
        <f>#REF!</f>
        <v>#REF!</v>
      </c>
      <c r="O33" s="407" t="e">
        <f>#REF!</f>
        <v>#REF!</v>
      </c>
      <c r="P33" s="407" t="e">
        <f>#REF!</f>
        <v>#REF!</v>
      </c>
      <c r="Q33" s="416" t="e">
        <f t="shared" si="1"/>
        <v>#REF!</v>
      </c>
    </row>
    <row r="34" spans="1:17" ht="55.2">
      <c r="A34" s="390"/>
      <c r="B34" s="398" t="s">
        <v>136</v>
      </c>
      <c r="C34" s="397" t="s">
        <v>58</v>
      </c>
      <c r="D34" s="393">
        <f>'01CH'!D39</f>
        <v>37.270000000000003</v>
      </c>
      <c r="E34" s="393" t="e">
        <f>#REF!</f>
        <v>#REF!</v>
      </c>
      <c r="F34" s="393" t="e">
        <f t="shared" si="0"/>
        <v>#REF!</v>
      </c>
      <c r="G34" s="382"/>
      <c r="I34" s="411" t="s">
        <v>86</v>
      </c>
      <c r="J34" s="406" t="s">
        <v>203</v>
      </c>
      <c r="K34" s="407">
        <f>'01CH'!D37</f>
        <v>40.334600000000002</v>
      </c>
      <c r="L34" s="407">
        <f>'01CH'!E37</f>
        <v>5.895588623539539E-2</v>
      </c>
      <c r="M34" s="407" t="e">
        <f>#REF!</f>
        <v>#REF!</v>
      </c>
      <c r="N34" s="407" t="e">
        <f>#REF!</f>
        <v>#REF!</v>
      </c>
      <c r="O34" s="407" t="e">
        <f>#REF!</f>
        <v>#REF!</v>
      </c>
      <c r="P34" s="407" t="e">
        <f>#REF!</f>
        <v>#REF!</v>
      </c>
      <c r="Q34" s="416" t="e">
        <f t="shared" si="1"/>
        <v>#REF!</v>
      </c>
    </row>
    <row r="35" spans="1:17" ht="55.2">
      <c r="A35" s="390"/>
      <c r="B35" s="398" t="s">
        <v>247</v>
      </c>
      <c r="C35" s="397" t="s">
        <v>59</v>
      </c>
      <c r="D35" s="393">
        <f>'01CH'!D40</f>
        <v>0.70000000000000007</v>
      </c>
      <c r="E35" s="393" t="e">
        <f>#REF!</f>
        <v>#REF!</v>
      </c>
      <c r="F35" s="393" t="e">
        <f t="shared" si="0"/>
        <v>#REF!</v>
      </c>
      <c r="G35" s="382"/>
      <c r="I35" s="411" t="s">
        <v>86</v>
      </c>
      <c r="J35" s="406" t="s">
        <v>204</v>
      </c>
      <c r="K35" s="407">
        <f>'01CH'!D38</f>
        <v>7.4900000000000011</v>
      </c>
      <c r="L35" s="407">
        <f>'01CH'!E38</f>
        <v>1.0947910426857128E-2</v>
      </c>
      <c r="M35" s="407" t="e">
        <f>#REF!</f>
        <v>#REF!</v>
      </c>
      <c r="N35" s="407" t="e">
        <f>#REF!</f>
        <v>#REF!</v>
      </c>
      <c r="O35" s="407" t="e">
        <f>#REF!</f>
        <v>#REF!</v>
      </c>
      <c r="P35" s="407" t="e">
        <f>#REF!</f>
        <v>#REF!</v>
      </c>
      <c r="Q35" s="416" t="e">
        <f t="shared" si="1"/>
        <v>#REF!</v>
      </c>
    </row>
    <row r="36" spans="1:17" ht="41.4">
      <c r="A36" s="390"/>
      <c r="B36" s="398" t="s">
        <v>138</v>
      </c>
      <c r="C36" s="397" t="s">
        <v>60</v>
      </c>
      <c r="D36" s="393">
        <f>'01CH'!D41</f>
        <v>0</v>
      </c>
      <c r="E36" s="393" t="e">
        <f>#REF!</f>
        <v>#REF!</v>
      </c>
      <c r="F36" s="393" t="e">
        <f t="shared" si="0"/>
        <v>#REF!</v>
      </c>
      <c r="G36" s="382"/>
      <c r="I36" s="411" t="s">
        <v>86</v>
      </c>
      <c r="J36" s="406" t="s">
        <v>136</v>
      </c>
      <c r="K36" s="407">
        <f>'01CH'!D39</f>
        <v>37.270000000000003</v>
      </c>
      <c r="L36" s="407">
        <f>'01CH'!E39</f>
        <v>5.4476451483172914E-2</v>
      </c>
      <c r="M36" s="407" t="e">
        <f>#REF!</f>
        <v>#REF!</v>
      </c>
      <c r="N36" s="407" t="e">
        <f>#REF!</f>
        <v>#REF!</v>
      </c>
      <c r="O36" s="407" t="e">
        <f>#REF!</f>
        <v>#REF!</v>
      </c>
      <c r="P36" s="407" t="e">
        <f>#REF!</f>
        <v>#REF!</v>
      </c>
      <c r="Q36" s="416" t="e">
        <f t="shared" si="1"/>
        <v>#REF!</v>
      </c>
    </row>
    <row r="37" spans="1:17" ht="55.2">
      <c r="A37" s="390"/>
      <c r="B37" s="398" t="s">
        <v>139</v>
      </c>
      <c r="C37" s="397" t="s">
        <v>61</v>
      </c>
      <c r="D37" s="393">
        <f>'01CH'!D42</f>
        <v>0.36</v>
      </c>
      <c r="E37" s="393" t="e">
        <f>#REF!</f>
        <v>#REF!</v>
      </c>
      <c r="F37" s="393" t="e">
        <f t="shared" si="0"/>
        <v>#REF!</v>
      </c>
      <c r="G37" s="382"/>
      <c r="I37" s="411" t="s">
        <v>86</v>
      </c>
      <c r="J37" s="406" t="s">
        <v>205</v>
      </c>
      <c r="K37" s="407">
        <f>'01CH'!D40</f>
        <v>0.70000000000000007</v>
      </c>
      <c r="L37" s="407">
        <f>'01CH'!E40</f>
        <v>1.023169198771694E-3</v>
      </c>
      <c r="M37" s="407" t="e">
        <f>#REF!</f>
        <v>#REF!</v>
      </c>
      <c r="N37" s="407" t="e">
        <f>#REF!</f>
        <v>#REF!</v>
      </c>
      <c r="O37" s="407" t="e">
        <f>#REF!</f>
        <v>#REF!</v>
      </c>
      <c r="P37" s="407" t="e">
        <f>#REF!</f>
        <v>#REF!</v>
      </c>
      <c r="Q37" s="416" t="e">
        <f t="shared" si="1"/>
        <v>#REF!</v>
      </c>
    </row>
    <row r="38" spans="1:17" ht="42" customHeight="1">
      <c r="A38" s="390"/>
      <c r="B38" s="398" t="s">
        <v>140</v>
      </c>
      <c r="C38" s="397" t="s">
        <v>62</v>
      </c>
      <c r="D38" s="393">
        <f>'01CH'!D43</f>
        <v>0.1</v>
      </c>
      <c r="E38" s="393" t="e">
        <f>#REF!</f>
        <v>#REF!</v>
      </c>
      <c r="F38" s="393" t="e">
        <f t="shared" si="0"/>
        <v>#REF!</v>
      </c>
      <c r="G38" s="382"/>
      <c r="I38" s="411" t="s">
        <v>86</v>
      </c>
      <c r="J38" s="406" t="s">
        <v>138</v>
      </c>
      <c r="K38" s="407">
        <f>'01CH'!D41</f>
        <v>0</v>
      </c>
      <c r="L38" s="407">
        <f>'01CH'!E41</f>
        <v>0</v>
      </c>
      <c r="M38" s="407" t="e">
        <f>#REF!</f>
        <v>#REF!</v>
      </c>
      <c r="N38" s="407" t="e">
        <f>#REF!</f>
        <v>#REF!</v>
      </c>
      <c r="O38" s="407" t="e">
        <f>#REF!</f>
        <v>#REF!</v>
      </c>
      <c r="P38" s="407" t="e">
        <f>#REF!</f>
        <v>#REF!</v>
      </c>
      <c r="Q38" s="416" t="e">
        <f t="shared" si="1"/>
        <v>#REF!</v>
      </c>
    </row>
    <row r="39" spans="1:17" ht="41.4">
      <c r="A39" s="390"/>
      <c r="B39" s="398" t="s">
        <v>141</v>
      </c>
      <c r="C39" s="397" t="s">
        <v>63</v>
      </c>
      <c r="D39" s="393">
        <f>'01CH'!D44</f>
        <v>0</v>
      </c>
      <c r="E39" s="393" t="e">
        <f>#REF!</f>
        <v>#REF!</v>
      </c>
      <c r="F39" s="393" t="e">
        <f t="shared" si="0"/>
        <v>#REF!</v>
      </c>
      <c r="G39" s="382"/>
      <c r="I39" s="411" t="s">
        <v>86</v>
      </c>
      <c r="J39" s="406" t="s">
        <v>139</v>
      </c>
      <c r="K39" s="407">
        <f>'01CH'!D42</f>
        <v>0.36</v>
      </c>
      <c r="L39" s="407">
        <f>'01CH'!E42</f>
        <v>5.262013022254426E-4</v>
      </c>
      <c r="M39" s="407" t="e">
        <f>#REF!</f>
        <v>#REF!</v>
      </c>
      <c r="N39" s="407" t="e">
        <f>#REF!</f>
        <v>#REF!</v>
      </c>
      <c r="O39" s="407" t="e">
        <f>#REF!</f>
        <v>#REF!</v>
      </c>
      <c r="P39" s="407" t="e">
        <f>#REF!</f>
        <v>#REF!</v>
      </c>
      <c r="Q39" s="416" t="e">
        <f t="shared" si="1"/>
        <v>#REF!</v>
      </c>
    </row>
    <row r="40" spans="1:17" ht="41.4">
      <c r="A40" s="390"/>
      <c r="B40" s="398" t="s">
        <v>248</v>
      </c>
      <c r="C40" s="397" t="s">
        <v>64</v>
      </c>
      <c r="D40" s="393">
        <f>'01CH'!D45</f>
        <v>52.820000000000007</v>
      </c>
      <c r="E40" s="393" t="e">
        <f>#REF!</f>
        <v>#REF!</v>
      </c>
      <c r="F40" s="393" t="e">
        <f t="shared" si="0"/>
        <v>#REF!</v>
      </c>
      <c r="G40" s="382"/>
      <c r="I40" s="411" t="s">
        <v>86</v>
      </c>
      <c r="J40" s="406" t="s">
        <v>140</v>
      </c>
      <c r="K40" s="407">
        <f>'01CH'!D43</f>
        <v>0.1</v>
      </c>
      <c r="L40" s="407">
        <f>'01CH'!E43</f>
        <v>1.4616702839595629E-4</v>
      </c>
      <c r="M40" s="407" t="e">
        <f>#REF!</f>
        <v>#REF!</v>
      </c>
      <c r="N40" s="407" t="e">
        <f>#REF!</f>
        <v>#REF!</v>
      </c>
      <c r="O40" s="407" t="e">
        <f>#REF!</f>
        <v>#REF!</v>
      </c>
      <c r="P40" s="407" t="e">
        <f>#REF!</f>
        <v>#REF!</v>
      </c>
      <c r="Q40" s="416" t="e">
        <f t="shared" si="1"/>
        <v>#REF!</v>
      </c>
    </row>
    <row r="41" spans="1:17" ht="27.6">
      <c r="A41" s="390"/>
      <c r="B41" s="398" t="s">
        <v>249</v>
      </c>
      <c r="C41" s="397" t="s">
        <v>65</v>
      </c>
      <c r="D41" s="393">
        <f>'01CH'!D46</f>
        <v>0</v>
      </c>
      <c r="E41" s="393" t="e">
        <f>#REF!</f>
        <v>#REF!</v>
      </c>
      <c r="F41" s="393" t="e">
        <f t="shared" si="0"/>
        <v>#REF!</v>
      </c>
      <c r="G41" s="382"/>
      <c r="I41" s="411" t="s">
        <v>86</v>
      </c>
      <c r="J41" s="406" t="s">
        <v>141</v>
      </c>
      <c r="K41" s="407">
        <f>'01CH'!D44</f>
        <v>0</v>
      </c>
      <c r="L41" s="407">
        <f>'01CH'!E44</f>
        <v>0</v>
      </c>
      <c r="M41" s="407" t="e">
        <f>#REF!</f>
        <v>#REF!</v>
      </c>
      <c r="N41" s="407" t="e">
        <f>#REF!</f>
        <v>#REF!</v>
      </c>
      <c r="O41" s="407" t="e">
        <f>#REF!</f>
        <v>#REF!</v>
      </c>
      <c r="P41" s="407" t="e">
        <f>#REF!</f>
        <v>#REF!</v>
      </c>
      <c r="Q41" s="416" t="e">
        <f t="shared" si="1"/>
        <v>#REF!</v>
      </c>
    </row>
    <row r="42" spans="1:17" ht="83.4" customHeight="1">
      <c r="A42" s="390"/>
      <c r="B42" s="398" t="s">
        <v>207</v>
      </c>
      <c r="C42" s="397" t="s">
        <v>66</v>
      </c>
      <c r="D42" s="393">
        <f>'01CH'!D47</f>
        <v>0</v>
      </c>
      <c r="E42" s="393" t="e">
        <f>#REF!</f>
        <v>#REF!</v>
      </c>
      <c r="F42" s="393" t="e">
        <f t="shared" si="0"/>
        <v>#REF!</v>
      </c>
      <c r="G42" s="382"/>
      <c r="I42" s="411" t="s">
        <v>86</v>
      </c>
      <c r="J42" s="406" t="s">
        <v>248</v>
      </c>
      <c r="K42" s="407">
        <f>'01CH'!D45</f>
        <v>52.820000000000007</v>
      </c>
      <c r="L42" s="407">
        <f>'01CH'!E45</f>
        <v>7.7205424398744116E-2</v>
      </c>
      <c r="M42" s="407" t="e">
        <f>#REF!</f>
        <v>#REF!</v>
      </c>
      <c r="N42" s="407" t="e">
        <f>#REF!</f>
        <v>#REF!</v>
      </c>
      <c r="O42" s="407" t="e">
        <f>#REF!</f>
        <v>#REF!</v>
      </c>
      <c r="P42" s="407" t="e">
        <f>#REF!</f>
        <v>#REF!</v>
      </c>
      <c r="Q42" s="416" t="e">
        <f t="shared" si="1"/>
        <v>#REF!</v>
      </c>
    </row>
    <row r="43" spans="1:17" ht="41.4">
      <c r="A43" s="390"/>
      <c r="B43" s="398" t="s">
        <v>146</v>
      </c>
      <c r="C43" s="397" t="s">
        <v>67</v>
      </c>
      <c r="D43" s="393">
        <f>'01CH'!D48</f>
        <v>2.31</v>
      </c>
      <c r="E43" s="393" t="e">
        <f>#REF!</f>
        <v>#REF!</v>
      </c>
      <c r="F43" s="393" t="e">
        <f t="shared" si="0"/>
        <v>#REF!</v>
      </c>
      <c r="G43" s="382"/>
      <c r="I43" s="411" t="s">
        <v>86</v>
      </c>
      <c r="J43" s="406" t="s">
        <v>250</v>
      </c>
      <c r="K43" s="407">
        <f>'01CH'!D46</f>
        <v>0</v>
      </c>
      <c r="L43" s="407">
        <f>'01CH'!E46</f>
        <v>0</v>
      </c>
      <c r="M43" s="407" t="e">
        <f>#REF!</f>
        <v>#REF!</v>
      </c>
      <c r="N43" s="407" t="e">
        <f>#REF!</f>
        <v>#REF!</v>
      </c>
      <c r="O43" s="407" t="e">
        <f>#REF!</f>
        <v>#REF!</v>
      </c>
      <c r="P43" s="407" t="e">
        <f>#REF!</f>
        <v>#REF!</v>
      </c>
      <c r="Q43" s="416" t="e">
        <f t="shared" si="1"/>
        <v>#REF!</v>
      </c>
    </row>
    <row r="44" spans="1:17" ht="41.4">
      <c r="A44" s="386" t="s">
        <v>147</v>
      </c>
      <c r="B44" s="394" t="s">
        <v>251</v>
      </c>
      <c r="C44" s="395" t="s">
        <v>68</v>
      </c>
      <c r="D44" s="393">
        <f>'01CH'!D49</f>
        <v>122.4</v>
      </c>
      <c r="E44" s="393" t="e">
        <f>#REF!</f>
        <v>#REF!</v>
      </c>
      <c r="F44" s="393" t="e">
        <f t="shared" si="0"/>
        <v>#REF!</v>
      </c>
      <c r="G44" s="382"/>
      <c r="I44" s="411" t="s">
        <v>86</v>
      </c>
      <c r="J44" s="406" t="s">
        <v>145</v>
      </c>
      <c r="K44" s="407">
        <f>'01CH'!D47</f>
        <v>0</v>
      </c>
      <c r="L44" s="407">
        <f>'01CH'!E47</f>
        <v>0</v>
      </c>
      <c r="M44" s="407" t="e">
        <f>#REF!</f>
        <v>#REF!</v>
      </c>
      <c r="N44" s="407" t="e">
        <f>#REF!</f>
        <v>#REF!</v>
      </c>
      <c r="O44" s="407" t="e">
        <f>#REF!</f>
        <v>#REF!</v>
      </c>
      <c r="P44" s="407" t="e">
        <f>#REF!</f>
        <v>#REF!</v>
      </c>
      <c r="Q44" s="416" t="e">
        <f t="shared" si="1"/>
        <v>#REF!</v>
      </c>
    </row>
    <row r="45" spans="1:17">
      <c r="A45" s="386" t="s">
        <v>149</v>
      </c>
      <c r="B45" s="394" t="s">
        <v>150</v>
      </c>
      <c r="C45" s="395" t="s">
        <v>69</v>
      </c>
      <c r="D45" s="393">
        <f>'01CH'!D50</f>
        <v>3.31</v>
      </c>
      <c r="E45" s="393" t="e">
        <f>#REF!</f>
        <v>#REF!</v>
      </c>
      <c r="F45" s="393" t="e">
        <f t="shared" si="0"/>
        <v>#REF!</v>
      </c>
      <c r="G45" s="382"/>
      <c r="I45" s="411" t="s">
        <v>86</v>
      </c>
      <c r="J45" s="406" t="s">
        <v>146</v>
      </c>
      <c r="K45" s="407">
        <f>'01CH'!D48</f>
        <v>2.31</v>
      </c>
      <c r="L45" s="407">
        <f>'01CH'!E48</f>
        <v>3.3764583559465905E-3</v>
      </c>
      <c r="M45" s="407" t="e">
        <f>#REF!</f>
        <v>#REF!</v>
      </c>
      <c r="N45" s="407" t="e">
        <f>#REF!</f>
        <v>#REF!</v>
      </c>
      <c r="O45" s="407" t="e">
        <f>#REF!</f>
        <v>#REF!</v>
      </c>
      <c r="P45" s="407" t="e">
        <f>#REF!</f>
        <v>#REF!</v>
      </c>
      <c r="Q45" s="416" t="e">
        <f t="shared" si="1"/>
        <v>#REF!</v>
      </c>
    </row>
    <row r="46" spans="1:17" ht="41.4">
      <c r="A46" s="386" t="s">
        <v>151</v>
      </c>
      <c r="B46" s="394" t="s">
        <v>152</v>
      </c>
      <c r="C46" s="395" t="s">
        <v>70</v>
      </c>
      <c r="D46" s="393">
        <f>'01CH'!D51</f>
        <v>0</v>
      </c>
      <c r="E46" s="393" t="e">
        <f>#REF!</f>
        <v>#REF!</v>
      </c>
      <c r="F46" s="393" t="e">
        <f t="shared" si="0"/>
        <v>#REF!</v>
      </c>
      <c r="G46" s="382"/>
      <c r="I46" s="408" t="s">
        <v>147</v>
      </c>
      <c r="J46" s="409" t="s">
        <v>148</v>
      </c>
      <c r="K46" s="407">
        <f>'01CH'!D49</f>
        <v>122.4</v>
      </c>
      <c r="L46" s="407">
        <f>'01CH'!E49</f>
        <v>0.17890844275665049</v>
      </c>
      <c r="M46" s="407" t="e">
        <f>#REF!</f>
        <v>#REF!</v>
      </c>
      <c r="N46" s="407" t="e">
        <f>#REF!</f>
        <v>#REF!</v>
      </c>
      <c r="O46" s="407" t="e">
        <f>#REF!</f>
        <v>#REF!</v>
      </c>
      <c r="P46" s="407" t="e">
        <f>#REF!</f>
        <v>#REF!</v>
      </c>
      <c r="Q46" s="416" t="e">
        <f t="shared" si="1"/>
        <v>#REF!</v>
      </c>
    </row>
    <row r="47" spans="1:17" ht="28.2" customHeight="1">
      <c r="A47" s="386" t="s">
        <v>153</v>
      </c>
      <c r="B47" s="394" t="s">
        <v>154</v>
      </c>
      <c r="C47" s="395" t="s">
        <v>71</v>
      </c>
      <c r="D47" s="393">
        <f>'01CH'!D52</f>
        <v>344.94</v>
      </c>
      <c r="E47" s="393" t="e">
        <f>#REF!</f>
        <v>#REF!</v>
      </c>
      <c r="F47" s="393" t="e">
        <f t="shared" si="0"/>
        <v>#REF!</v>
      </c>
      <c r="G47" s="382"/>
      <c r="I47" s="408" t="s">
        <v>149</v>
      </c>
      <c r="J47" s="409" t="s">
        <v>150</v>
      </c>
      <c r="K47" s="407">
        <f>'01CH'!D50</f>
        <v>3.31</v>
      </c>
      <c r="L47" s="407">
        <f>'01CH'!E50</f>
        <v>4.8381286399061529E-3</v>
      </c>
      <c r="M47" s="407" t="e">
        <f>#REF!</f>
        <v>#REF!</v>
      </c>
      <c r="N47" s="407" t="e">
        <f>#REF!</f>
        <v>#REF!</v>
      </c>
      <c r="O47" s="407" t="e">
        <f>#REF!</f>
        <v>#REF!</v>
      </c>
      <c r="P47" s="407" t="e">
        <f>#REF!</f>
        <v>#REF!</v>
      </c>
      <c r="Q47" s="416" t="e">
        <f t="shared" si="1"/>
        <v>#REF!</v>
      </c>
    </row>
    <row r="48" spans="1:17" ht="41.4">
      <c r="A48" s="386" t="s">
        <v>155</v>
      </c>
      <c r="B48" s="394" t="s">
        <v>156</v>
      </c>
      <c r="C48" s="395" t="s">
        <v>72</v>
      </c>
      <c r="D48" s="393">
        <f>'01CH'!D53</f>
        <v>68.149999999999991</v>
      </c>
      <c r="E48" s="393" t="e">
        <f>#REF!</f>
        <v>#REF!</v>
      </c>
      <c r="F48" s="393" t="e">
        <f t="shared" si="0"/>
        <v>#REF!</v>
      </c>
      <c r="G48" s="382"/>
      <c r="I48" s="408" t="s">
        <v>151</v>
      </c>
      <c r="J48" s="409" t="s">
        <v>152</v>
      </c>
      <c r="K48" s="407">
        <f>'01CH'!D51</f>
        <v>0</v>
      </c>
      <c r="L48" s="407">
        <f>'01CH'!E51</f>
        <v>0</v>
      </c>
      <c r="M48" s="407" t="e">
        <f>#REF!</f>
        <v>#REF!</v>
      </c>
      <c r="N48" s="407" t="e">
        <f>#REF!</f>
        <v>#REF!</v>
      </c>
      <c r="O48" s="407" t="e">
        <f>#REF!</f>
        <v>#REF!</v>
      </c>
      <c r="P48" s="407" t="e">
        <f>#REF!</f>
        <v>#REF!</v>
      </c>
      <c r="Q48" s="416" t="e">
        <f t="shared" si="1"/>
        <v>#REF!</v>
      </c>
    </row>
    <row r="49" spans="1:17" ht="27.6">
      <c r="A49" s="386" t="s">
        <v>157</v>
      </c>
      <c r="B49" s="394" t="s">
        <v>158</v>
      </c>
      <c r="C49" s="395" t="s">
        <v>73</v>
      </c>
      <c r="D49" s="393">
        <f>'01CH'!D54</f>
        <v>7.4654900000000008</v>
      </c>
      <c r="E49" s="393" t="e">
        <f>#REF!</f>
        <v>#REF!</v>
      </c>
      <c r="F49" s="393" t="e">
        <f t="shared" si="0"/>
        <v>#REF!</v>
      </c>
      <c r="G49" s="382"/>
      <c r="I49" s="408" t="s">
        <v>153</v>
      </c>
      <c r="J49" s="409" t="s">
        <v>154</v>
      </c>
      <c r="K49" s="407">
        <f>'01CH'!D52</f>
        <v>344.94</v>
      </c>
      <c r="L49" s="407">
        <f>'01CH'!E52</f>
        <v>0.50418854774901167</v>
      </c>
      <c r="M49" s="407" t="e">
        <f>#REF!</f>
        <v>#REF!</v>
      </c>
      <c r="N49" s="407" t="e">
        <f>#REF!</f>
        <v>#REF!</v>
      </c>
      <c r="O49" s="407" t="e">
        <f>#REF!</f>
        <v>#REF!</v>
      </c>
      <c r="P49" s="407" t="e">
        <f>#REF!</f>
        <v>#REF!</v>
      </c>
      <c r="Q49" s="416" t="e">
        <f t="shared" si="1"/>
        <v>#REF!</v>
      </c>
    </row>
    <row r="50" spans="1:17" ht="26.4">
      <c r="A50" s="386" t="s">
        <v>159</v>
      </c>
      <c r="B50" s="394" t="s">
        <v>160</v>
      </c>
      <c r="C50" s="395" t="s">
        <v>74</v>
      </c>
      <c r="D50" s="393">
        <f>'01CH'!D55</f>
        <v>0.08</v>
      </c>
      <c r="E50" s="393" t="e">
        <f>#REF!</f>
        <v>#REF!</v>
      </c>
      <c r="F50" s="393" t="e">
        <f t="shared" si="0"/>
        <v>#REF!</v>
      </c>
      <c r="G50" s="382"/>
      <c r="I50" s="408" t="s">
        <v>155</v>
      </c>
      <c r="J50" s="409" t="s">
        <v>252</v>
      </c>
      <c r="K50" s="407">
        <f>'01CH'!D53</f>
        <v>68.149999999999991</v>
      </c>
      <c r="L50" s="407">
        <f>'01CH'!E53</f>
        <v>9.9612829851844192E-2</v>
      </c>
      <c r="M50" s="407" t="e">
        <f>#REF!</f>
        <v>#REF!</v>
      </c>
      <c r="N50" s="407" t="e">
        <f>#REF!</f>
        <v>#REF!</v>
      </c>
      <c r="O50" s="407" t="e">
        <f>#REF!</f>
        <v>#REF!</v>
      </c>
      <c r="P50" s="407" t="e">
        <f>#REF!</f>
        <v>#REF!</v>
      </c>
      <c r="Q50" s="416" t="e">
        <f t="shared" si="1"/>
        <v>#REF!</v>
      </c>
    </row>
    <row r="51" spans="1:17" ht="41.4">
      <c r="A51" s="386" t="s">
        <v>161</v>
      </c>
      <c r="B51" s="394" t="s">
        <v>162</v>
      </c>
      <c r="C51" s="395" t="s">
        <v>253</v>
      </c>
      <c r="D51" s="393">
        <f>'01CH'!D56</f>
        <v>0</v>
      </c>
      <c r="E51" s="393" t="e">
        <f>#REF!</f>
        <v>#REF!</v>
      </c>
      <c r="F51" s="393" t="e">
        <f t="shared" si="0"/>
        <v>#REF!</v>
      </c>
      <c r="G51" s="382"/>
      <c r="I51" s="408" t="s">
        <v>157</v>
      </c>
      <c r="J51" s="409" t="s">
        <v>158</v>
      </c>
      <c r="K51" s="407">
        <f>'01CH'!D54</f>
        <v>7.4654900000000008</v>
      </c>
      <c r="L51" s="407">
        <f>'01CH'!E54</f>
        <v>1.0912084888197279E-2</v>
      </c>
      <c r="M51" s="407" t="e">
        <f>#REF!</f>
        <v>#REF!</v>
      </c>
      <c r="N51" s="407" t="e">
        <f>#REF!</f>
        <v>#REF!</v>
      </c>
      <c r="O51" s="407" t="e">
        <f>#REF!</f>
        <v>#REF!</v>
      </c>
      <c r="P51" s="407" t="e">
        <f>#REF!</f>
        <v>#REF!</v>
      </c>
      <c r="Q51" s="416" t="e">
        <f t="shared" si="1"/>
        <v>#REF!</v>
      </c>
    </row>
    <row r="52" spans="1:17" ht="69">
      <c r="A52" s="386" t="s">
        <v>163</v>
      </c>
      <c r="B52" s="394" t="s">
        <v>164</v>
      </c>
      <c r="C52" s="395" t="s">
        <v>76</v>
      </c>
      <c r="D52" s="393">
        <f>'01CH'!D57</f>
        <v>0.02</v>
      </c>
      <c r="E52" s="393" t="e">
        <f>#REF!</f>
        <v>#REF!</v>
      </c>
      <c r="F52" s="393" t="e">
        <f t="shared" si="0"/>
        <v>#REF!</v>
      </c>
      <c r="G52" s="382"/>
      <c r="I52" s="408" t="s">
        <v>159</v>
      </c>
      <c r="J52" s="409" t="s">
        <v>254</v>
      </c>
      <c r="K52" s="407">
        <f>'01CH'!D55</f>
        <v>0.08</v>
      </c>
      <c r="L52" s="407">
        <f>'01CH'!E55</f>
        <v>1.1693362271676502E-4</v>
      </c>
      <c r="M52" s="407" t="e">
        <f>#REF!</f>
        <v>#REF!</v>
      </c>
      <c r="N52" s="407" t="e">
        <f>#REF!</f>
        <v>#REF!</v>
      </c>
      <c r="O52" s="407" t="e">
        <f>#REF!</f>
        <v>#REF!</v>
      </c>
      <c r="P52" s="407" t="e">
        <f>#REF!</f>
        <v>#REF!</v>
      </c>
      <c r="Q52" s="416" t="e">
        <f t="shared" si="1"/>
        <v>#REF!</v>
      </c>
    </row>
    <row r="53" spans="1:17" ht="41.4">
      <c r="A53" s="386" t="s">
        <v>165</v>
      </c>
      <c r="B53" s="394" t="s">
        <v>166</v>
      </c>
      <c r="C53" s="395" t="s">
        <v>77</v>
      </c>
      <c r="D53" s="393">
        <f>'01CH'!D58</f>
        <v>2105.16</v>
      </c>
      <c r="E53" s="393" t="e">
        <f>#REF!</f>
        <v>#REF!</v>
      </c>
      <c r="F53" s="393" t="e">
        <f t="shared" si="0"/>
        <v>#REF!</v>
      </c>
      <c r="G53" s="382"/>
      <c r="I53" s="408" t="s">
        <v>161</v>
      </c>
      <c r="J53" s="409" t="s">
        <v>162</v>
      </c>
      <c r="K53" s="407">
        <f>'01CH'!D56</f>
        <v>0</v>
      </c>
      <c r="L53" s="407">
        <f>'01CH'!E56</f>
        <v>0</v>
      </c>
      <c r="M53" s="407" t="e">
        <f>#REF!</f>
        <v>#REF!</v>
      </c>
      <c r="N53" s="407" t="e">
        <f>#REF!</f>
        <v>#REF!</v>
      </c>
      <c r="O53" s="407" t="e">
        <f>#REF!</f>
        <v>#REF!</v>
      </c>
      <c r="P53" s="407" t="e">
        <f>#REF!</f>
        <v>#REF!</v>
      </c>
      <c r="Q53" s="416" t="e">
        <f t="shared" si="1"/>
        <v>#REF!</v>
      </c>
    </row>
    <row r="54" spans="1:17" ht="27.6">
      <c r="A54" s="386" t="s">
        <v>167</v>
      </c>
      <c r="B54" s="394" t="s">
        <v>168</v>
      </c>
      <c r="C54" s="395" t="s">
        <v>78</v>
      </c>
      <c r="D54" s="393">
        <f>'01CH'!D59</f>
        <v>6.74</v>
      </c>
      <c r="E54" s="393" t="e">
        <f>#REF!</f>
        <v>#REF!</v>
      </c>
      <c r="F54" s="393" t="e">
        <f t="shared" si="0"/>
        <v>#REF!</v>
      </c>
      <c r="G54" s="382"/>
      <c r="I54" s="408" t="s">
        <v>163</v>
      </c>
      <c r="J54" s="409" t="s">
        <v>164</v>
      </c>
      <c r="K54" s="407">
        <f>'01CH'!D57</f>
        <v>0.02</v>
      </c>
      <c r="L54" s="407">
        <f>'01CH'!E57</f>
        <v>2.9233405679191255E-5</v>
      </c>
      <c r="M54" s="407" t="e">
        <f>#REF!</f>
        <v>#REF!</v>
      </c>
      <c r="N54" s="407" t="e">
        <f>#REF!</f>
        <v>#REF!</v>
      </c>
      <c r="O54" s="407" t="e">
        <f>#REF!</f>
        <v>#REF!</v>
      </c>
      <c r="P54" s="407" t="e">
        <f>#REF!</f>
        <v>#REF!</v>
      </c>
      <c r="Q54" s="416" t="e">
        <f t="shared" si="1"/>
        <v>#REF!</v>
      </c>
    </row>
    <row r="55" spans="1:17" ht="41.4">
      <c r="A55" s="386" t="s">
        <v>169</v>
      </c>
      <c r="B55" s="394" t="s">
        <v>170</v>
      </c>
      <c r="C55" s="395" t="s">
        <v>79</v>
      </c>
      <c r="D55" s="393">
        <f>'01CH'!D60</f>
        <v>0.09</v>
      </c>
      <c r="E55" s="393" t="e">
        <f>#REF!</f>
        <v>#REF!</v>
      </c>
      <c r="F55" s="393" t="e">
        <f t="shared" si="0"/>
        <v>#REF!</v>
      </c>
      <c r="G55" s="382"/>
      <c r="I55" s="408" t="s">
        <v>165</v>
      </c>
      <c r="J55" s="409" t="s">
        <v>166</v>
      </c>
      <c r="K55" s="407">
        <f>'01CH'!D58</f>
        <v>2105.16</v>
      </c>
      <c r="L55" s="407">
        <f>'01CH'!E58</f>
        <v>3.0770498149803127</v>
      </c>
      <c r="M55" s="407" t="e">
        <f>#REF!</f>
        <v>#REF!</v>
      </c>
      <c r="N55" s="407" t="e">
        <f>#REF!</f>
        <v>#REF!</v>
      </c>
      <c r="O55" s="407" t="e">
        <f>#REF!</f>
        <v>#REF!</v>
      </c>
      <c r="P55" s="407" t="e">
        <f>#REF!</f>
        <v>#REF!</v>
      </c>
      <c r="Q55" s="416" t="e">
        <f t="shared" si="1"/>
        <v>#REF!</v>
      </c>
    </row>
    <row r="56" spans="1:17" ht="41.4">
      <c r="A56" s="380">
        <v>3</v>
      </c>
      <c r="B56" s="387" t="s">
        <v>171</v>
      </c>
      <c r="C56" s="388" t="s">
        <v>172</v>
      </c>
      <c r="D56" s="389">
        <f>'01CH'!D61</f>
        <v>791.73389999999995</v>
      </c>
      <c r="E56" s="389" t="e">
        <f>#REF!</f>
        <v>#REF!</v>
      </c>
      <c r="F56" s="389" t="e">
        <f t="shared" si="0"/>
        <v>#REF!</v>
      </c>
      <c r="G56" s="382"/>
      <c r="I56" s="408" t="s">
        <v>167</v>
      </c>
      <c r="J56" s="409" t="s">
        <v>168</v>
      </c>
      <c r="K56" s="407">
        <f>'01CH'!D59</f>
        <v>6.74</v>
      </c>
      <c r="L56" s="407">
        <f>'01CH'!E59</f>
        <v>9.8516577138874541E-3</v>
      </c>
      <c r="M56" s="407" t="e">
        <f>#REF!</f>
        <v>#REF!</v>
      </c>
      <c r="N56" s="407" t="e">
        <f>#REF!</f>
        <v>#REF!</v>
      </c>
      <c r="O56" s="407" t="e">
        <f>#REF!</f>
        <v>#REF!</v>
      </c>
      <c r="P56" s="407" t="e">
        <f>#REF!</f>
        <v>#REF!</v>
      </c>
      <c r="Q56" s="416" t="e">
        <f t="shared" si="1"/>
        <v>#REF!</v>
      </c>
    </row>
    <row r="57" spans="1:17" ht="28.2" customHeight="1">
      <c r="I57" s="408" t="s">
        <v>169</v>
      </c>
      <c r="J57" s="409" t="s">
        <v>170</v>
      </c>
      <c r="K57" s="407">
        <f>'01CH'!D60</f>
        <v>0.09</v>
      </c>
      <c r="L57" s="407">
        <f>'01CH'!E60</f>
        <v>1.3155032555636065E-4</v>
      </c>
      <c r="M57" s="407" t="e">
        <f>#REF!</f>
        <v>#REF!</v>
      </c>
      <c r="N57" s="407" t="e">
        <f>#REF!</f>
        <v>#REF!</v>
      </c>
      <c r="O57" s="407" t="e">
        <f>#REF!</f>
        <v>#REF!</v>
      </c>
      <c r="P57" s="407" t="e">
        <f>#REF!</f>
        <v>#REF!</v>
      </c>
      <c r="Q57" s="416" t="e">
        <f t="shared" si="1"/>
        <v>#REF!</v>
      </c>
    </row>
    <row r="58" spans="1:17" ht="27.6">
      <c r="I58" s="399">
        <v>3</v>
      </c>
      <c r="J58" s="403" t="s">
        <v>171</v>
      </c>
      <c r="K58" s="404">
        <f>'01CH'!D61</f>
        <v>791.73389999999995</v>
      </c>
      <c r="L58" s="404">
        <f>'01CH'!E61</f>
        <v>1.157253914433412</v>
      </c>
      <c r="M58" s="404" t="e">
        <f>#REF!</f>
        <v>#REF!</v>
      </c>
      <c r="N58" s="404" t="e">
        <f>#REF!</f>
        <v>#REF!</v>
      </c>
      <c r="O58" s="404" t="e">
        <f>#REF!</f>
        <v>#REF!</v>
      </c>
      <c r="P58" s="404" t="e">
        <f>#REF!</f>
        <v>#REF!</v>
      </c>
      <c r="Q58" s="416" t="e">
        <f t="shared" si="1"/>
        <v>#REF!</v>
      </c>
    </row>
    <row r="61" spans="1:17" ht="15.6" customHeight="1">
      <c r="H61" s="967" t="s">
        <v>1</v>
      </c>
      <c r="I61" s="967" t="s">
        <v>176</v>
      </c>
      <c r="J61" s="967" t="s">
        <v>18</v>
      </c>
      <c r="K61" s="967" t="s">
        <v>255</v>
      </c>
      <c r="L61" s="967" t="s">
        <v>256</v>
      </c>
      <c r="M61" s="413" t="s">
        <v>257</v>
      </c>
      <c r="N61" s="414"/>
      <c r="O61" s="415"/>
      <c r="Q61" s="967"/>
    </row>
    <row r="62" spans="1:17" ht="15.6" customHeight="1">
      <c r="H62" s="968"/>
      <c r="I62" s="968"/>
      <c r="J62" s="968"/>
      <c r="K62" s="968"/>
      <c r="L62" s="968"/>
      <c r="M62" s="967" t="s">
        <v>209</v>
      </c>
      <c r="N62" s="413" t="s">
        <v>258</v>
      </c>
      <c r="O62" s="415"/>
      <c r="Q62" s="968"/>
    </row>
    <row r="63" spans="1:17" ht="62.4" customHeight="1">
      <c r="H63" s="969"/>
      <c r="I63" s="969"/>
      <c r="J63" s="969"/>
      <c r="K63" s="969"/>
      <c r="L63" s="969"/>
      <c r="M63" s="969"/>
      <c r="N63" s="295" t="s">
        <v>259</v>
      </c>
      <c r="O63" s="295" t="s">
        <v>260</v>
      </c>
      <c r="Q63" s="969"/>
    </row>
    <row r="64" spans="1:17" ht="26.4">
      <c r="H64" s="476" t="s">
        <v>261</v>
      </c>
      <c r="I64" s="476" t="s">
        <v>262</v>
      </c>
      <c r="J64" s="476" t="s">
        <v>263</v>
      </c>
      <c r="K64" s="221"/>
      <c r="L64" s="476" t="s">
        <v>264</v>
      </c>
      <c r="M64" s="476" t="s">
        <v>265</v>
      </c>
      <c r="N64" s="476" t="s">
        <v>233</v>
      </c>
      <c r="O64" s="221" t="s">
        <v>266</v>
      </c>
      <c r="Q64" s="221"/>
    </row>
    <row r="65" spans="8:17" ht="46.8">
      <c r="H65" s="417"/>
      <c r="I65" s="422" t="s">
        <v>191</v>
      </c>
      <c r="J65" s="417"/>
      <c r="K65" s="417"/>
      <c r="L65" s="423">
        <f>L66+L78+L118</f>
        <v>92072.800000000017</v>
      </c>
      <c r="M65" s="423" t="e">
        <f>'01CH'!#REF!</f>
        <v>#REF!</v>
      </c>
      <c r="N65" s="423" t="e">
        <f>+N66+N78+N118</f>
        <v>#REF!</v>
      </c>
      <c r="O65" s="423" t="e">
        <f>+M65*100/L65</f>
        <v>#REF!</v>
      </c>
      <c r="Q65" s="417"/>
    </row>
    <row r="66" spans="8:17" ht="46.8">
      <c r="H66" s="418">
        <v>1</v>
      </c>
      <c r="I66" s="424" t="s">
        <v>192</v>
      </c>
      <c r="J66" s="418" t="s">
        <v>26</v>
      </c>
      <c r="K66" s="418"/>
      <c r="L66" s="425">
        <f>L67+SUM(L69:L76)</f>
        <v>88514.48000000001</v>
      </c>
      <c r="M66" s="425" t="e">
        <f>'01CH'!#REF!</f>
        <v>#REF!</v>
      </c>
      <c r="N66" s="425" t="e">
        <f>+M66-L66</f>
        <v>#REF!</v>
      </c>
      <c r="O66" s="425" t="e">
        <f>+M66*100/L66</f>
        <v>#REF!</v>
      </c>
      <c r="Q66" s="418"/>
    </row>
    <row r="67" spans="8:17" ht="31.2">
      <c r="H67" s="419" t="s">
        <v>84</v>
      </c>
      <c r="I67" s="426" t="s">
        <v>85</v>
      </c>
      <c r="J67" s="419" t="s">
        <v>27</v>
      </c>
      <c r="K67" s="419"/>
      <c r="L67" s="427">
        <v>3609.1</v>
      </c>
      <c r="M67" s="427" t="e">
        <f>'01CH'!#REF!</f>
        <v>#REF!</v>
      </c>
      <c r="N67" s="427" t="e">
        <f t="shared" ref="N67:N118" si="2">+M67-L67</f>
        <v>#REF!</v>
      </c>
      <c r="O67" s="427" t="e">
        <f>+M67*100/L67</f>
        <v>#REF!</v>
      </c>
      <c r="Q67" s="419"/>
    </row>
    <row r="68" spans="8:17" ht="93.6">
      <c r="H68" s="420"/>
      <c r="I68" s="428" t="s">
        <v>194</v>
      </c>
      <c r="J68" s="420" t="s">
        <v>28</v>
      </c>
      <c r="K68" s="420"/>
      <c r="L68" s="429">
        <v>0.65</v>
      </c>
      <c r="M68" s="429" t="e">
        <f>'01CH'!#REF!</f>
        <v>#REF!</v>
      </c>
      <c r="N68" s="429" t="e">
        <f t="shared" si="2"/>
        <v>#REF!</v>
      </c>
      <c r="O68" s="429" t="e">
        <f>+M68*100/L68</f>
        <v>#REF!</v>
      </c>
      <c r="Q68" s="420"/>
    </row>
    <row r="69" spans="8:17" ht="78">
      <c r="H69" s="419" t="s">
        <v>90</v>
      </c>
      <c r="I69" s="426" t="s">
        <v>91</v>
      </c>
      <c r="J69" s="419" t="s">
        <v>31</v>
      </c>
      <c r="K69" s="419"/>
      <c r="L69" s="427">
        <v>1696.85</v>
      </c>
      <c r="M69" s="427" t="e">
        <f>'01CH'!#REF!</f>
        <v>#REF!</v>
      </c>
      <c r="N69" s="427" t="e">
        <f t="shared" si="2"/>
        <v>#REF!</v>
      </c>
      <c r="O69" s="427" t="e">
        <f>+M69*100/L69</f>
        <v>#REF!</v>
      </c>
      <c r="Q69" s="419"/>
    </row>
    <row r="70" spans="8:17" ht="46.8">
      <c r="H70" s="419" t="s">
        <v>92</v>
      </c>
      <c r="I70" s="426" t="s">
        <v>93</v>
      </c>
      <c r="J70" s="419" t="s">
        <v>32</v>
      </c>
      <c r="K70" s="419"/>
      <c r="L70" s="427">
        <v>1879</v>
      </c>
      <c r="M70" s="427" t="e">
        <f>'01CH'!#REF!</f>
        <v>#REF!</v>
      </c>
      <c r="N70" s="427" t="e">
        <f t="shared" si="2"/>
        <v>#REF!</v>
      </c>
      <c r="O70" s="427" t="e">
        <f t="shared" ref="O70:O75" si="3">+M70*100/L70</f>
        <v>#REF!</v>
      </c>
      <c r="Q70" s="419"/>
    </row>
    <row r="71" spans="8:17" ht="31.2">
      <c r="H71" s="419" t="s">
        <v>94</v>
      </c>
      <c r="I71" s="426" t="s">
        <v>95</v>
      </c>
      <c r="J71" s="419" t="s">
        <v>33</v>
      </c>
      <c r="K71" s="419"/>
      <c r="L71" s="427">
        <v>37294</v>
      </c>
      <c r="M71" s="427" t="e">
        <f>'01CH'!#REF!</f>
        <v>#REF!</v>
      </c>
      <c r="N71" s="427" t="e">
        <f t="shared" si="2"/>
        <v>#REF!</v>
      </c>
      <c r="O71" s="427" t="e">
        <f t="shared" si="3"/>
        <v>#REF!</v>
      </c>
      <c r="Q71" s="419"/>
    </row>
    <row r="72" spans="8:17" ht="31.2">
      <c r="H72" s="419" t="s">
        <v>96</v>
      </c>
      <c r="I72" s="426" t="s">
        <v>97</v>
      </c>
      <c r="J72" s="419" t="s">
        <v>34</v>
      </c>
      <c r="K72" s="419"/>
      <c r="L72" s="427"/>
      <c r="M72" s="427"/>
      <c r="N72" s="427"/>
      <c r="O72" s="427"/>
      <c r="Q72" s="419"/>
    </row>
    <row r="73" spans="8:17" ht="31.2">
      <c r="H73" s="419" t="s">
        <v>98</v>
      </c>
      <c r="I73" s="426" t="s">
        <v>99</v>
      </c>
      <c r="J73" s="419" t="s">
        <v>35</v>
      </c>
      <c r="K73" s="419"/>
      <c r="L73" s="427">
        <v>44014</v>
      </c>
      <c r="M73" s="427">
        <f>'01CH'!K62</f>
        <v>0</v>
      </c>
      <c r="N73" s="427">
        <f t="shared" si="2"/>
        <v>-44014</v>
      </c>
      <c r="O73" s="427">
        <f t="shared" si="3"/>
        <v>0</v>
      </c>
      <c r="Q73" s="419"/>
    </row>
    <row r="74" spans="8:17" ht="93.6">
      <c r="H74" s="420"/>
      <c r="I74" s="293" t="s">
        <v>195</v>
      </c>
      <c r="J74" s="420" t="s">
        <v>36</v>
      </c>
      <c r="K74" s="420"/>
      <c r="L74" s="429"/>
      <c r="M74" s="429">
        <f>'01CH'!K63</f>
        <v>0</v>
      </c>
      <c r="N74" s="429"/>
      <c r="O74" s="429"/>
      <c r="Q74" s="420"/>
    </row>
    <row r="75" spans="8:17" ht="46.8">
      <c r="H75" s="419" t="s">
        <v>103</v>
      </c>
      <c r="I75" s="426" t="s">
        <v>196</v>
      </c>
      <c r="J75" s="419" t="s">
        <v>39</v>
      </c>
      <c r="K75" s="419"/>
      <c r="L75" s="427">
        <v>21.53</v>
      </c>
      <c r="M75" s="427">
        <f>'01CH'!K64</f>
        <v>0</v>
      </c>
      <c r="N75" s="427">
        <f t="shared" si="2"/>
        <v>-21.53</v>
      </c>
      <c r="O75" s="427">
        <f t="shared" si="3"/>
        <v>0</v>
      </c>
      <c r="Q75" s="419"/>
    </row>
    <row r="76" spans="8:17" ht="31.2">
      <c r="H76" s="419" t="s">
        <v>105</v>
      </c>
      <c r="I76" s="426" t="s">
        <v>106</v>
      </c>
      <c r="J76" s="419" t="s">
        <v>40</v>
      </c>
      <c r="K76" s="419"/>
      <c r="L76" s="427"/>
      <c r="M76" s="427"/>
      <c r="N76" s="427"/>
      <c r="O76" s="427"/>
      <c r="Q76" s="419"/>
    </row>
    <row r="77" spans="8:17" ht="46.8">
      <c r="H77" s="419" t="s">
        <v>107</v>
      </c>
      <c r="I77" s="426" t="s">
        <v>108</v>
      </c>
      <c r="J77" s="419" t="s">
        <v>41</v>
      </c>
      <c r="K77" s="419"/>
      <c r="L77" s="427"/>
      <c r="M77" s="427">
        <f>'01CH'!K66</f>
        <v>0</v>
      </c>
      <c r="N77" s="427">
        <f t="shared" si="2"/>
        <v>0</v>
      </c>
      <c r="O77" s="427"/>
      <c r="Q77" s="419"/>
    </row>
    <row r="78" spans="8:17" ht="46.8">
      <c r="H78" s="418">
        <v>2</v>
      </c>
      <c r="I78" s="424" t="s">
        <v>197</v>
      </c>
      <c r="J78" s="418" t="s">
        <v>42</v>
      </c>
      <c r="K78" s="418"/>
      <c r="L78" s="425">
        <v>3432.91</v>
      </c>
      <c r="M78" s="425">
        <f>'01CH'!K67</f>
        <v>0</v>
      </c>
      <c r="N78" s="425">
        <f t="shared" si="2"/>
        <v>-3432.91</v>
      </c>
      <c r="O78" s="425">
        <f>+M78*100/L78</f>
        <v>0</v>
      </c>
      <c r="Q78" s="418"/>
    </row>
    <row r="79" spans="8:17" ht="15.6">
      <c r="H79" s="418"/>
      <c r="I79" s="426" t="s">
        <v>193</v>
      </c>
      <c r="J79" s="418"/>
      <c r="K79" s="418"/>
      <c r="L79" s="425"/>
      <c r="M79" s="425"/>
      <c r="N79" s="425"/>
      <c r="O79" s="425"/>
      <c r="Q79" s="418"/>
    </row>
    <row r="80" spans="8:17" ht="31.2">
      <c r="H80" s="419" t="s">
        <v>111</v>
      </c>
      <c r="I80" s="426" t="s">
        <v>112</v>
      </c>
      <c r="J80" s="419" t="s">
        <v>43</v>
      </c>
      <c r="K80" s="419"/>
      <c r="L80" s="427">
        <v>23</v>
      </c>
      <c r="M80" s="427">
        <f>'01CH'!K69</f>
        <v>0</v>
      </c>
      <c r="N80" s="427">
        <f t="shared" si="2"/>
        <v>-23</v>
      </c>
      <c r="O80" s="427">
        <f>+M80*100/L80</f>
        <v>0</v>
      </c>
      <c r="Q80" s="419"/>
    </row>
    <row r="81" spans="8:17" ht="31.2">
      <c r="H81" s="419" t="s">
        <v>113</v>
      </c>
      <c r="I81" s="426" t="s">
        <v>114</v>
      </c>
      <c r="J81" s="419" t="s">
        <v>44</v>
      </c>
      <c r="K81" s="419"/>
      <c r="L81" s="427">
        <v>3</v>
      </c>
      <c r="M81" s="427">
        <f>'01CH'!K70</f>
        <v>0</v>
      </c>
      <c r="N81" s="427">
        <f t="shared" si="2"/>
        <v>-3</v>
      </c>
      <c r="O81" s="427">
        <f>+M81*100/L81</f>
        <v>0</v>
      </c>
      <c r="Q81" s="419"/>
    </row>
    <row r="82" spans="8:17" ht="46.8">
      <c r="H82" s="419" t="s">
        <v>115</v>
      </c>
      <c r="I82" s="426" t="s">
        <v>116</v>
      </c>
      <c r="J82" s="419" t="s">
        <v>45</v>
      </c>
      <c r="K82" s="419"/>
      <c r="L82" s="427"/>
      <c r="M82" s="427">
        <f>'01CH'!K71</f>
        <v>0</v>
      </c>
      <c r="N82" s="427"/>
      <c r="O82" s="427"/>
      <c r="Q82" s="419"/>
    </row>
    <row r="83" spans="8:17" ht="46.8">
      <c r="H83" s="419" t="s">
        <v>120</v>
      </c>
      <c r="I83" s="426" t="s">
        <v>118</v>
      </c>
      <c r="J83" s="419" t="s">
        <v>46</v>
      </c>
      <c r="K83" s="419"/>
      <c r="L83" s="427"/>
      <c r="M83" s="427">
        <f>'01CH'!K72</f>
        <v>0</v>
      </c>
      <c r="N83" s="427">
        <f t="shared" si="2"/>
        <v>0</v>
      </c>
      <c r="O83" s="427"/>
      <c r="Q83" s="419"/>
    </row>
    <row r="84" spans="8:17" ht="62.4">
      <c r="H84" s="419" t="s">
        <v>122</v>
      </c>
      <c r="I84" s="426" t="s">
        <v>121</v>
      </c>
      <c r="J84" s="419" t="s">
        <v>47</v>
      </c>
      <c r="K84" s="419"/>
      <c r="L84" s="427">
        <v>1.4</v>
      </c>
      <c r="M84" s="427">
        <f>'01CH'!K73</f>
        <v>0</v>
      </c>
      <c r="N84" s="427">
        <f t="shared" si="2"/>
        <v>-1.4</v>
      </c>
      <c r="O84" s="427">
        <f>+M84*100/L84</f>
        <v>0</v>
      </c>
      <c r="Q84" s="419"/>
    </row>
    <row r="85" spans="8:17" ht="78">
      <c r="H85" s="419" t="s">
        <v>124</v>
      </c>
      <c r="I85" s="426" t="s">
        <v>123</v>
      </c>
      <c r="J85" s="419" t="s">
        <v>48</v>
      </c>
      <c r="K85" s="419"/>
      <c r="L85" s="427">
        <v>2.27</v>
      </c>
      <c r="M85" s="427">
        <f>'01CH'!K74</f>
        <v>0</v>
      </c>
      <c r="N85" s="427">
        <f t="shared" si="2"/>
        <v>-2.27</v>
      </c>
      <c r="O85" s="427">
        <f>+M85*100/L85</f>
        <v>0</v>
      </c>
      <c r="Q85" s="419"/>
    </row>
    <row r="86" spans="8:17" ht="93.6">
      <c r="H86" s="419" t="s">
        <v>126</v>
      </c>
      <c r="I86" s="426" t="s">
        <v>125</v>
      </c>
      <c r="J86" s="419" t="s">
        <v>49</v>
      </c>
      <c r="K86" s="419"/>
      <c r="L86" s="427">
        <v>57</v>
      </c>
      <c r="M86" s="427">
        <f>'01CH'!K75</f>
        <v>0</v>
      </c>
      <c r="N86" s="427">
        <f t="shared" si="2"/>
        <v>-57</v>
      </c>
      <c r="O86" s="427">
        <f>+M86*100/L86</f>
        <v>0</v>
      </c>
      <c r="Q86" s="419"/>
    </row>
    <row r="87" spans="8:17" ht="93.6">
      <c r="H87" s="419" t="s">
        <v>167</v>
      </c>
      <c r="I87" s="426" t="s">
        <v>127</v>
      </c>
      <c r="J87" s="419" t="s">
        <v>50</v>
      </c>
      <c r="K87" s="419"/>
      <c r="L87" s="427">
        <v>12.51</v>
      </c>
      <c r="M87" s="427">
        <f>'01CH'!K76</f>
        <v>0</v>
      </c>
      <c r="N87" s="427">
        <f t="shared" si="2"/>
        <v>-12.51</v>
      </c>
      <c r="O87" s="427">
        <f>+M87*100/L87</f>
        <v>0</v>
      </c>
      <c r="Q87" s="419"/>
    </row>
    <row r="88" spans="8:17" ht="124.8">
      <c r="H88" s="419" t="s">
        <v>128</v>
      </c>
      <c r="I88" s="292" t="s">
        <v>198</v>
      </c>
      <c r="J88" s="419" t="s">
        <v>51</v>
      </c>
      <c r="K88" s="419"/>
      <c r="L88" s="427">
        <v>2139.5</v>
      </c>
      <c r="M88" s="427">
        <f>'01CH'!K77</f>
        <v>0</v>
      </c>
      <c r="N88" s="427">
        <f t="shared" si="2"/>
        <v>-2139.5</v>
      </c>
      <c r="O88" s="427">
        <f>+M88*100/L88</f>
        <v>0</v>
      </c>
      <c r="Q88" s="419"/>
    </row>
    <row r="89" spans="8:17" ht="31.2">
      <c r="H89" s="419"/>
      <c r="I89" s="293" t="s">
        <v>199</v>
      </c>
      <c r="J89" s="419"/>
      <c r="K89" s="419"/>
      <c r="L89" s="427"/>
      <c r="M89" s="427"/>
      <c r="N89" s="427"/>
      <c r="O89" s="427"/>
      <c r="Q89" s="419"/>
    </row>
    <row r="90" spans="8:17" ht="46.8">
      <c r="H90" s="419" t="s">
        <v>200</v>
      </c>
      <c r="I90" s="293" t="s">
        <v>130</v>
      </c>
      <c r="J90" s="294" t="s">
        <v>52</v>
      </c>
      <c r="K90" s="294"/>
      <c r="L90" s="427"/>
      <c r="M90" s="427">
        <f>'01CH'!K79</f>
        <v>0</v>
      </c>
      <c r="N90" s="427">
        <f t="shared" si="2"/>
        <v>0</v>
      </c>
      <c r="O90" s="427"/>
      <c r="Q90" s="294"/>
    </row>
    <row r="91" spans="8:17" ht="31.2">
      <c r="H91" s="419" t="s">
        <v>200</v>
      </c>
      <c r="I91" s="293" t="s">
        <v>201</v>
      </c>
      <c r="J91" s="294" t="s">
        <v>53</v>
      </c>
      <c r="K91" s="294"/>
      <c r="L91" s="427"/>
      <c r="M91" s="427">
        <f>'01CH'!K80</f>
        <v>0</v>
      </c>
      <c r="N91" s="427">
        <f t="shared" si="2"/>
        <v>0</v>
      </c>
      <c r="O91" s="427"/>
      <c r="Q91" s="294"/>
    </row>
    <row r="92" spans="8:17" ht="62.4">
      <c r="H92" s="419" t="s">
        <v>200</v>
      </c>
      <c r="I92" s="293" t="s">
        <v>202</v>
      </c>
      <c r="J92" s="294" t="s">
        <v>54</v>
      </c>
      <c r="K92" s="294"/>
      <c r="L92" s="427"/>
      <c r="M92" s="427">
        <f>'01CH'!K81</f>
        <v>0</v>
      </c>
      <c r="N92" s="427">
        <f t="shared" si="2"/>
        <v>0</v>
      </c>
      <c r="O92" s="427"/>
      <c r="Q92" s="294"/>
    </row>
    <row r="93" spans="8:17" ht="46.8">
      <c r="H93" s="419" t="s">
        <v>200</v>
      </c>
      <c r="I93" s="293" t="s">
        <v>133</v>
      </c>
      <c r="J93" s="294" t="s">
        <v>55</v>
      </c>
      <c r="K93" s="294"/>
      <c r="L93" s="427"/>
      <c r="M93" s="427">
        <f>'01CH'!K82</f>
        <v>0</v>
      </c>
      <c r="N93" s="427">
        <f t="shared" si="2"/>
        <v>0</v>
      </c>
      <c r="O93" s="427"/>
      <c r="Q93" s="294"/>
    </row>
    <row r="94" spans="8:17" ht="78">
      <c r="H94" s="419" t="s">
        <v>200</v>
      </c>
      <c r="I94" s="293" t="s">
        <v>203</v>
      </c>
      <c r="J94" s="294" t="s">
        <v>56</v>
      </c>
      <c r="K94" s="294"/>
      <c r="L94" s="427"/>
      <c r="M94" s="427">
        <f>'01CH'!K83</f>
        <v>0</v>
      </c>
      <c r="N94" s="427">
        <f t="shared" si="2"/>
        <v>0</v>
      </c>
      <c r="O94" s="427"/>
      <c r="Q94" s="294"/>
    </row>
    <row r="95" spans="8:17" ht="78">
      <c r="H95" s="419" t="s">
        <v>200</v>
      </c>
      <c r="I95" s="293" t="s">
        <v>204</v>
      </c>
      <c r="J95" s="294" t="s">
        <v>57</v>
      </c>
      <c r="K95" s="294"/>
      <c r="L95" s="427"/>
      <c r="M95" s="427">
        <f>'01CH'!K84</f>
        <v>0</v>
      </c>
      <c r="N95" s="427">
        <f t="shared" si="2"/>
        <v>0</v>
      </c>
      <c r="O95" s="427"/>
      <c r="Q95" s="294"/>
    </row>
    <row r="96" spans="8:17" ht="78">
      <c r="H96" s="419" t="s">
        <v>200</v>
      </c>
      <c r="I96" s="293" t="s">
        <v>136</v>
      </c>
      <c r="J96" s="294" t="s">
        <v>58</v>
      </c>
      <c r="K96" s="294"/>
      <c r="L96" s="427"/>
      <c r="M96" s="427">
        <f>'01CH'!K85</f>
        <v>0</v>
      </c>
      <c r="N96" s="427">
        <f t="shared" si="2"/>
        <v>0</v>
      </c>
      <c r="O96" s="427"/>
      <c r="Q96" s="294"/>
    </row>
    <row r="97" spans="8:17" ht="109.2">
      <c r="H97" s="419" t="s">
        <v>200</v>
      </c>
      <c r="I97" s="293" t="s">
        <v>205</v>
      </c>
      <c r="J97" s="294" t="s">
        <v>59</v>
      </c>
      <c r="K97" s="294"/>
      <c r="L97" s="427"/>
      <c r="M97" s="427">
        <f>'01CH'!K86</f>
        <v>0</v>
      </c>
      <c r="N97" s="427">
        <f t="shared" si="2"/>
        <v>0</v>
      </c>
      <c r="O97" s="427"/>
      <c r="Q97" s="294"/>
    </row>
    <row r="98" spans="8:17" ht="78">
      <c r="H98" s="419" t="s">
        <v>200</v>
      </c>
      <c r="I98" s="293" t="s">
        <v>138</v>
      </c>
      <c r="J98" s="294" t="s">
        <v>60</v>
      </c>
      <c r="K98" s="294"/>
      <c r="L98" s="427"/>
      <c r="M98" s="427">
        <f>'01CH'!K87</f>
        <v>0</v>
      </c>
      <c r="N98" s="427">
        <f t="shared" si="2"/>
        <v>0</v>
      </c>
      <c r="O98" s="427"/>
      <c r="Q98" s="294"/>
    </row>
    <row r="99" spans="8:17" ht="62.4">
      <c r="H99" s="419" t="s">
        <v>200</v>
      </c>
      <c r="I99" s="293" t="s">
        <v>139</v>
      </c>
      <c r="J99" s="294" t="s">
        <v>61</v>
      </c>
      <c r="K99" s="294"/>
      <c r="L99" s="427">
        <v>0.18</v>
      </c>
      <c r="M99" s="427">
        <f>'01CH'!K88</f>
        <v>0</v>
      </c>
      <c r="N99" s="427">
        <f t="shared" si="2"/>
        <v>-0.18</v>
      </c>
      <c r="O99" s="427">
        <f>+M99*100/L99</f>
        <v>0</v>
      </c>
      <c r="Q99" s="294"/>
    </row>
    <row r="100" spans="8:17" ht="62.4">
      <c r="H100" s="419" t="s">
        <v>200</v>
      </c>
      <c r="I100" s="293" t="s">
        <v>140</v>
      </c>
      <c r="J100" s="294" t="s">
        <v>62</v>
      </c>
      <c r="K100" s="294"/>
      <c r="L100" s="427">
        <v>13.5</v>
      </c>
      <c r="M100" s="427">
        <f>'01CH'!K89</f>
        <v>0</v>
      </c>
      <c r="N100" s="427">
        <f t="shared" si="2"/>
        <v>-13.5</v>
      </c>
      <c r="O100" s="427">
        <f>+M100*100/L100</f>
        <v>0</v>
      </c>
      <c r="Q100" s="294"/>
    </row>
    <row r="101" spans="8:17" ht="46.8">
      <c r="H101" s="419" t="s">
        <v>200</v>
      </c>
      <c r="I101" s="293" t="s">
        <v>141</v>
      </c>
      <c r="J101" s="294" t="s">
        <v>63</v>
      </c>
      <c r="K101" s="294"/>
      <c r="L101" s="427"/>
      <c r="M101" s="427">
        <f>'01CH'!K90</f>
        <v>0</v>
      </c>
      <c r="N101" s="427">
        <f t="shared" si="2"/>
        <v>0</v>
      </c>
      <c r="O101" s="427"/>
      <c r="Q101" s="294"/>
    </row>
    <row r="102" spans="8:17" ht="109.2">
      <c r="H102" s="419" t="s">
        <v>200</v>
      </c>
      <c r="I102" s="293" t="s">
        <v>213</v>
      </c>
      <c r="J102" s="294" t="s">
        <v>64</v>
      </c>
      <c r="K102" s="294"/>
      <c r="L102" s="427">
        <v>22</v>
      </c>
      <c r="M102" s="427">
        <f>'01CH'!K91</f>
        <v>0</v>
      </c>
      <c r="N102" s="427">
        <f t="shared" si="2"/>
        <v>-22</v>
      </c>
      <c r="O102" s="427">
        <f>+M102*100/L102</f>
        <v>0</v>
      </c>
      <c r="Q102" s="294"/>
    </row>
    <row r="103" spans="8:17" ht="93.6">
      <c r="H103" s="419" t="s">
        <v>200</v>
      </c>
      <c r="I103" s="293" t="s">
        <v>144</v>
      </c>
      <c r="J103" s="294" t="s">
        <v>65</v>
      </c>
      <c r="K103" s="294"/>
      <c r="L103" s="427"/>
      <c r="M103" s="427">
        <f>'01CH'!K92</f>
        <v>0</v>
      </c>
      <c r="N103" s="427">
        <f t="shared" si="2"/>
        <v>0</v>
      </c>
      <c r="O103" s="427"/>
      <c r="Q103" s="294"/>
    </row>
    <row r="104" spans="8:17" ht="78">
      <c r="H104" s="419" t="s">
        <v>200</v>
      </c>
      <c r="I104" s="293" t="s">
        <v>207</v>
      </c>
      <c r="J104" s="294" t="s">
        <v>66</v>
      </c>
      <c r="K104" s="294"/>
      <c r="L104" s="427"/>
      <c r="M104" s="427">
        <f>'01CH'!K93</f>
        <v>0</v>
      </c>
      <c r="N104" s="427">
        <f t="shared" si="2"/>
        <v>0</v>
      </c>
      <c r="O104" s="427"/>
      <c r="Q104" s="294"/>
    </row>
    <row r="105" spans="8:17" ht="15.6">
      <c r="H105" s="419" t="s">
        <v>200</v>
      </c>
      <c r="I105" s="293" t="s">
        <v>146</v>
      </c>
      <c r="J105" s="294" t="s">
        <v>67</v>
      </c>
      <c r="K105" s="294"/>
      <c r="L105" s="427"/>
      <c r="M105" s="427">
        <f>'01CH'!K94</f>
        <v>0</v>
      </c>
      <c r="N105" s="427">
        <f t="shared" si="2"/>
        <v>0</v>
      </c>
      <c r="O105" s="427"/>
      <c r="Q105" s="294"/>
    </row>
    <row r="106" spans="8:17" ht="62.4">
      <c r="H106" s="419" t="s">
        <v>147</v>
      </c>
      <c r="I106" s="426" t="s">
        <v>148</v>
      </c>
      <c r="J106" s="419" t="s">
        <v>68</v>
      </c>
      <c r="K106" s="419"/>
      <c r="L106" s="427"/>
      <c r="M106" s="427">
        <f>'01CH'!K95</f>
        <v>0</v>
      </c>
      <c r="N106" s="427">
        <f t="shared" si="2"/>
        <v>0</v>
      </c>
      <c r="O106" s="427"/>
      <c r="Q106" s="419"/>
    </row>
    <row r="107" spans="8:17" ht="62.4">
      <c r="H107" s="419" t="s">
        <v>149</v>
      </c>
      <c r="I107" s="426" t="s">
        <v>150</v>
      </c>
      <c r="J107" s="419" t="s">
        <v>69</v>
      </c>
      <c r="K107" s="419"/>
      <c r="L107" s="427">
        <v>5.18</v>
      </c>
      <c r="M107" s="427">
        <f>'01CH'!K96</f>
        <v>0</v>
      </c>
      <c r="N107" s="427">
        <f t="shared" si="2"/>
        <v>-5.18</v>
      </c>
      <c r="O107" s="427">
        <f t="shared" ref="O107:O116" si="4">+M107*100/L107</f>
        <v>0</v>
      </c>
      <c r="Q107" s="419"/>
    </row>
    <row r="108" spans="8:17" ht="78">
      <c r="H108" s="419" t="s">
        <v>151</v>
      </c>
      <c r="I108" s="426" t="s">
        <v>152</v>
      </c>
      <c r="J108" s="419" t="s">
        <v>70</v>
      </c>
      <c r="K108" s="419"/>
      <c r="L108" s="427"/>
      <c r="M108" s="427">
        <f>'01CH'!K97</f>
        <v>0</v>
      </c>
      <c r="N108" s="427">
        <f t="shared" si="2"/>
        <v>0</v>
      </c>
      <c r="O108" s="427"/>
      <c r="Q108" s="419"/>
    </row>
    <row r="109" spans="8:17" ht="46.8">
      <c r="H109" s="419" t="s">
        <v>153</v>
      </c>
      <c r="I109" s="426" t="s">
        <v>154</v>
      </c>
      <c r="J109" s="419" t="s">
        <v>71</v>
      </c>
      <c r="K109" s="419"/>
      <c r="L109" s="427">
        <v>426.4</v>
      </c>
      <c r="M109" s="427">
        <f>'01CH'!K98</f>
        <v>0</v>
      </c>
      <c r="N109" s="427">
        <f t="shared" si="2"/>
        <v>-426.4</v>
      </c>
      <c r="O109" s="427">
        <f t="shared" si="4"/>
        <v>0</v>
      </c>
      <c r="Q109" s="419"/>
    </row>
    <row r="110" spans="8:17" ht="31.2">
      <c r="H110" s="419" t="s">
        <v>155</v>
      </c>
      <c r="I110" s="426" t="s">
        <v>156</v>
      </c>
      <c r="J110" s="419" t="s">
        <v>72</v>
      </c>
      <c r="K110" s="419"/>
      <c r="L110" s="427">
        <v>32.89</v>
      </c>
      <c r="M110" s="427">
        <f>'01CH'!K99</f>
        <v>0</v>
      </c>
      <c r="N110" s="427">
        <f t="shared" si="2"/>
        <v>-32.89</v>
      </c>
      <c r="O110" s="427">
        <f t="shared" si="4"/>
        <v>0</v>
      </c>
      <c r="Q110" s="419"/>
    </row>
    <row r="111" spans="8:17" ht="62.4">
      <c r="H111" s="419" t="s">
        <v>157</v>
      </c>
      <c r="I111" s="426" t="s">
        <v>158</v>
      </c>
      <c r="J111" s="419" t="s">
        <v>73</v>
      </c>
      <c r="K111" s="419"/>
      <c r="L111" s="427">
        <v>11</v>
      </c>
      <c r="M111" s="427">
        <f>'01CH'!K100</f>
        <v>0</v>
      </c>
      <c r="N111" s="427">
        <f t="shared" si="2"/>
        <v>-11</v>
      </c>
      <c r="O111" s="427">
        <f t="shared" si="4"/>
        <v>0</v>
      </c>
      <c r="Q111" s="419"/>
    </row>
    <row r="112" spans="8:17" ht="78">
      <c r="H112" s="419" t="s">
        <v>159</v>
      </c>
      <c r="I112" s="426" t="s">
        <v>160</v>
      </c>
      <c r="J112" s="419" t="s">
        <v>74</v>
      </c>
      <c r="K112" s="419"/>
      <c r="L112" s="427">
        <v>1</v>
      </c>
      <c r="M112" s="427">
        <f>'01CH'!K101</f>
        <v>0</v>
      </c>
      <c r="N112" s="427">
        <f t="shared" si="2"/>
        <v>-1</v>
      </c>
      <c r="O112" s="427">
        <f t="shared" si="4"/>
        <v>0</v>
      </c>
      <c r="Q112" s="419"/>
    </row>
    <row r="113" spans="8:17" ht="62.4">
      <c r="H113" s="419" t="s">
        <v>161</v>
      </c>
      <c r="I113" s="426" t="s">
        <v>162</v>
      </c>
      <c r="J113" s="419" t="s">
        <v>75</v>
      </c>
      <c r="K113" s="419"/>
      <c r="L113" s="427"/>
      <c r="M113" s="427"/>
      <c r="N113" s="427">
        <f t="shared" si="2"/>
        <v>0</v>
      </c>
      <c r="O113" s="427"/>
      <c r="Q113" s="419"/>
    </row>
    <row r="114" spans="8:17" ht="46.8">
      <c r="H114" s="419" t="s">
        <v>163</v>
      </c>
      <c r="I114" s="426" t="s">
        <v>164</v>
      </c>
      <c r="J114" s="419" t="s">
        <v>76</v>
      </c>
      <c r="K114" s="419"/>
      <c r="L114" s="427">
        <v>1.59</v>
      </c>
      <c r="M114" s="427">
        <f>'01CH'!K103</f>
        <v>0</v>
      </c>
      <c r="N114" s="427">
        <f t="shared" si="2"/>
        <v>-1.59</v>
      </c>
      <c r="O114" s="427">
        <f t="shared" si="4"/>
        <v>0</v>
      </c>
      <c r="Q114" s="419"/>
    </row>
    <row r="115" spans="8:17" ht="93.6">
      <c r="H115" s="419" t="s">
        <v>165</v>
      </c>
      <c r="I115" s="426" t="s">
        <v>166</v>
      </c>
      <c r="J115" s="419" t="s">
        <v>77</v>
      </c>
      <c r="K115" s="419"/>
      <c r="L115" s="427">
        <v>676.42</v>
      </c>
      <c r="M115" s="427">
        <f>'01CH'!K104</f>
        <v>0</v>
      </c>
      <c r="N115" s="427">
        <f t="shared" si="2"/>
        <v>-676.42</v>
      </c>
      <c r="O115" s="427">
        <f t="shared" si="4"/>
        <v>0</v>
      </c>
      <c r="Q115" s="419"/>
    </row>
    <row r="116" spans="8:17" ht="78">
      <c r="H116" s="419" t="s">
        <v>167</v>
      </c>
      <c r="I116" s="426" t="s">
        <v>168</v>
      </c>
      <c r="J116" s="419" t="s">
        <v>78</v>
      </c>
      <c r="K116" s="419"/>
      <c r="L116" s="427">
        <v>4.07</v>
      </c>
      <c r="M116" s="427">
        <f>'01CH'!K105</f>
        <v>0</v>
      </c>
      <c r="N116" s="427">
        <f t="shared" si="2"/>
        <v>-4.07</v>
      </c>
      <c r="O116" s="427">
        <f t="shared" si="4"/>
        <v>0</v>
      </c>
      <c r="Q116" s="419"/>
    </row>
    <row r="117" spans="8:17" ht="62.4">
      <c r="H117" s="419" t="s">
        <v>169</v>
      </c>
      <c r="I117" s="426" t="s">
        <v>170</v>
      </c>
      <c r="J117" s="419" t="s">
        <v>79</v>
      </c>
      <c r="K117" s="419"/>
      <c r="L117" s="427"/>
      <c r="M117" s="427">
        <f>'01CH'!K106</f>
        <v>0</v>
      </c>
      <c r="N117" s="427">
        <f t="shared" si="2"/>
        <v>0</v>
      </c>
      <c r="O117" s="427"/>
      <c r="Q117" s="419"/>
    </row>
    <row r="118" spans="8:17" ht="46.8">
      <c r="H118" s="421">
        <v>3</v>
      </c>
      <c r="I118" s="430" t="s">
        <v>171</v>
      </c>
      <c r="J118" s="421" t="s">
        <v>172</v>
      </c>
      <c r="K118" s="421"/>
      <c r="L118" s="431">
        <v>125.41</v>
      </c>
      <c r="M118" s="431">
        <f>'01CH'!K107</f>
        <v>0</v>
      </c>
      <c r="N118" s="431">
        <f t="shared" si="2"/>
        <v>-125.41</v>
      </c>
      <c r="O118" s="431" t="e">
        <f>L118/M118*100</f>
        <v>#DIV/0!</v>
      </c>
      <c r="Q118" s="421"/>
    </row>
  </sheetData>
  <mergeCells count="17">
    <mergeCell ref="H61:H63"/>
    <mergeCell ref="I1:I3"/>
    <mergeCell ref="I61:I63"/>
    <mergeCell ref="J1:J3"/>
    <mergeCell ref="J61:J63"/>
    <mergeCell ref="Q1:Q3"/>
    <mergeCell ref="Q61:Q63"/>
    <mergeCell ref="K1:L1"/>
    <mergeCell ref="M1:P1"/>
    <mergeCell ref="O2:P2"/>
    <mergeCell ref="K2:K3"/>
    <mergeCell ref="K61:K63"/>
    <mergeCell ref="L2:L3"/>
    <mergeCell ref="L61:L63"/>
    <mergeCell ref="M2:M3"/>
    <mergeCell ref="M62:M63"/>
    <mergeCell ref="N2:N3"/>
  </mergeCells>
  <conditionalFormatting sqref="I74">
    <cfRule type="cellIs" dxfId="1427" priority="5" stopIfTrue="1" operator="equal">
      <formula>0</formula>
    </cfRule>
  </conditionalFormatting>
  <conditionalFormatting sqref="I88:I89">
    <cfRule type="cellIs" dxfId="1426" priority="3" stopIfTrue="1" operator="equal">
      <formula>0</formula>
    </cfRule>
  </conditionalFormatting>
  <conditionalFormatting sqref="I90:K105">
    <cfRule type="cellIs" dxfId="1425" priority="4" stopIfTrue="1" operator="equal">
      <formula>0</formula>
    </cfRule>
  </conditionalFormatting>
  <conditionalFormatting sqref="Q64:Q65">
    <cfRule type="cellIs" dxfId="1424" priority="2" stopIfTrue="1" operator="equal">
      <formula>0</formula>
    </cfRule>
  </conditionalFormatting>
  <conditionalFormatting sqref="Q90:Q105">
    <cfRule type="cellIs" dxfId="1423" priority="1" stopIfTrue="1" operator="equal">
      <formula>0</formula>
    </cfRule>
  </conditionalFormatting>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3"/>
  <sheetViews>
    <sheetView zoomScale="70" zoomScaleNormal="70" workbookViewId="0">
      <selection activeCell="G15" sqref="G15"/>
    </sheetView>
  </sheetViews>
  <sheetFormatPr defaultColWidth="9" defaultRowHeight="14.4"/>
  <cols>
    <col min="2" max="2" width="41" customWidth="1"/>
    <col min="3" max="3" width="21" customWidth="1"/>
  </cols>
  <sheetData>
    <row r="1" spans="1:64" s="117" customFormat="1" ht="13.2">
      <c r="A1" s="979" t="s">
        <v>11</v>
      </c>
      <c r="B1" s="980"/>
      <c r="C1" s="122"/>
      <c r="D1" s="123"/>
      <c r="E1" s="124"/>
      <c r="F1" s="124"/>
      <c r="G1" s="124"/>
      <c r="H1" s="124"/>
      <c r="I1" s="130"/>
      <c r="J1" s="131"/>
      <c r="K1" s="131"/>
      <c r="L1" s="131"/>
      <c r="M1" s="131"/>
      <c r="N1" s="131"/>
      <c r="O1" s="131"/>
      <c r="P1" s="131"/>
      <c r="Q1" s="131"/>
      <c r="R1" s="131"/>
      <c r="S1" s="131"/>
      <c r="T1" s="131"/>
      <c r="U1" s="136"/>
      <c r="V1" s="136"/>
      <c r="W1" s="137"/>
      <c r="X1" s="136"/>
      <c r="Y1" s="136"/>
      <c r="Z1" s="136"/>
      <c r="AA1" s="136"/>
      <c r="AB1" s="136"/>
      <c r="AC1" s="136"/>
      <c r="AD1" s="136"/>
      <c r="AE1" s="137"/>
      <c r="AF1" s="137"/>
      <c r="AG1" s="137"/>
      <c r="AH1" s="137"/>
      <c r="AI1" s="137"/>
      <c r="AJ1" s="136"/>
      <c r="AK1" s="138"/>
      <c r="AL1" s="138"/>
      <c r="AM1" s="138"/>
      <c r="AN1" s="138"/>
      <c r="AO1" s="138"/>
      <c r="AP1" s="138"/>
      <c r="AQ1" s="138"/>
      <c r="AR1" s="137"/>
      <c r="AS1" s="137"/>
      <c r="AT1" s="137"/>
      <c r="AU1" s="137"/>
      <c r="AV1" s="138"/>
      <c r="AW1" s="138"/>
      <c r="AX1" s="138"/>
      <c r="AY1" s="138"/>
      <c r="AZ1" s="138"/>
      <c r="BA1" s="138"/>
      <c r="BB1" s="138"/>
      <c r="BC1" s="138"/>
      <c r="BD1" s="138"/>
      <c r="BE1" s="136"/>
      <c r="BF1" s="124"/>
      <c r="BI1" s="139"/>
    </row>
    <row r="2" spans="1:64" s="117" customFormat="1" ht="13.2">
      <c r="A2" s="125"/>
      <c r="B2" s="126"/>
      <c r="C2" s="126"/>
      <c r="D2" s="126"/>
      <c r="E2" s="126"/>
      <c r="F2" s="126"/>
      <c r="G2" s="126"/>
      <c r="H2" s="127"/>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24"/>
      <c r="BI2" s="127"/>
    </row>
    <row r="3" spans="1:64" s="117" customFormat="1" ht="15" customHeight="1">
      <c r="A3" s="981" t="s">
        <v>1</v>
      </c>
      <c r="B3" s="977" t="s">
        <v>267</v>
      </c>
      <c r="C3" s="982" t="s">
        <v>268</v>
      </c>
      <c r="D3" s="977" t="s">
        <v>269</v>
      </c>
      <c r="E3" s="977" t="s">
        <v>270</v>
      </c>
      <c r="F3" s="977" t="s">
        <v>271</v>
      </c>
      <c r="G3" s="977" t="s">
        <v>209</v>
      </c>
      <c r="H3" s="978" t="s">
        <v>272</v>
      </c>
      <c r="I3" s="133" t="s">
        <v>273</v>
      </c>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40"/>
      <c r="BF3" s="124"/>
      <c r="BI3" s="978"/>
    </row>
    <row r="4" spans="1:64" s="117" customFormat="1" ht="27.75" customHeight="1">
      <c r="A4" s="981"/>
      <c r="B4" s="977"/>
      <c r="C4" s="983"/>
      <c r="D4" s="977"/>
      <c r="E4" s="977"/>
      <c r="F4" s="977"/>
      <c r="G4" s="977"/>
      <c r="H4" s="978"/>
      <c r="I4" s="128" t="s">
        <v>28</v>
      </c>
      <c r="J4" s="135" t="s">
        <v>29</v>
      </c>
      <c r="K4" s="128" t="s">
        <v>30</v>
      </c>
      <c r="L4" s="128" t="s">
        <v>31</v>
      </c>
      <c r="M4" s="128" t="s">
        <v>32</v>
      </c>
      <c r="N4" s="128" t="s">
        <v>33</v>
      </c>
      <c r="O4" s="128" t="s">
        <v>34</v>
      </c>
      <c r="P4" s="128" t="s">
        <v>35</v>
      </c>
      <c r="Q4" s="128" t="s">
        <v>36</v>
      </c>
      <c r="R4" s="128" t="s">
        <v>37</v>
      </c>
      <c r="S4" s="128" t="s">
        <v>38</v>
      </c>
      <c r="T4" s="128" t="s">
        <v>39</v>
      </c>
      <c r="U4" s="128" t="s">
        <v>41</v>
      </c>
      <c r="V4" s="128" t="s">
        <v>43</v>
      </c>
      <c r="W4" s="128" t="s">
        <v>44</v>
      </c>
      <c r="X4" s="136" t="s">
        <v>45</v>
      </c>
      <c r="Y4" s="136" t="s">
        <v>46</v>
      </c>
      <c r="Z4" s="128" t="s">
        <v>47</v>
      </c>
      <c r="AA4" s="128" t="s">
        <v>48</v>
      </c>
      <c r="AB4" s="128" t="s">
        <v>49</v>
      </c>
      <c r="AC4" s="136" t="s">
        <v>50</v>
      </c>
      <c r="AD4" s="138" t="s">
        <v>52</v>
      </c>
      <c r="AE4" s="138" t="s">
        <v>53</v>
      </c>
      <c r="AF4" s="138" t="s">
        <v>54</v>
      </c>
      <c r="AG4" s="138" t="s">
        <v>55</v>
      </c>
      <c r="AH4" s="138" t="s">
        <v>56</v>
      </c>
      <c r="AI4" s="138" t="s">
        <v>57</v>
      </c>
      <c r="AJ4" s="138" t="s">
        <v>58</v>
      </c>
      <c r="AK4" s="138" t="s">
        <v>59</v>
      </c>
      <c r="AL4" s="138" t="s">
        <v>60</v>
      </c>
      <c r="AM4" s="138" t="s">
        <v>61</v>
      </c>
      <c r="AN4" s="138" t="s">
        <v>62</v>
      </c>
      <c r="AO4" s="138" t="s">
        <v>63</v>
      </c>
      <c r="AP4" s="138" t="s">
        <v>64</v>
      </c>
      <c r="AQ4" s="138" t="s">
        <v>65</v>
      </c>
      <c r="AR4" s="138" t="s">
        <v>66</v>
      </c>
      <c r="AS4" s="138" t="s">
        <v>67</v>
      </c>
      <c r="AT4" s="136" t="s">
        <v>68</v>
      </c>
      <c r="AU4" s="136" t="s">
        <v>69</v>
      </c>
      <c r="AV4" s="136" t="s">
        <v>70</v>
      </c>
      <c r="AW4" s="136" t="s">
        <v>71</v>
      </c>
      <c r="AX4" s="136" t="s">
        <v>72</v>
      </c>
      <c r="AY4" s="136" t="s">
        <v>73</v>
      </c>
      <c r="AZ4" s="136" t="s">
        <v>74</v>
      </c>
      <c r="BA4" s="136" t="s">
        <v>76</v>
      </c>
      <c r="BB4" s="136" t="s">
        <v>77</v>
      </c>
      <c r="BC4" s="136" t="s">
        <v>78</v>
      </c>
      <c r="BD4" s="136" t="s">
        <v>79</v>
      </c>
      <c r="BE4" s="128" t="s">
        <v>172</v>
      </c>
      <c r="BF4" s="124"/>
      <c r="BI4" s="978"/>
    </row>
    <row r="5" spans="1:64" s="119" customFormat="1" ht="31.2">
      <c r="A5" s="299"/>
      <c r="B5" s="300" t="s">
        <v>274</v>
      </c>
      <c r="C5" s="143" t="s">
        <v>275</v>
      </c>
      <c r="D5" s="146" t="s">
        <v>47</v>
      </c>
      <c r="E5" s="146"/>
      <c r="F5" s="146"/>
      <c r="G5" s="301">
        <v>10.19</v>
      </c>
      <c r="H5" s="144">
        <v>2022</v>
      </c>
      <c r="I5" s="161"/>
      <c r="J5" s="161"/>
      <c r="K5" s="161"/>
      <c r="L5" s="161"/>
      <c r="M5" s="217">
        <v>4.12</v>
      </c>
      <c r="N5" s="217"/>
      <c r="O5" s="217"/>
      <c r="P5" s="217">
        <v>6.07</v>
      </c>
      <c r="Q5" s="217"/>
      <c r="R5" s="217">
        <v>6.07</v>
      </c>
      <c r="S5" s="217"/>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3"/>
      <c r="BG5" s="347"/>
      <c r="BH5" s="164"/>
      <c r="BL5" s="142"/>
    </row>
    <row r="6" spans="1:64" s="119" customFormat="1" ht="46.8">
      <c r="A6" s="302"/>
      <c r="B6" s="303" t="s">
        <v>276</v>
      </c>
      <c r="C6" s="151" t="s">
        <v>277</v>
      </c>
      <c r="D6" s="145" t="s">
        <v>47</v>
      </c>
      <c r="E6" s="145"/>
      <c r="F6" s="145"/>
      <c r="G6" s="301">
        <v>0.4</v>
      </c>
      <c r="H6" s="144">
        <v>2022</v>
      </c>
      <c r="I6" s="154">
        <v>0.3</v>
      </c>
      <c r="J6" s="154"/>
      <c r="K6" s="154"/>
      <c r="L6" s="154"/>
      <c r="M6" s="154">
        <v>0.1</v>
      </c>
      <c r="N6" s="154"/>
      <c r="O6" s="154"/>
      <c r="P6" s="160"/>
      <c r="Q6" s="160"/>
      <c r="R6" s="160"/>
      <c r="S6" s="160"/>
      <c r="T6" s="154"/>
      <c r="U6" s="154"/>
      <c r="V6" s="154"/>
      <c r="W6" s="154"/>
      <c r="X6" s="154"/>
      <c r="Y6" s="154"/>
      <c r="Z6" s="154"/>
      <c r="AA6" s="154"/>
      <c r="AB6" s="154"/>
      <c r="AC6" s="154"/>
      <c r="AD6" s="161"/>
      <c r="AE6" s="161"/>
      <c r="AF6" s="161"/>
      <c r="AG6" s="161"/>
      <c r="AH6" s="161"/>
      <c r="AI6" s="161"/>
      <c r="AJ6" s="161"/>
      <c r="AK6" s="161"/>
      <c r="AL6" s="161"/>
      <c r="AM6" s="161"/>
      <c r="AN6" s="154"/>
      <c r="AO6" s="154"/>
      <c r="AP6" s="154"/>
      <c r="AQ6" s="161"/>
      <c r="AR6" s="161"/>
      <c r="AS6" s="161"/>
      <c r="AT6" s="161"/>
      <c r="AU6" s="154"/>
      <c r="AV6" s="154"/>
      <c r="AW6" s="154"/>
      <c r="AX6" s="154"/>
      <c r="AY6" s="154"/>
      <c r="AZ6" s="154"/>
      <c r="BA6" s="154"/>
      <c r="BB6" s="154"/>
      <c r="BC6" s="154"/>
      <c r="BD6" s="154"/>
      <c r="BE6" s="154"/>
      <c r="BF6" s="218"/>
      <c r="BG6" s="219"/>
      <c r="BH6" s="220"/>
      <c r="BI6" s="165"/>
      <c r="BL6" s="142"/>
    </row>
    <row r="7" spans="1:64" s="119" customFormat="1" ht="46.8">
      <c r="A7" s="302"/>
      <c r="B7" s="303" t="s">
        <v>278</v>
      </c>
      <c r="C7" s="304" t="s">
        <v>279</v>
      </c>
      <c r="D7" s="145" t="s">
        <v>47</v>
      </c>
      <c r="E7" s="145"/>
      <c r="F7" s="145"/>
      <c r="G7" s="301">
        <v>0.19</v>
      </c>
      <c r="H7" s="144">
        <v>2022</v>
      </c>
      <c r="I7" s="329"/>
      <c r="J7" s="329"/>
      <c r="K7" s="329"/>
      <c r="L7" s="329"/>
      <c r="M7" s="329"/>
      <c r="N7" s="329"/>
      <c r="O7" s="329"/>
      <c r="P7" s="160"/>
      <c r="Q7" s="160"/>
      <c r="R7" s="160"/>
      <c r="S7" s="160"/>
      <c r="T7" s="329"/>
      <c r="U7" s="329"/>
      <c r="V7" s="329"/>
      <c r="W7" s="329"/>
      <c r="X7" s="329"/>
      <c r="Y7" s="329"/>
      <c r="Z7" s="329"/>
      <c r="AA7" s="329"/>
      <c r="AB7" s="329"/>
      <c r="AC7" s="329"/>
      <c r="AD7" s="344"/>
      <c r="AE7" s="344"/>
      <c r="AF7" s="344"/>
      <c r="AG7" s="344"/>
      <c r="AH7" s="344"/>
      <c r="AI7" s="344"/>
      <c r="AJ7" s="344"/>
      <c r="AK7" s="344"/>
      <c r="AL7" s="344"/>
      <c r="AM7" s="344"/>
      <c r="AN7" s="329"/>
      <c r="AO7" s="329"/>
      <c r="AP7" s="329"/>
      <c r="AQ7" s="344"/>
      <c r="AR7" s="344"/>
      <c r="AS7" s="344"/>
      <c r="AT7" s="344"/>
      <c r="AU7" s="329"/>
      <c r="AV7" s="329"/>
      <c r="AW7" s="329"/>
      <c r="AX7" s="329"/>
      <c r="AY7" s="329">
        <v>0.19</v>
      </c>
      <c r="AZ7" s="329"/>
      <c r="BA7" s="329"/>
      <c r="BB7" s="329"/>
      <c r="BC7" s="329"/>
      <c r="BD7" s="329"/>
      <c r="BE7" s="329"/>
      <c r="BF7" s="348"/>
      <c r="BG7" s="349"/>
      <c r="BH7" s="164"/>
      <c r="BI7" s="165"/>
      <c r="BL7" s="142"/>
    </row>
    <row r="8" spans="1:64" s="119" customFormat="1" ht="31.2">
      <c r="A8" s="302"/>
      <c r="B8" s="303" t="s">
        <v>280</v>
      </c>
      <c r="C8" s="143" t="s">
        <v>281</v>
      </c>
      <c r="D8" s="145" t="s">
        <v>47</v>
      </c>
      <c r="E8" s="145"/>
      <c r="F8" s="145"/>
      <c r="G8" s="301">
        <v>0.22306000000000001</v>
      </c>
      <c r="H8" s="144" t="s">
        <v>282</v>
      </c>
      <c r="I8" s="154"/>
      <c r="J8" s="154"/>
      <c r="K8" s="154"/>
      <c r="L8" s="154"/>
      <c r="M8" s="154"/>
      <c r="N8" s="154"/>
      <c r="O8" s="154"/>
      <c r="P8" s="154">
        <v>0.22306000000000001</v>
      </c>
      <c r="Q8" s="154"/>
      <c r="R8" s="154">
        <v>0.22306000000000001</v>
      </c>
      <c r="S8" s="154"/>
      <c r="T8" s="154"/>
      <c r="U8" s="154"/>
      <c r="V8" s="154"/>
      <c r="W8" s="154"/>
      <c r="X8" s="154"/>
      <c r="Y8" s="154"/>
      <c r="Z8" s="154"/>
      <c r="AA8" s="154"/>
      <c r="AB8" s="154"/>
      <c r="AC8" s="154"/>
      <c r="AD8" s="161"/>
      <c r="AE8" s="161"/>
      <c r="AF8" s="161"/>
      <c r="AG8" s="161"/>
      <c r="AH8" s="161"/>
      <c r="AI8" s="161"/>
      <c r="AJ8" s="161"/>
      <c r="AK8" s="161"/>
      <c r="AL8" s="161"/>
      <c r="AM8" s="161"/>
      <c r="AN8" s="154"/>
      <c r="AO8" s="154"/>
      <c r="AP8" s="154"/>
      <c r="AQ8" s="161"/>
      <c r="AR8" s="161"/>
      <c r="AS8" s="161"/>
      <c r="AT8" s="161"/>
      <c r="AU8" s="154"/>
      <c r="AV8" s="154"/>
      <c r="AW8" s="154"/>
      <c r="AX8" s="154"/>
      <c r="AY8" s="154"/>
      <c r="AZ8" s="154"/>
      <c r="BA8" s="154"/>
      <c r="BB8" s="154"/>
      <c r="BC8" s="154"/>
      <c r="BD8" s="154"/>
      <c r="BE8" s="154"/>
      <c r="BF8" s="218"/>
      <c r="BG8" s="219"/>
      <c r="BH8" s="220"/>
      <c r="BI8" s="165"/>
      <c r="BL8" s="142"/>
    </row>
    <row r="9" spans="1:64" s="119" customFormat="1" ht="31.2">
      <c r="A9" s="302"/>
      <c r="B9" s="303" t="s">
        <v>283</v>
      </c>
      <c r="C9" s="151" t="s">
        <v>284</v>
      </c>
      <c r="D9" s="145" t="s">
        <v>47</v>
      </c>
      <c r="E9" s="145"/>
      <c r="F9" s="145"/>
      <c r="G9" s="301">
        <v>0.05</v>
      </c>
      <c r="H9" s="144" t="s">
        <v>282</v>
      </c>
      <c r="I9" s="154"/>
      <c r="J9" s="154"/>
      <c r="K9" s="154"/>
      <c r="L9" s="154"/>
      <c r="M9" s="154"/>
      <c r="N9" s="154"/>
      <c r="O9" s="154"/>
      <c r="P9" s="160"/>
      <c r="Q9" s="160"/>
      <c r="R9" s="160"/>
      <c r="S9" s="160"/>
      <c r="T9" s="154"/>
      <c r="U9" s="154"/>
      <c r="V9" s="154"/>
      <c r="W9" s="154"/>
      <c r="X9" s="154"/>
      <c r="Y9" s="154"/>
      <c r="Z9" s="154"/>
      <c r="AA9" s="154"/>
      <c r="AB9" s="154"/>
      <c r="AC9" s="154"/>
      <c r="AD9" s="161"/>
      <c r="AE9" s="161"/>
      <c r="AF9" s="161"/>
      <c r="AG9" s="161"/>
      <c r="AH9" s="161"/>
      <c r="AI9" s="161"/>
      <c r="AJ9" s="161"/>
      <c r="AK9" s="161"/>
      <c r="AL9" s="161"/>
      <c r="AM9" s="161"/>
      <c r="AN9" s="154"/>
      <c r="AO9" s="154"/>
      <c r="AP9" s="154"/>
      <c r="AQ9" s="161"/>
      <c r="AR9" s="161"/>
      <c r="AS9" s="161"/>
      <c r="AT9" s="161"/>
      <c r="AU9" s="154"/>
      <c r="AV9" s="154"/>
      <c r="AW9" s="154"/>
      <c r="AX9" s="154">
        <v>0.05</v>
      </c>
      <c r="AY9" s="154"/>
      <c r="AZ9" s="154"/>
      <c r="BA9" s="154"/>
      <c r="BB9" s="154"/>
      <c r="BC9" s="154"/>
      <c r="BD9" s="154"/>
      <c r="BE9" s="154"/>
      <c r="BF9" s="348"/>
      <c r="BG9" s="349"/>
      <c r="BH9" s="164"/>
      <c r="BI9" s="165"/>
      <c r="BL9" s="142"/>
    </row>
    <row r="10" spans="1:64" s="119" customFormat="1" ht="31.2">
      <c r="A10" s="302"/>
      <c r="B10" s="303" t="s">
        <v>285</v>
      </c>
      <c r="C10" s="304" t="s">
        <v>286</v>
      </c>
      <c r="D10" s="145" t="s">
        <v>47</v>
      </c>
      <c r="E10" s="145"/>
      <c r="F10" s="145"/>
      <c r="G10" s="301">
        <v>0.7</v>
      </c>
      <c r="H10" s="144">
        <v>2022</v>
      </c>
      <c r="I10" s="154">
        <v>0.7</v>
      </c>
      <c r="J10" s="154"/>
      <c r="K10" s="154"/>
      <c r="L10" s="154"/>
      <c r="M10" s="154"/>
      <c r="N10" s="154"/>
      <c r="O10" s="154"/>
      <c r="P10" s="160"/>
      <c r="Q10" s="160"/>
      <c r="R10" s="160"/>
      <c r="S10" s="160"/>
      <c r="T10" s="154"/>
      <c r="U10" s="154"/>
      <c r="V10" s="154"/>
      <c r="W10" s="154"/>
      <c r="X10" s="154"/>
      <c r="Y10" s="154"/>
      <c r="Z10" s="154"/>
      <c r="AA10" s="154"/>
      <c r="AB10" s="154"/>
      <c r="AC10" s="154"/>
      <c r="AD10" s="161"/>
      <c r="AE10" s="161"/>
      <c r="AF10" s="161"/>
      <c r="AG10" s="161"/>
      <c r="AH10" s="161"/>
      <c r="AI10" s="161"/>
      <c r="AJ10" s="161"/>
      <c r="AK10" s="161"/>
      <c r="AL10" s="161"/>
      <c r="AM10" s="161"/>
      <c r="AN10" s="154"/>
      <c r="AO10" s="154"/>
      <c r="AP10" s="154"/>
      <c r="AQ10" s="161"/>
      <c r="AR10" s="161"/>
      <c r="AS10" s="161"/>
      <c r="AT10" s="161"/>
      <c r="AU10" s="154"/>
      <c r="AV10" s="154"/>
      <c r="AW10" s="154"/>
      <c r="AX10" s="154"/>
      <c r="AY10" s="154"/>
      <c r="AZ10" s="154"/>
      <c r="BA10" s="154"/>
      <c r="BB10" s="154"/>
      <c r="BC10" s="154"/>
      <c r="BD10" s="154"/>
      <c r="BE10" s="154"/>
      <c r="BF10" s="350"/>
      <c r="BG10" s="351"/>
      <c r="BH10" s="164"/>
      <c r="BI10" s="165"/>
      <c r="BL10" s="142"/>
    </row>
    <row r="11" spans="1:64" s="119" customFormat="1" ht="46.8">
      <c r="A11" s="302"/>
      <c r="B11" s="303" t="s">
        <v>287</v>
      </c>
      <c r="C11" s="143" t="s">
        <v>288</v>
      </c>
      <c r="D11" s="145" t="s">
        <v>47</v>
      </c>
      <c r="E11" s="145"/>
      <c r="F11" s="145"/>
      <c r="G11" s="301">
        <v>0.03</v>
      </c>
      <c r="H11" s="144">
        <v>2022</v>
      </c>
      <c r="I11" s="154"/>
      <c r="J11" s="154"/>
      <c r="K11" s="154"/>
      <c r="L11" s="154"/>
      <c r="M11" s="154"/>
      <c r="N11" s="154"/>
      <c r="O11" s="154"/>
      <c r="P11" s="160"/>
      <c r="Q11" s="160"/>
      <c r="R11" s="160"/>
      <c r="S11" s="160"/>
      <c r="T11" s="154"/>
      <c r="U11" s="154"/>
      <c r="V11" s="154"/>
      <c r="W11" s="154"/>
      <c r="X11" s="154"/>
      <c r="Y11" s="154"/>
      <c r="Z11" s="154"/>
      <c r="AA11" s="154"/>
      <c r="AB11" s="154"/>
      <c r="AC11" s="154"/>
      <c r="AD11" s="161"/>
      <c r="AE11" s="161"/>
      <c r="AF11" s="161"/>
      <c r="AG11" s="161"/>
      <c r="AH11" s="161"/>
      <c r="AI11" s="161"/>
      <c r="AJ11" s="161"/>
      <c r="AK11" s="161"/>
      <c r="AL11" s="161"/>
      <c r="AM11" s="161"/>
      <c r="AN11" s="154"/>
      <c r="AO11" s="154"/>
      <c r="AP11" s="154"/>
      <c r="AQ11" s="161"/>
      <c r="AR11" s="161"/>
      <c r="AS11" s="161"/>
      <c r="AT11" s="161"/>
      <c r="AU11" s="154"/>
      <c r="AV11" s="154"/>
      <c r="AW11" s="154"/>
      <c r="AX11" s="154">
        <v>0.03</v>
      </c>
      <c r="AY11" s="154"/>
      <c r="AZ11" s="154"/>
      <c r="BA11" s="154"/>
      <c r="BB11" s="154"/>
      <c r="BC11" s="154"/>
      <c r="BD11" s="154"/>
      <c r="BE11" s="154"/>
      <c r="BF11" s="218"/>
      <c r="BG11" s="219"/>
      <c r="BH11" s="220"/>
      <c r="BI11" s="165"/>
      <c r="BL11" s="142"/>
    </row>
    <row r="12" spans="1:64" s="119" customFormat="1" ht="31.2">
      <c r="A12" s="302"/>
      <c r="B12" s="303" t="s">
        <v>289</v>
      </c>
      <c r="C12" s="305" t="s">
        <v>214</v>
      </c>
      <c r="D12" s="145" t="s">
        <v>47</v>
      </c>
      <c r="E12" s="145"/>
      <c r="F12" s="145"/>
      <c r="G12" s="301">
        <v>0.05</v>
      </c>
      <c r="H12" s="144">
        <v>2022</v>
      </c>
      <c r="I12" s="154"/>
      <c r="J12" s="154"/>
      <c r="K12" s="154"/>
      <c r="L12" s="154">
        <v>0.05</v>
      </c>
      <c r="M12" s="154"/>
      <c r="N12" s="154"/>
      <c r="O12" s="154"/>
      <c r="P12" s="160"/>
      <c r="Q12" s="160"/>
      <c r="R12" s="160"/>
      <c r="S12" s="160"/>
      <c r="T12" s="154"/>
      <c r="U12" s="154"/>
      <c r="V12" s="154"/>
      <c r="W12" s="154"/>
      <c r="X12" s="154"/>
      <c r="Y12" s="154"/>
      <c r="Z12" s="154"/>
      <c r="AA12" s="154"/>
      <c r="AB12" s="154"/>
      <c r="AC12" s="154"/>
      <c r="AD12" s="161"/>
      <c r="AE12" s="161"/>
      <c r="AF12" s="161"/>
      <c r="AG12" s="161"/>
      <c r="AH12" s="161"/>
      <c r="AI12" s="161"/>
      <c r="AJ12" s="161"/>
      <c r="AK12" s="161"/>
      <c r="AL12" s="161"/>
      <c r="AM12" s="161"/>
      <c r="AN12" s="154"/>
      <c r="AO12" s="154"/>
      <c r="AP12" s="154"/>
      <c r="AQ12" s="161"/>
      <c r="AR12" s="161"/>
      <c r="AS12" s="161"/>
      <c r="AT12" s="161"/>
      <c r="AU12" s="154"/>
      <c r="AV12" s="154"/>
      <c r="AW12" s="154"/>
      <c r="AX12" s="154"/>
      <c r="AY12" s="154"/>
      <c r="AZ12" s="154"/>
      <c r="BA12" s="154"/>
      <c r="BB12" s="154"/>
      <c r="BC12" s="154"/>
      <c r="BD12" s="154"/>
      <c r="BE12" s="154"/>
      <c r="BF12" s="352"/>
      <c r="BG12" s="353"/>
      <c r="BH12" s="164"/>
      <c r="BI12" s="165"/>
      <c r="BL12" s="142"/>
    </row>
    <row r="13" spans="1:64" s="119" customFormat="1" ht="15.6">
      <c r="A13" s="302" t="s">
        <v>290</v>
      </c>
      <c r="B13" s="306" t="s">
        <v>291</v>
      </c>
      <c r="C13" s="143" t="s">
        <v>288</v>
      </c>
      <c r="D13" s="143" t="s">
        <v>47</v>
      </c>
      <c r="E13" s="143"/>
      <c r="F13" s="143"/>
      <c r="G13" s="301">
        <v>0.14000000000000001</v>
      </c>
      <c r="H13" s="144">
        <v>2022</v>
      </c>
      <c r="I13" s="155"/>
      <c r="J13" s="155"/>
      <c r="K13" s="155"/>
      <c r="L13" s="155"/>
      <c r="M13" s="155"/>
      <c r="N13" s="155"/>
      <c r="O13" s="155"/>
      <c r="P13" s="155"/>
      <c r="Q13" s="155"/>
      <c r="R13" s="155"/>
      <c r="S13" s="155"/>
      <c r="T13" s="155"/>
      <c r="U13" s="155"/>
      <c r="V13" s="155"/>
      <c r="W13" s="155"/>
      <c r="X13" s="155"/>
      <c r="Y13" s="155"/>
      <c r="Z13" s="155"/>
      <c r="AA13" s="155"/>
      <c r="AB13" s="155"/>
      <c r="AC13" s="155"/>
      <c r="AD13" s="217"/>
      <c r="AE13" s="217"/>
      <c r="AF13" s="217"/>
      <c r="AG13" s="217"/>
      <c r="AH13" s="217"/>
      <c r="AI13" s="217"/>
      <c r="AJ13" s="217"/>
      <c r="AK13" s="217"/>
      <c r="AL13" s="217"/>
      <c r="AM13" s="217"/>
      <c r="AN13" s="155"/>
      <c r="AO13" s="155"/>
      <c r="AP13" s="155"/>
      <c r="AQ13" s="217"/>
      <c r="AR13" s="217"/>
      <c r="AS13" s="217">
        <v>0.14000000000000001</v>
      </c>
      <c r="AT13" s="217"/>
      <c r="AU13" s="155"/>
      <c r="AV13" s="155"/>
      <c r="AW13" s="155"/>
      <c r="AX13" s="155"/>
      <c r="AY13" s="155"/>
      <c r="AZ13" s="155"/>
      <c r="BA13" s="155"/>
      <c r="BB13" s="155"/>
      <c r="BC13" s="155"/>
      <c r="BD13" s="155"/>
      <c r="BE13" s="155"/>
      <c r="BF13" s="348"/>
      <c r="BG13" s="354"/>
      <c r="BH13" s="164"/>
      <c r="BI13" s="165"/>
      <c r="BL13" s="142"/>
    </row>
    <row r="14" spans="1:64" s="119" customFormat="1" ht="31.2">
      <c r="A14" s="302" t="s">
        <v>290</v>
      </c>
      <c r="B14" s="307" t="s">
        <v>292</v>
      </c>
      <c r="C14" s="308" t="s">
        <v>279</v>
      </c>
      <c r="D14" s="308" t="s">
        <v>47</v>
      </c>
      <c r="E14" s="143"/>
      <c r="F14" s="143"/>
      <c r="G14" s="301">
        <v>0.04</v>
      </c>
      <c r="H14" s="144">
        <v>2022</v>
      </c>
      <c r="I14" s="155"/>
      <c r="J14" s="155"/>
      <c r="K14" s="155"/>
      <c r="L14" s="155"/>
      <c r="M14" s="155">
        <v>0.04</v>
      </c>
      <c r="N14" s="155"/>
      <c r="O14" s="155"/>
      <c r="P14" s="155"/>
      <c r="Q14" s="155"/>
      <c r="R14" s="155"/>
      <c r="S14" s="155"/>
      <c r="T14" s="155"/>
      <c r="U14" s="155"/>
      <c r="V14" s="155"/>
      <c r="W14" s="155"/>
      <c r="X14" s="155"/>
      <c r="Y14" s="155"/>
      <c r="Z14" s="155"/>
      <c r="AA14" s="155"/>
      <c r="AB14" s="155"/>
      <c r="AC14" s="155"/>
      <c r="AD14" s="217"/>
      <c r="AE14" s="217"/>
      <c r="AF14" s="217"/>
      <c r="AG14" s="217"/>
      <c r="AH14" s="217"/>
      <c r="AI14" s="217"/>
      <c r="AJ14" s="217"/>
      <c r="AK14" s="217"/>
      <c r="AL14" s="217"/>
      <c r="AM14" s="217"/>
      <c r="AN14" s="155"/>
      <c r="AO14" s="155"/>
      <c r="AP14" s="155"/>
      <c r="AQ14" s="217"/>
      <c r="AR14" s="217"/>
      <c r="AS14" s="217"/>
      <c r="AT14" s="217"/>
      <c r="AU14" s="155"/>
      <c r="AV14" s="155"/>
      <c r="AW14" s="155"/>
      <c r="AX14" s="155"/>
      <c r="AY14" s="155"/>
      <c r="AZ14" s="155"/>
      <c r="BA14" s="155"/>
      <c r="BB14" s="155"/>
      <c r="BC14" s="155"/>
      <c r="BD14" s="155"/>
      <c r="BE14" s="155"/>
      <c r="BF14" s="348"/>
      <c r="BG14" s="354"/>
      <c r="BH14" s="164"/>
      <c r="BI14" s="165"/>
      <c r="BL14" s="142"/>
    </row>
    <row r="15" spans="1:64" s="119" customFormat="1" ht="31.2">
      <c r="A15" s="302"/>
      <c r="B15" s="303" t="s">
        <v>293</v>
      </c>
      <c r="C15" s="304" t="s">
        <v>216</v>
      </c>
      <c r="D15" s="145" t="s">
        <v>47</v>
      </c>
      <c r="E15" s="145"/>
      <c r="F15" s="145"/>
      <c r="G15" s="301">
        <v>7.0000000000000007E-2</v>
      </c>
      <c r="H15" s="144">
        <v>2022</v>
      </c>
      <c r="I15" s="329"/>
      <c r="J15" s="329"/>
      <c r="K15" s="329"/>
      <c r="L15" s="329"/>
      <c r="M15" s="329"/>
      <c r="N15" s="329"/>
      <c r="O15" s="329"/>
      <c r="P15" s="160"/>
      <c r="Q15" s="160"/>
      <c r="R15" s="160"/>
      <c r="S15" s="160"/>
      <c r="T15" s="329"/>
      <c r="U15" s="329"/>
      <c r="V15" s="329"/>
      <c r="W15" s="329"/>
      <c r="X15" s="329"/>
      <c r="Y15" s="329"/>
      <c r="Z15" s="329"/>
      <c r="AA15" s="329">
        <v>7.0000000000000007E-2</v>
      </c>
      <c r="AB15" s="329"/>
      <c r="AC15" s="329"/>
      <c r="AD15" s="344"/>
      <c r="AE15" s="344"/>
      <c r="AF15" s="344"/>
      <c r="AG15" s="344"/>
      <c r="AH15" s="344"/>
      <c r="AI15" s="344"/>
      <c r="AJ15" s="344"/>
      <c r="AK15" s="344"/>
      <c r="AL15" s="344"/>
      <c r="AM15" s="344"/>
      <c r="AN15" s="329"/>
      <c r="AO15" s="329"/>
      <c r="AP15" s="329"/>
      <c r="AQ15" s="344"/>
      <c r="AR15" s="344"/>
      <c r="AS15" s="344"/>
      <c r="AT15" s="344"/>
      <c r="AU15" s="329"/>
      <c r="AV15" s="329"/>
      <c r="AW15" s="329"/>
      <c r="AX15" s="329"/>
      <c r="AY15" s="329"/>
      <c r="AZ15" s="329"/>
      <c r="BA15" s="329"/>
      <c r="BB15" s="329"/>
      <c r="BC15" s="329"/>
      <c r="BD15" s="329"/>
      <c r="BE15" s="329"/>
      <c r="BF15" s="348"/>
      <c r="BG15" s="349"/>
      <c r="BH15" s="164"/>
      <c r="BI15" s="165"/>
      <c r="BL15" s="142"/>
    </row>
    <row r="16" spans="1:64" s="119" customFormat="1" ht="31.2">
      <c r="A16" s="302"/>
      <c r="B16" s="303" t="s">
        <v>294</v>
      </c>
      <c r="C16" s="305" t="s">
        <v>214</v>
      </c>
      <c r="D16" s="145" t="s">
        <v>47</v>
      </c>
      <c r="E16" s="145"/>
      <c r="F16" s="145"/>
      <c r="G16" s="301">
        <v>0.01</v>
      </c>
      <c r="H16" s="144">
        <v>2022</v>
      </c>
      <c r="I16" s="154"/>
      <c r="J16" s="154"/>
      <c r="K16" s="154"/>
      <c r="L16" s="154"/>
      <c r="M16" s="154">
        <v>0.01</v>
      </c>
      <c r="N16" s="154"/>
      <c r="O16" s="154"/>
      <c r="P16" s="160"/>
      <c r="Q16" s="160"/>
      <c r="R16" s="160"/>
      <c r="S16" s="160"/>
      <c r="T16" s="154"/>
      <c r="U16" s="154"/>
      <c r="V16" s="154"/>
      <c r="W16" s="154"/>
      <c r="X16" s="154"/>
      <c r="Y16" s="154"/>
      <c r="Z16" s="154"/>
      <c r="AA16" s="154"/>
      <c r="AB16" s="154"/>
      <c r="AC16" s="154"/>
      <c r="AD16" s="161"/>
      <c r="AE16" s="161"/>
      <c r="AF16" s="161"/>
      <c r="AG16" s="161"/>
      <c r="AH16" s="161"/>
      <c r="AI16" s="161"/>
      <c r="AJ16" s="161"/>
      <c r="AK16" s="161"/>
      <c r="AL16" s="161"/>
      <c r="AM16" s="161"/>
      <c r="AN16" s="154"/>
      <c r="AO16" s="154"/>
      <c r="AP16" s="154"/>
      <c r="AQ16" s="161"/>
      <c r="AR16" s="161"/>
      <c r="AS16" s="161"/>
      <c r="AT16" s="161"/>
      <c r="AU16" s="154"/>
      <c r="AV16" s="154"/>
      <c r="AW16" s="154"/>
      <c r="AX16" s="154"/>
      <c r="AY16" s="154"/>
      <c r="AZ16" s="154"/>
      <c r="BA16" s="154"/>
      <c r="BB16" s="154"/>
      <c r="BC16" s="154"/>
      <c r="BD16" s="154"/>
      <c r="BE16" s="154"/>
      <c r="BF16" s="355"/>
      <c r="BG16" s="356"/>
      <c r="BH16" s="164"/>
      <c r="BI16" s="165"/>
      <c r="BL16" s="142"/>
    </row>
    <row r="17" spans="1:64" s="119" customFormat="1" ht="31.2">
      <c r="A17" s="302"/>
      <c r="B17" s="303" t="s">
        <v>295</v>
      </c>
      <c r="C17" s="151" t="s">
        <v>277</v>
      </c>
      <c r="D17" s="145" t="s">
        <v>47</v>
      </c>
      <c r="E17" s="145"/>
      <c r="F17" s="145"/>
      <c r="G17" s="301">
        <v>0.01</v>
      </c>
      <c r="H17" s="144">
        <v>2022</v>
      </c>
      <c r="I17" s="154"/>
      <c r="J17" s="154"/>
      <c r="K17" s="154"/>
      <c r="L17" s="154"/>
      <c r="M17" s="154">
        <v>0.01</v>
      </c>
      <c r="N17" s="154"/>
      <c r="O17" s="154"/>
      <c r="P17" s="160"/>
      <c r="Q17" s="160"/>
      <c r="R17" s="160"/>
      <c r="S17" s="160"/>
      <c r="T17" s="154"/>
      <c r="U17" s="154"/>
      <c r="V17" s="154"/>
      <c r="W17" s="154"/>
      <c r="X17" s="154"/>
      <c r="Y17" s="154"/>
      <c r="Z17" s="154"/>
      <c r="AA17" s="154"/>
      <c r="AB17" s="154"/>
      <c r="AC17" s="154"/>
      <c r="AD17" s="161"/>
      <c r="AE17" s="161"/>
      <c r="AF17" s="161"/>
      <c r="AG17" s="161"/>
      <c r="AH17" s="161"/>
      <c r="AI17" s="161"/>
      <c r="AJ17" s="161"/>
      <c r="AK17" s="161"/>
      <c r="AL17" s="161"/>
      <c r="AM17" s="161"/>
      <c r="AN17" s="154"/>
      <c r="AO17" s="154"/>
      <c r="AP17" s="154"/>
      <c r="AQ17" s="161"/>
      <c r="AR17" s="161"/>
      <c r="AS17" s="161"/>
      <c r="AT17" s="161"/>
      <c r="AU17" s="154"/>
      <c r="AV17" s="154"/>
      <c r="AW17" s="154"/>
      <c r="AX17" s="154"/>
      <c r="AY17" s="154"/>
      <c r="AZ17" s="154"/>
      <c r="BA17" s="154"/>
      <c r="BB17" s="154"/>
      <c r="BC17" s="154"/>
      <c r="BD17" s="154"/>
      <c r="BE17" s="154"/>
      <c r="BF17" s="163"/>
      <c r="BG17" s="167"/>
      <c r="BH17" s="164"/>
      <c r="BL17" s="142"/>
    </row>
    <row r="18" spans="1:64" s="119" customFormat="1" ht="31.2">
      <c r="A18" s="302"/>
      <c r="B18" s="309" t="s">
        <v>296</v>
      </c>
      <c r="C18" s="304" t="s">
        <v>286</v>
      </c>
      <c r="D18" s="145" t="s">
        <v>47</v>
      </c>
      <c r="E18" s="145"/>
      <c r="F18" s="145"/>
      <c r="G18" s="301">
        <v>1.32</v>
      </c>
      <c r="H18" s="144">
        <v>2022</v>
      </c>
      <c r="I18" s="154">
        <v>0.4</v>
      </c>
      <c r="J18" s="154"/>
      <c r="K18" s="154"/>
      <c r="L18" s="155"/>
      <c r="M18" s="155">
        <v>0.76</v>
      </c>
      <c r="N18" s="154"/>
      <c r="O18" s="154"/>
      <c r="P18" s="160"/>
      <c r="Q18" s="160"/>
      <c r="R18" s="160"/>
      <c r="S18" s="160"/>
      <c r="T18" s="154"/>
      <c r="U18" s="154"/>
      <c r="V18" s="154"/>
      <c r="W18" s="154"/>
      <c r="X18" s="154"/>
      <c r="Y18" s="154"/>
      <c r="Z18" s="154"/>
      <c r="AA18" s="154"/>
      <c r="AB18" s="154"/>
      <c r="AC18" s="154"/>
      <c r="AD18" s="161"/>
      <c r="AE18" s="161"/>
      <c r="AF18" s="161"/>
      <c r="AG18" s="161"/>
      <c r="AH18" s="161"/>
      <c r="AI18" s="161"/>
      <c r="AJ18" s="161"/>
      <c r="AK18" s="161"/>
      <c r="AL18" s="161"/>
      <c r="AM18" s="161"/>
      <c r="AN18" s="154"/>
      <c r="AO18" s="154"/>
      <c r="AP18" s="154"/>
      <c r="AQ18" s="161"/>
      <c r="AR18" s="161"/>
      <c r="AS18" s="161"/>
      <c r="AT18" s="161"/>
      <c r="AU18" s="154"/>
      <c r="AV18" s="154"/>
      <c r="AW18" s="154">
        <v>0.16</v>
      </c>
      <c r="AX18" s="154"/>
      <c r="AY18" s="154"/>
      <c r="AZ18" s="154"/>
      <c r="BA18" s="154"/>
      <c r="BB18" s="154"/>
      <c r="BC18" s="154"/>
      <c r="BD18" s="154"/>
      <c r="BE18" s="154"/>
      <c r="BF18" s="163"/>
      <c r="BG18" s="167"/>
      <c r="BH18" s="164"/>
      <c r="BI18" s="165"/>
      <c r="BL18" s="142"/>
    </row>
    <row r="19" spans="1:64" s="119" customFormat="1" ht="78">
      <c r="A19" s="302"/>
      <c r="B19" s="303" t="s">
        <v>297</v>
      </c>
      <c r="C19" s="143" t="s">
        <v>288</v>
      </c>
      <c r="D19" s="145" t="s">
        <v>48</v>
      </c>
      <c r="E19" s="145"/>
      <c r="F19" s="145"/>
      <c r="G19" s="301">
        <v>0.08</v>
      </c>
      <c r="H19" s="144">
        <v>2022</v>
      </c>
      <c r="I19" s="154"/>
      <c r="J19" s="154"/>
      <c r="K19" s="154"/>
      <c r="L19" s="154"/>
      <c r="M19" s="154">
        <v>0.08</v>
      </c>
      <c r="N19" s="154"/>
      <c r="O19" s="154"/>
      <c r="P19" s="160"/>
      <c r="Q19" s="160"/>
      <c r="R19" s="160"/>
      <c r="S19" s="160"/>
      <c r="T19" s="154"/>
      <c r="U19" s="154"/>
      <c r="V19" s="154"/>
      <c r="W19" s="154"/>
      <c r="X19" s="154"/>
      <c r="Y19" s="154"/>
      <c r="Z19" s="154"/>
      <c r="AA19" s="154"/>
      <c r="AB19" s="154"/>
      <c r="AC19" s="154"/>
      <c r="AD19" s="161"/>
      <c r="AE19" s="161"/>
      <c r="AF19" s="161"/>
      <c r="AG19" s="161"/>
      <c r="AH19" s="161"/>
      <c r="AI19" s="161"/>
      <c r="AJ19" s="161"/>
      <c r="AK19" s="161"/>
      <c r="AL19" s="161"/>
      <c r="AM19" s="161"/>
      <c r="AN19" s="154"/>
      <c r="AO19" s="154"/>
      <c r="AP19" s="154"/>
      <c r="AQ19" s="161"/>
      <c r="AR19" s="161"/>
      <c r="AS19" s="161"/>
      <c r="AT19" s="161"/>
      <c r="AU19" s="154"/>
      <c r="AV19" s="154"/>
      <c r="AW19" s="154"/>
      <c r="AX19" s="154"/>
      <c r="AY19" s="154"/>
      <c r="AZ19" s="154"/>
      <c r="BA19" s="154"/>
      <c r="BB19" s="154"/>
      <c r="BC19" s="154"/>
      <c r="BD19" s="154"/>
      <c r="BE19" s="154"/>
      <c r="BF19" s="352"/>
      <c r="BG19" s="357"/>
      <c r="BH19" s="358"/>
      <c r="BI19" s="165"/>
      <c r="BL19" s="142"/>
    </row>
    <row r="20" spans="1:64" s="119" customFormat="1" ht="31.2">
      <c r="A20" s="302"/>
      <c r="B20" s="310" t="s">
        <v>298</v>
      </c>
      <c r="C20" s="143" t="s">
        <v>275</v>
      </c>
      <c r="D20" s="143" t="s">
        <v>47</v>
      </c>
      <c r="E20" s="143"/>
      <c r="F20" s="143"/>
      <c r="G20" s="301">
        <v>4.8499999999999996</v>
      </c>
      <c r="H20" s="144">
        <v>2022</v>
      </c>
      <c r="I20" s="155">
        <v>1.44</v>
      </c>
      <c r="J20" s="155"/>
      <c r="K20" s="155"/>
      <c r="L20" s="155">
        <v>1.36</v>
      </c>
      <c r="M20" s="155">
        <v>2</v>
      </c>
      <c r="N20" s="155"/>
      <c r="O20" s="155"/>
      <c r="P20" s="155"/>
      <c r="Q20" s="155"/>
      <c r="R20" s="155"/>
      <c r="S20" s="155"/>
      <c r="T20" s="155"/>
      <c r="U20" s="155"/>
      <c r="V20" s="155"/>
      <c r="W20" s="155"/>
      <c r="X20" s="155"/>
      <c r="Y20" s="155"/>
      <c r="Z20" s="155"/>
      <c r="AA20" s="155"/>
      <c r="AB20" s="155"/>
      <c r="AC20" s="155"/>
      <c r="AD20" s="217"/>
      <c r="AE20" s="217">
        <v>0.05</v>
      </c>
      <c r="AF20" s="217"/>
      <c r="AG20" s="217"/>
      <c r="AH20" s="217"/>
      <c r="AI20" s="217"/>
      <c r="AJ20" s="217"/>
      <c r="AK20" s="217"/>
      <c r="AL20" s="217"/>
      <c r="AM20" s="217"/>
      <c r="AN20" s="155"/>
      <c r="AO20" s="155"/>
      <c r="AP20" s="155"/>
      <c r="AQ20" s="217"/>
      <c r="AR20" s="217"/>
      <c r="AS20" s="217"/>
      <c r="AT20" s="217"/>
      <c r="AU20" s="155"/>
      <c r="AV20" s="155"/>
      <c r="AW20" s="155"/>
      <c r="AX20" s="155"/>
      <c r="AY20" s="155"/>
      <c r="AZ20" s="155"/>
      <c r="BA20" s="155"/>
      <c r="BB20" s="155"/>
      <c r="BC20" s="155"/>
      <c r="BD20" s="155"/>
      <c r="BE20" s="155"/>
      <c r="BF20" s="352"/>
      <c r="BG20" s="357"/>
      <c r="BH20" s="358"/>
      <c r="BI20" s="359"/>
      <c r="BL20" s="142"/>
    </row>
    <row r="21" spans="1:64" s="119" customFormat="1" ht="15.6">
      <c r="A21" s="302"/>
      <c r="B21" s="303" t="s">
        <v>299</v>
      </c>
      <c r="C21" s="143" t="s">
        <v>275</v>
      </c>
      <c r="D21" s="145" t="s">
        <v>47</v>
      </c>
      <c r="E21" s="145"/>
      <c r="F21" s="145"/>
      <c r="G21" s="301">
        <v>0.1</v>
      </c>
      <c r="H21" s="144">
        <v>2022</v>
      </c>
      <c r="I21" s="329"/>
      <c r="J21" s="329"/>
      <c r="K21" s="329"/>
      <c r="L21" s="329"/>
      <c r="M21" s="329"/>
      <c r="N21" s="329"/>
      <c r="O21" s="329"/>
      <c r="P21" s="160"/>
      <c r="Q21" s="160"/>
      <c r="R21" s="160"/>
      <c r="S21" s="160"/>
      <c r="T21" s="329"/>
      <c r="U21" s="329"/>
      <c r="V21" s="329"/>
      <c r="W21" s="329"/>
      <c r="X21" s="329"/>
      <c r="Y21" s="329"/>
      <c r="Z21" s="329"/>
      <c r="AA21" s="329"/>
      <c r="AB21" s="329"/>
      <c r="AC21" s="329"/>
      <c r="AD21" s="344"/>
      <c r="AE21" s="344"/>
      <c r="AF21" s="344"/>
      <c r="AG21" s="344"/>
      <c r="AH21" s="344"/>
      <c r="AI21" s="344"/>
      <c r="AJ21" s="344"/>
      <c r="AK21" s="344"/>
      <c r="AL21" s="344"/>
      <c r="AM21" s="344"/>
      <c r="AN21" s="329"/>
      <c r="AO21" s="329"/>
      <c r="AP21" s="329"/>
      <c r="AQ21" s="344"/>
      <c r="AR21" s="344"/>
      <c r="AS21" s="344"/>
      <c r="AT21" s="344"/>
      <c r="AU21" s="329"/>
      <c r="AV21" s="329"/>
      <c r="AW21" s="329"/>
      <c r="AX21" s="329"/>
      <c r="AY21" s="329"/>
      <c r="AZ21" s="329"/>
      <c r="BA21" s="329"/>
      <c r="BB21" s="329">
        <v>0.1</v>
      </c>
      <c r="BC21" s="329"/>
      <c r="BD21" s="329"/>
      <c r="BE21" s="329"/>
      <c r="BF21" s="352"/>
      <c r="BG21" s="357"/>
      <c r="BH21" s="358"/>
      <c r="BI21" s="165"/>
      <c r="BL21" s="142"/>
    </row>
    <row r="22" spans="1:64" s="119" customFormat="1" ht="31.2">
      <c r="A22" s="302"/>
      <c r="B22" s="310" t="s">
        <v>300</v>
      </c>
      <c r="C22" s="151" t="s">
        <v>284</v>
      </c>
      <c r="D22" s="311" t="s">
        <v>47</v>
      </c>
      <c r="E22" s="311"/>
      <c r="F22" s="311"/>
      <c r="G22" s="301">
        <v>0.54</v>
      </c>
      <c r="H22" s="144">
        <v>2022</v>
      </c>
      <c r="I22" s="155"/>
      <c r="J22" s="155"/>
      <c r="K22" s="155"/>
      <c r="L22" s="155"/>
      <c r="M22" s="155"/>
      <c r="N22" s="155"/>
      <c r="O22" s="155"/>
      <c r="P22" s="155">
        <v>0.54</v>
      </c>
      <c r="Q22" s="155"/>
      <c r="R22" s="155">
        <v>0.54</v>
      </c>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360"/>
      <c r="BG22" s="361"/>
      <c r="BH22" s="166"/>
      <c r="BL22" s="142"/>
    </row>
    <row r="23" spans="1:64" s="297" customFormat="1" ht="46.8">
      <c r="A23" s="302"/>
      <c r="B23" s="310" t="s">
        <v>301</v>
      </c>
      <c r="C23" s="312" t="s">
        <v>302</v>
      </c>
      <c r="D23" s="313" t="s">
        <v>47</v>
      </c>
      <c r="E23" s="314"/>
      <c r="F23" s="314"/>
      <c r="G23" s="301">
        <v>0.34</v>
      </c>
      <c r="H23" s="144">
        <v>2022</v>
      </c>
      <c r="I23" s="313">
        <v>0.08</v>
      </c>
      <c r="J23" s="330"/>
      <c r="K23" s="331"/>
      <c r="L23" s="313"/>
      <c r="M23" s="313">
        <v>0.26</v>
      </c>
      <c r="N23" s="332"/>
      <c r="O23" s="332"/>
      <c r="P23" s="333"/>
      <c r="Q23" s="333"/>
      <c r="R23" s="333"/>
      <c r="S23" s="333"/>
      <c r="T23" s="333"/>
      <c r="U23" s="333"/>
      <c r="V23" s="340"/>
      <c r="W23" s="341"/>
      <c r="X23" s="340"/>
      <c r="Y23" s="340"/>
      <c r="Z23" s="340"/>
      <c r="AA23" s="340"/>
      <c r="AB23" s="340"/>
      <c r="AC23" s="341"/>
      <c r="AD23" s="340"/>
      <c r="AE23" s="340"/>
      <c r="AF23" s="340"/>
      <c r="AG23" s="340"/>
      <c r="AH23" s="340"/>
      <c r="AI23" s="340"/>
      <c r="AJ23" s="340"/>
      <c r="AK23" s="340"/>
      <c r="AL23" s="340"/>
      <c r="AM23" s="340"/>
      <c r="AN23" s="340"/>
      <c r="AO23" s="340"/>
      <c r="AP23" s="341"/>
      <c r="AQ23" s="341"/>
      <c r="AR23" s="341"/>
      <c r="AS23" s="340"/>
      <c r="AT23" s="341"/>
      <c r="AU23" s="341"/>
      <c r="AV23" s="341"/>
      <c r="AW23" s="340"/>
      <c r="AX23" s="340"/>
      <c r="AY23" s="341"/>
      <c r="AZ23" s="341"/>
      <c r="BA23" s="341"/>
      <c r="BB23" s="341"/>
      <c r="BC23" s="341"/>
      <c r="BD23" s="341"/>
      <c r="BE23" s="341"/>
      <c r="BG23" s="362"/>
      <c r="BH23" s="362"/>
      <c r="BI23" s="315"/>
    </row>
    <row r="24" spans="1:64" s="297" customFormat="1" ht="31.2">
      <c r="A24" s="315"/>
      <c r="B24" s="316" t="s">
        <v>303</v>
      </c>
      <c r="C24" s="317" t="s">
        <v>286</v>
      </c>
      <c r="D24" s="317" t="s">
        <v>47</v>
      </c>
      <c r="E24" s="318"/>
      <c r="F24" s="319"/>
      <c r="G24" s="301">
        <v>0.11</v>
      </c>
      <c r="H24" s="144">
        <v>2022</v>
      </c>
      <c r="I24" s="285"/>
      <c r="J24" s="285"/>
      <c r="K24" s="285"/>
      <c r="L24" s="317">
        <v>0.11</v>
      </c>
      <c r="M24" s="285"/>
      <c r="N24" s="285"/>
      <c r="O24" s="285"/>
      <c r="P24" s="334"/>
      <c r="Q24" s="342"/>
      <c r="R24" s="342"/>
      <c r="S24" s="343"/>
      <c r="T24" s="285"/>
      <c r="U24" s="285"/>
      <c r="V24" s="285"/>
      <c r="W24" s="285"/>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G24" s="315"/>
      <c r="BH24" s="315"/>
      <c r="BI24" s="315"/>
    </row>
    <row r="25" spans="1:64" s="297" customFormat="1" ht="46.8">
      <c r="A25" s="320"/>
      <c r="B25" s="316" t="s">
        <v>304</v>
      </c>
      <c r="C25" s="317" t="s">
        <v>275</v>
      </c>
      <c r="D25" s="317" t="s">
        <v>47</v>
      </c>
      <c r="E25" s="318"/>
      <c r="F25" s="319"/>
      <c r="G25" s="301">
        <v>0.5</v>
      </c>
      <c r="H25" s="321">
        <v>2022</v>
      </c>
      <c r="I25" s="335"/>
      <c r="J25" s="335"/>
      <c r="K25" s="335"/>
      <c r="L25" s="335"/>
      <c r="M25" s="335"/>
      <c r="N25" s="335"/>
      <c r="O25" s="335"/>
      <c r="P25" s="334"/>
      <c r="Q25" s="342"/>
      <c r="R25" s="342"/>
      <c r="S25" s="343"/>
      <c r="T25" s="335"/>
      <c r="U25" s="335"/>
      <c r="V25" s="335"/>
      <c r="W25" s="335"/>
      <c r="X25" s="343"/>
      <c r="Y25" s="343"/>
      <c r="Z25" s="343"/>
      <c r="AA25" s="343">
        <v>0.5</v>
      </c>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G25" s="363"/>
      <c r="BH25" s="363"/>
      <c r="BI25" s="364"/>
    </row>
    <row r="26" spans="1:64" s="121" customFormat="1" ht="31.2">
      <c r="A26" s="204"/>
      <c r="B26" s="184" t="s">
        <v>305</v>
      </c>
      <c r="C26" s="204" t="s">
        <v>275</v>
      </c>
      <c r="D26" s="204" t="s">
        <v>47</v>
      </c>
      <c r="E26" s="201"/>
      <c r="F26" s="202"/>
      <c r="G26" s="301">
        <v>6.9900000000000004E-2</v>
      </c>
      <c r="H26" s="214">
        <v>2022</v>
      </c>
      <c r="I26" s="208">
        <v>6.9900000000000004E-2</v>
      </c>
      <c r="J26" s="208"/>
      <c r="K26" s="208"/>
      <c r="L26" s="208"/>
      <c r="M26" s="208"/>
      <c r="N26" s="208"/>
      <c r="O26" s="208"/>
      <c r="P26" s="206"/>
      <c r="Q26" s="207"/>
      <c r="R26" s="207"/>
      <c r="S26" s="209"/>
      <c r="T26" s="208"/>
      <c r="U26" s="208"/>
      <c r="V26" s="208"/>
      <c r="W26" s="208"/>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G26" s="213"/>
      <c r="BH26" s="213"/>
      <c r="BI26" s="204"/>
    </row>
    <row r="27" spans="1:64" s="121" customFormat="1" ht="31.2">
      <c r="A27" s="200"/>
      <c r="B27" s="184" t="s">
        <v>305</v>
      </c>
      <c r="C27" s="200" t="s">
        <v>275</v>
      </c>
      <c r="D27" s="204" t="s">
        <v>47</v>
      </c>
      <c r="E27" s="201"/>
      <c r="F27" s="202"/>
      <c r="G27" s="301">
        <v>0.03</v>
      </c>
      <c r="H27" s="214">
        <v>2022</v>
      </c>
      <c r="I27" s="205"/>
      <c r="J27" s="205"/>
      <c r="K27" s="205"/>
      <c r="L27" s="205"/>
      <c r="M27" s="205"/>
      <c r="N27" s="205"/>
      <c r="O27" s="205"/>
      <c r="P27" s="206"/>
      <c r="Q27" s="207"/>
      <c r="R27" s="207"/>
      <c r="S27" s="209"/>
      <c r="T27" s="205"/>
      <c r="U27" s="205"/>
      <c r="V27" s="205"/>
      <c r="W27" s="205"/>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v>0.03</v>
      </c>
      <c r="AX27" s="209"/>
      <c r="AY27" s="209"/>
      <c r="AZ27" s="209"/>
      <c r="BA27" s="209"/>
      <c r="BB27" s="209"/>
      <c r="BC27" s="209"/>
      <c r="BD27" s="209"/>
      <c r="BE27" s="209"/>
      <c r="BG27" s="212"/>
      <c r="BH27" s="212"/>
      <c r="BI27" s="200"/>
    </row>
    <row r="28" spans="1:64" s="121" customFormat="1" ht="31.2">
      <c r="A28" s="200"/>
      <c r="B28" s="184" t="s">
        <v>305</v>
      </c>
      <c r="C28" s="200" t="s">
        <v>302</v>
      </c>
      <c r="D28" s="204" t="s">
        <v>47</v>
      </c>
      <c r="E28" s="201"/>
      <c r="F28" s="202"/>
      <c r="G28" s="301">
        <v>0.03</v>
      </c>
      <c r="H28" s="214">
        <v>2022</v>
      </c>
      <c r="I28" s="205"/>
      <c r="J28" s="205"/>
      <c r="K28" s="205"/>
      <c r="L28" s="205"/>
      <c r="M28" s="205"/>
      <c r="N28" s="205"/>
      <c r="O28" s="205"/>
      <c r="P28" s="206"/>
      <c r="Q28" s="207"/>
      <c r="R28" s="207"/>
      <c r="S28" s="209"/>
      <c r="T28" s="205"/>
      <c r="U28" s="205"/>
      <c r="V28" s="205"/>
      <c r="W28" s="205"/>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v>0.03</v>
      </c>
      <c r="AX28" s="209"/>
      <c r="AY28" s="209"/>
      <c r="AZ28" s="209"/>
      <c r="BA28" s="209"/>
      <c r="BB28" s="209"/>
      <c r="BC28" s="209"/>
      <c r="BD28" s="209"/>
      <c r="BE28" s="209"/>
      <c r="BG28" s="212"/>
      <c r="BH28" s="212"/>
      <c r="BI28" s="200"/>
    </row>
    <row r="29" spans="1:64" s="118" customFormat="1" ht="15.6">
      <c r="A29" s="296"/>
      <c r="B29" s="181" t="s">
        <v>306</v>
      </c>
      <c r="C29" s="149"/>
      <c r="D29" s="149"/>
      <c r="E29" s="149"/>
      <c r="F29" s="149"/>
      <c r="G29" s="153">
        <f t="shared" ref="G29:G73" si="0">SUM(I29:BE29)-P29</f>
        <v>0</v>
      </c>
      <c r="H29" s="148">
        <v>2022</v>
      </c>
      <c r="I29" s="157"/>
      <c r="J29" s="157"/>
      <c r="K29" s="157"/>
      <c r="L29" s="157"/>
      <c r="M29" s="157"/>
      <c r="N29" s="157"/>
      <c r="O29" s="157"/>
      <c r="P29" s="158"/>
      <c r="Q29" s="158"/>
      <c r="R29" s="158"/>
      <c r="S29" s="158"/>
      <c r="T29" s="157"/>
      <c r="U29" s="157"/>
      <c r="V29" s="157"/>
      <c r="W29" s="157"/>
      <c r="X29" s="157"/>
      <c r="Y29" s="157"/>
      <c r="Z29" s="157"/>
      <c r="AA29" s="157"/>
      <c r="AB29" s="157"/>
      <c r="AC29" s="157"/>
      <c r="AD29" s="156"/>
      <c r="AE29" s="156"/>
      <c r="AF29" s="156"/>
      <c r="AG29" s="156"/>
      <c r="AH29" s="156"/>
      <c r="AI29" s="156"/>
      <c r="AJ29" s="156"/>
      <c r="AK29" s="156"/>
      <c r="AL29" s="156"/>
      <c r="AM29" s="156"/>
      <c r="AN29" s="157"/>
      <c r="AO29" s="157"/>
      <c r="AP29" s="157"/>
      <c r="AQ29" s="156"/>
      <c r="AR29" s="156"/>
      <c r="AS29" s="156"/>
      <c r="AT29" s="156"/>
      <c r="AU29" s="157"/>
      <c r="AV29" s="157"/>
      <c r="AW29" s="157"/>
      <c r="AX29" s="157"/>
      <c r="AY29" s="157"/>
      <c r="AZ29" s="157"/>
      <c r="BA29" s="157"/>
      <c r="BB29" s="157"/>
      <c r="BC29" s="157"/>
      <c r="BD29" s="157"/>
      <c r="BE29" s="157"/>
      <c r="BF29" s="194"/>
      <c r="BG29" s="191"/>
      <c r="BH29" s="188"/>
      <c r="BI29" s="171"/>
      <c r="BL29" s="141"/>
    </row>
    <row r="30" spans="1:64" s="298" customFormat="1" ht="31.2">
      <c r="A30" s="322"/>
      <c r="B30" s="323" t="s">
        <v>307</v>
      </c>
      <c r="C30" s="324" t="s">
        <v>308</v>
      </c>
      <c r="D30" s="324" t="s">
        <v>71</v>
      </c>
      <c r="E30" s="324"/>
      <c r="F30" s="324"/>
      <c r="G30" s="325">
        <v>11.76</v>
      </c>
      <c r="H30" s="326">
        <v>2022</v>
      </c>
      <c r="I30" s="336"/>
      <c r="J30" s="336"/>
      <c r="K30" s="336"/>
      <c r="L30" s="337"/>
      <c r="M30" s="336"/>
      <c r="N30" s="337"/>
      <c r="O30" s="337"/>
      <c r="P30" s="336"/>
      <c r="Q30" s="336"/>
      <c r="R30" s="336"/>
      <c r="S30" s="336"/>
      <c r="T30" s="337"/>
      <c r="U30" s="337"/>
      <c r="V30" s="337"/>
      <c r="W30" s="337"/>
      <c r="X30" s="337"/>
      <c r="Y30" s="337"/>
      <c r="Z30" s="337"/>
      <c r="AA30" s="337"/>
      <c r="AB30" s="337"/>
      <c r="AC30" s="337"/>
      <c r="AD30" s="345"/>
      <c r="AE30" s="345"/>
      <c r="AF30" s="345"/>
      <c r="AG30" s="345"/>
      <c r="AH30" s="345"/>
      <c r="AI30" s="345"/>
      <c r="AJ30" s="345"/>
      <c r="AK30" s="345"/>
      <c r="AL30" s="345"/>
      <c r="AM30" s="345"/>
      <c r="AN30" s="337"/>
      <c r="AO30" s="337"/>
      <c r="AP30" s="337"/>
      <c r="AQ30" s="345"/>
      <c r="AR30" s="345"/>
      <c r="AS30" s="345"/>
      <c r="AT30" s="345"/>
      <c r="AU30" s="337"/>
      <c r="AV30" s="337"/>
      <c r="AW30" s="337"/>
      <c r="AX30" s="337"/>
      <c r="AY30" s="337"/>
      <c r="AZ30" s="337"/>
      <c r="BA30" s="337"/>
      <c r="BB30" s="337"/>
      <c r="BC30" s="337"/>
      <c r="BD30" s="337"/>
      <c r="BE30" s="337"/>
      <c r="BF30" s="365"/>
      <c r="BG30" s="366"/>
      <c r="BH30" s="367"/>
      <c r="BI30" s="368"/>
      <c r="BL30" s="369"/>
    </row>
    <row r="31" spans="1:64" s="118" customFormat="1" ht="31.2">
      <c r="A31" s="296"/>
      <c r="B31" s="178" t="s">
        <v>307</v>
      </c>
      <c r="C31" s="180" t="s">
        <v>302</v>
      </c>
      <c r="D31" s="149" t="s">
        <v>71</v>
      </c>
      <c r="E31" s="149"/>
      <c r="F31" s="149"/>
      <c r="G31" s="153">
        <f t="shared" si="0"/>
        <v>0.90850000000000009</v>
      </c>
      <c r="H31" s="148">
        <v>2022</v>
      </c>
      <c r="I31" s="159">
        <v>0.05</v>
      </c>
      <c r="J31" s="159"/>
      <c r="K31" s="159"/>
      <c r="L31" s="157">
        <v>8.8499999999999995E-2</v>
      </c>
      <c r="M31" s="159">
        <v>0.77</v>
      </c>
      <c r="N31" s="157"/>
      <c r="O31" s="157"/>
      <c r="P31" s="159"/>
      <c r="Q31" s="159"/>
      <c r="R31" s="159"/>
      <c r="S31" s="159"/>
      <c r="T31" s="157"/>
      <c r="U31" s="157"/>
      <c r="V31" s="157"/>
      <c r="W31" s="157"/>
      <c r="X31" s="157"/>
      <c r="Y31" s="157"/>
      <c r="Z31" s="157"/>
      <c r="AA31" s="157"/>
      <c r="AB31" s="157"/>
      <c r="AC31" s="157"/>
      <c r="AD31" s="156"/>
      <c r="AE31" s="156"/>
      <c r="AF31" s="156"/>
      <c r="AG31" s="156"/>
      <c r="AH31" s="156"/>
      <c r="AI31" s="156"/>
      <c r="AJ31" s="156"/>
      <c r="AK31" s="156"/>
      <c r="AL31" s="156"/>
      <c r="AM31" s="156"/>
      <c r="AN31" s="157"/>
      <c r="AO31" s="157"/>
      <c r="AP31" s="157"/>
      <c r="AQ31" s="156"/>
      <c r="AR31" s="156"/>
      <c r="AS31" s="156"/>
      <c r="AT31" s="156"/>
      <c r="AU31" s="157"/>
      <c r="AV31" s="157"/>
      <c r="AW31" s="157"/>
      <c r="AX31" s="157"/>
      <c r="AY31" s="157"/>
      <c r="AZ31" s="157"/>
      <c r="BA31" s="157"/>
      <c r="BB31" s="157"/>
      <c r="BC31" s="157"/>
      <c r="BD31" s="157"/>
      <c r="BE31" s="157"/>
      <c r="BF31" s="172"/>
      <c r="BG31" s="173"/>
      <c r="BH31" s="174"/>
      <c r="BI31" s="171"/>
      <c r="BL31" s="141"/>
    </row>
    <row r="32" spans="1:64" s="118" customFormat="1" ht="31.2">
      <c r="A32" s="296"/>
      <c r="B32" s="178" t="s">
        <v>307</v>
      </c>
      <c r="C32" s="150" t="s">
        <v>275</v>
      </c>
      <c r="D32" s="143" t="s">
        <v>71</v>
      </c>
      <c r="E32" s="149"/>
      <c r="F32" s="149"/>
      <c r="G32" s="153">
        <f t="shared" si="0"/>
        <v>2.2034000000000002</v>
      </c>
      <c r="H32" s="148">
        <v>2022</v>
      </c>
      <c r="I32" s="159">
        <v>7.8799999999999995E-2</v>
      </c>
      <c r="J32" s="159"/>
      <c r="K32" s="159"/>
      <c r="L32" s="157">
        <v>0.34</v>
      </c>
      <c r="M32" s="159">
        <v>1.44</v>
      </c>
      <c r="N32" s="157"/>
      <c r="O32" s="157"/>
      <c r="P32" s="159">
        <v>0.33</v>
      </c>
      <c r="Q32" s="159"/>
      <c r="R32" s="159">
        <v>0.33</v>
      </c>
      <c r="S32" s="159"/>
      <c r="T32" s="157">
        <v>1.46E-2</v>
      </c>
      <c r="U32" s="157"/>
      <c r="V32" s="157"/>
      <c r="W32" s="157"/>
      <c r="X32" s="157"/>
      <c r="Y32" s="157"/>
      <c r="Z32" s="157"/>
      <c r="AA32" s="157"/>
      <c r="AB32" s="157"/>
      <c r="AC32" s="157"/>
      <c r="AD32" s="156"/>
      <c r="AE32" s="156"/>
      <c r="AF32" s="156"/>
      <c r="AG32" s="156"/>
      <c r="AH32" s="156"/>
      <c r="AI32" s="156"/>
      <c r="AJ32" s="156"/>
      <c r="AK32" s="156"/>
      <c r="AL32" s="156"/>
      <c r="AM32" s="156"/>
      <c r="AN32" s="157"/>
      <c r="AO32" s="157"/>
      <c r="AP32" s="157"/>
      <c r="AQ32" s="156"/>
      <c r="AR32" s="156"/>
      <c r="AS32" s="156"/>
      <c r="AT32" s="156"/>
      <c r="AU32" s="157"/>
      <c r="AV32" s="157"/>
      <c r="AW32" s="157"/>
      <c r="AX32" s="157"/>
      <c r="AY32" s="157"/>
      <c r="AZ32" s="157"/>
      <c r="BA32" s="157"/>
      <c r="BB32" s="157"/>
      <c r="BC32" s="157"/>
      <c r="BD32" s="157"/>
      <c r="BE32" s="157"/>
      <c r="BF32" s="194"/>
      <c r="BG32" s="191"/>
      <c r="BH32" s="188"/>
      <c r="BI32" s="189"/>
      <c r="BL32" s="141"/>
    </row>
    <row r="33" spans="1:64" s="118" customFormat="1" ht="31.2">
      <c r="A33" s="296"/>
      <c r="B33" s="178" t="s">
        <v>307</v>
      </c>
      <c r="C33" s="149" t="s">
        <v>309</v>
      </c>
      <c r="D33" s="143" t="s">
        <v>71</v>
      </c>
      <c r="E33" s="149"/>
      <c r="F33" s="149"/>
      <c r="G33" s="153">
        <f t="shared" si="0"/>
        <v>1.58</v>
      </c>
      <c r="H33" s="148">
        <v>2022</v>
      </c>
      <c r="I33" s="159">
        <v>0.22</v>
      </c>
      <c r="J33" s="159"/>
      <c r="K33" s="159"/>
      <c r="L33" s="157">
        <v>0.01</v>
      </c>
      <c r="M33" s="159">
        <v>0.93</v>
      </c>
      <c r="N33" s="157"/>
      <c r="O33" s="157"/>
      <c r="P33" s="159"/>
      <c r="Q33" s="159"/>
      <c r="R33" s="159">
        <v>0.38</v>
      </c>
      <c r="S33" s="159"/>
      <c r="T33" s="157">
        <v>0.04</v>
      </c>
      <c r="U33" s="157"/>
      <c r="V33" s="157"/>
      <c r="W33" s="157"/>
      <c r="X33" s="157"/>
      <c r="Y33" s="157"/>
      <c r="Z33" s="157"/>
      <c r="AA33" s="157"/>
      <c r="AB33" s="157"/>
      <c r="AC33" s="157"/>
      <c r="AD33" s="156"/>
      <c r="AE33" s="156"/>
      <c r="AF33" s="156"/>
      <c r="AG33" s="156"/>
      <c r="AH33" s="156"/>
      <c r="AI33" s="156"/>
      <c r="AJ33" s="156"/>
      <c r="AK33" s="156"/>
      <c r="AL33" s="156"/>
      <c r="AM33" s="156"/>
      <c r="AN33" s="157"/>
      <c r="AO33" s="157"/>
      <c r="AP33" s="157"/>
      <c r="AQ33" s="156"/>
      <c r="AR33" s="156"/>
      <c r="AS33" s="156"/>
      <c r="AT33" s="156"/>
      <c r="AU33" s="157"/>
      <c r="AV33" s="157"/>
      <c r="AW33" s="157"/>
      <c r="AX33" s="157"/>
      <c r="AY33" s="157"/>
      <c r="AZ33" s="157"/>
      <c r="BA33" s="157"/>
      <c r="BB33" s="157"/>
      <c r="BC33" s="157"/>
      <c r="BD33" s="157"/>
      <c r="BE33" s="157"/>
      <c r="BF33" s="190"/>
      <c r="BG33" s="191"/>
      <c r="BH33" s="170"/>
      <c r="BI33" s="189"/>
      <c r="BL33" s="141"/>
    </row>
    <row r="34" spans="1:64" s="118" customFormat="1" ht="31.2">
      <c r="A34" s="296"/>
      <c r="B34" s="178" t="s">
        <v>307</v>
      </c>
      <c r="C34" s="179" t="s">
        <v>286</v>
      </c>
      <c r="D34" s="143" t="s">
        <v>71</v>
      </c>
      <c r="E34" s="149"/>
      <c r="F34" s="149"/>
      <c r="G34" s="153">
        <f t="shared" si="0"/>
        <v>2.0699999999999998</v>
      </c>
      <c r="H34" s="148">
        <v>2022</v>
      </c>
      <c r="I34" s="159">
        <v>0.06</v>
      </c>
      <c r="J34" s="159"/>
      <c r="K34" s="159"/>
      <c r="L34" s="157">
        <v>0.12</v>
      </c>
      <c r="M34" s="159">
        <v>1.76</v>
      </c>
      <c r="N34" s="157"/>
      <c r="O34" s="157"/>
      <c r="P34" s="159"/>
      <c r="Q34" s="159"/>
      <c r="R34" s="159"/>
      <c r="S34" s="159"/>
      <c r="T34" s="157">
        <v>0.13</v>
      </c>
      <c r="U34" s="157"/>
      <c r="V34" s="157"/>
      <c r="W34" s="157"/>
      <c r="X34" s="157"/>
      <c r="Y34" s="157"/>
      <c r="Z34" s="157"/>
      <c r="AA34" s="157"/>
      <c r="AB34" s="157"/>
      <c r="AC34" s="157"/>
      <c r="AD34" s="156"/>
      <c r="AE34" s="156"/>
      <c r="AF34" s="156"/>
      <c r="AG34" s="156"/>
      <c r="AH34" s="156"/>
      <c r="AI34" s="156"/>
      <c r="AJ34" s="156"/>
      <c r="AK34" s="156"/>
      <c r="AL34" s="156"/>
      <c r="AM34" s="156"/>
      <c r="AN34" s="157"/>
      <c r="AO34" s="157"/>
      <c r="AP34" s="157"/>
      <c r="AQ34" s="156"/>
      <c r="AR34" s="156"/>
      <c r="AS34" s="156"/>
      <c r="AT34" s="156"/>
      <c r="AU34" s="157"/>
      <c r="AV34" s="157"/>
      <c r="AW34" s="157"/>
      <c r="AX34" s="157"/>
      <c r="AY34" s="157"/>
      <c r="AZ34" s="157"/>
      <c r="BA34" s="157"/>
      <c r="BB34" s="157"/>
      <c r="BC34" s="157"/>
      <c r="BD34" s="157"/>
      <c r="BE34" s="157"/>
      <c r="BF34" s="190"/>
      <c r="BG34" s="191"/>
      <c r="BH34" s="170"/>
      <c r="BI34" s="171"/>
      <c r="BL34" s="141"/>
    </row>
    <row r="35" spans="1:64" s="118" customFormat="1" ht="31.2">
      <c r="A35" s="296"/>
      <c r="B35" s="178" t="s">
        <v>307</v>
      </c>
      <c r="C35" s="179" t="s">
        <v>310</v>
      </c>
      <c r="D35" s="149" t="s">
        <v>71</v>
      </c>
      <c r="E35" s="149"/>
      <c r="F35" s="149"/>
      <c r="G35" s="153">
        <f t="shared" si="0"/>
        <v>1.8599999999999999</v>
      </c>
      <c r="H35" s="148">
        <v>2022</v>
      </c>
      <c r="I35" s="159">
        <v>0.03</v>
      </c>
      <c r="J35" s="159"/>
      <c r="K35" s="159"/>
      <c r="L35" s="157">
        <v>0.14000000000000001</v>
      </c>
      <c r="M35" s="159">
        <v>1.46</v>
      </c>
      <c r="N35" s="157"/>
      <c r="O35" s="157"/>
      <c r="P35" s="159">
        <v>7.0000000000000007E-2</v>
      </c>
      <c r="Q35" s="159"/>
      <c r="R35" s="159">
        <v>7.0000000000000007E-2</v>
      </c>
      <c r="S35" s="159"/>
      <c r="T35" s="157">
        <v>0.16</v>
      </c>
      <c r="U35" s="157"/>
      <c r="V35" s="157"/>
      <c r="W35" s="157"/>
      <c r="X35" s="157"/>
      <c r="Y35" s="157"/>
      <c r="Z35" s="157"/>
      <c r="AA35" s="157"/>
      <c r="AB35" s="157"/>
      <c r="AC35" s="157"/>
      <c r="AD35" s="156"/>
      <c r="AE35" s="156"/>
      <c r="AF35" s="156"/>
      <c r="AG35" s="156"/>
      <c r="AH35" s="156"/>
      <c r="AI35" s="156"/>
      <c r="AJ35" s="156"/>
      <c r="AK35" s="156"/>
      <c r="AL35" s="156"/>
      <c r="AM35" s="156"/>
      <c r="AN35" s="157"/>
      <c r="AO35" s="157"/>
      <c r="AP35" s="157"/>
      <c r="AQ35" s="156"/>
      <c r="AR35" s="156"/>
      <c r="AS35" s="156"/>
      <c r="AT35" s="156"/>
      <c r="AU35" s="157"/>
      <c r="AV35" s="157"/>
      <c r="AW35" s="157"/>
      <c r="AX35" s="157"/>
      <c r="AY35" s="157"/>
      <c r="AZ35" s="157"/>
      <c r="BA35" s="157"/>
      <c r="BB35" s="157"/>
      <c r="BC35" s="157"/>
      <c r="BD35" s="157"/>
      <c r="BE35" s="157"/>
      <c r="BF35" s="190"/>
      <c r="BG35" s="191"/>
      <c r="BH35" s="170"/>
      <c r="BI35" s="171"/>
      <c r="BL35" s="141"/>
    </row>
    <row r="36" spans="1:64" s="118" customFormat="1" ht="31.2">
      <c r="A36" s="296"/>
      <c r="B36" s="178" t="s">
        <v>307</v>
      </c>
      <c r="C36" s="149" t="s">
        <v>311</v>
      </c>
      <c r="D36" s="149" t="s">
        <v>71</v>
      </c>
      <c r="E36" s="149"/>
      <c r="F36" s="149"/>
      <c r="G36" s="153">
        <f t="shared" si="0"/>
        <v>3.1387999999999998</v>
      </c>
      <c r="H36" s="148">
        <v>2022</v>
      </c>
      <c r="I36" s="159">
        <v>0.22</v>
      </c>
      <c r="J36" s="159"/>
      <c r="K36" s="159"/>
      <c r="L36" s="157">
        <v>0.29499999999999998</v>
      </c>
      <c r="M36" s="159">
        <v>2.2599999999999998</v>
      </c>
      <c r="N36" s="157"/>
      <c r="O36" s="157"/>
      <c r="P36" s="159">
        <v>0.17</v>
      </c>
      <c r="Q36" s="159"/>
      <c r="R36" s="159">
        <v>0.17</v>
      </c>
      <c r="S36" s="159"/>
      <c r="T36" s="159">
        <v>0.1938</v>
      </c>
      <c r="U36" s="157"/>
      <c r="V36" s="157"/>
      <c r="W36" s="157"/>
      <c r="X36" s="157"/>
      <c r="Y36" s="157"/>
      <c r="Z36" s="157"/>
      <c r="AA36" s="157"/>
      <c r="AB36" s="157"/>
      <c r="AC36" s="157"/>
      <c r="AD36" s="156"/>
      <c r="AE36" s="156"/>
      <c r="AF36" s="156"/>
      <c r="AG36" s="156"/>
      <c r="AH36" s="156"/>
      <c r="AI36" s="156"/>
      <c r="AJ36" s="156"/>
      <c r="AK36" s="156"/>
      <c r="AL36" s="156"/>
      <c r="AM36" s="156"/>
      <c r="AN36" s="157"/>
      <c r="AO36" s="157"/>
      <c r="AP36" s="157"/>
      <c r="AQ36" s="156"/>
      <c r="AR36" s="156"/>
      <c r="AS36" s="156"/>
      <c r="AT36" s="156"/>
      <c r="AU36" s="157"/>
      <c r="AV36" s="157"/>
      <c r="AW36" s="157"/>
      <c r="AX36" s="157"/>
      <c r="AY36" s="157"/>
      <c r="AZ36" s="157"/>
      <c r="BA36" s="157"/>
      <c r="BB36" s="157"/>
      <c r="BC36" s="157"/>
      <c r="BD36" s="157"/>
      <c r="BE36" s="157"/>
      <c r="BF36" s="190"/>
      <c r="BG36" s="191"/>
      <c r="BH36" s="170"/>
      <c r="BI36" s="171"/>
      <c r="BL36" s="141"/>
    </row>
    <row r="37" spans="1:64" s="298" customFormat="1" ht="31.2">
      <c r="A37" s="322"/>
      <c r="B37" s="323" t="s">
        <v>307</v>
      </c>
      <c r="C37" s="324" t="s">
        <v>308</v>
      </c>
      <c r="D37" s="324" t="s">
        <v>71</v>
      </c>
      <c r="E37" s="324"/>
      <c r="F37" s="324"/>
      <c r="G37" s="325">
        <v>5.32</v>
      </c>
      <c r="H37" s="326">
        <v>2022</v>
      </c>
      <c r="I37" s="338"/>
      <c r="J37" s="338"/>
      <c r="K37" s="338"/>
      <c r="L37" s="337"/>
      <c r="M37" s="337"/>
      <c r="N37" s="337"/>
      <c r="O37" s="337"/>
      <c r="P37" s="337"/>
      <c r="Q37" s="337"/>
      <c r="R37" s="337"/>
      <c r="S37" s="337"/>
      <c r="T37" s="337"/>
      <c r="U37" s="337"/>
      <c r="V37" s="337"/>
      <c r="W37" s="337"/>
      <c r="X37" s="337"/>
      <c r="Y37" s="337"/>
      <c r="Z37" s="337"/>
      <c r="AA37" s="337"/>
      <c r="AB37" s="337"/>
      <c r="AC37" s="337"/>
      <c r="AD37" s="345"/>
      <c r="AE37" s="345"/>
      <c r="AF37" s="345"/>
      <c r="AG37" s="345"/>
      <c r="AH37" s="345"/>
      <c r="AI37" s="345"/>
      <c r="AJ37" s="345"/>
      <c r="AK37" s="345"/>
      <c r="AL37" s="345"/>
      <c r="AM37" s="345"/>
      <c r="AN37" s="337"/>
      <c r="AO37" s="337"/>
      <c r="AP37" s="337"/>
      <c r="AQ37" s="345"/>
      <c r="AR37" s="345"/>
      <c r="AS37" s="345"/>
      <c r="AT37" s="345"/>
      <c r="AU37" s="337"/>
      <c r="AV37" s="337"/>
      <c r="AW37" s="337"/>
      <c r="AX37" s="337"/>
      <c r="AY37" s="337"/>
      <c r="AZ37" s="337"/>
      <c r="BA37" s="337"/>
      <c r="BB37" s="337"/>
      <c r="BC37" s="337"/>
      <c r="BD37" s="337"/>
      <c r="BE37" s="337"/>
      <c r="BF37" s="370"/>
      <c r="BG37" s="366"/>
      <c r="BH37" s="371"/>
      <c r="BI37" s="372"/>
      <c r="BL37" s="369"/>
    </row>
    <row r="38" spans="1:64" s="118" customFormat="1" ht="31.2">
      <c r="A38" s="296"/>
      <c r="B38" s="178" t="s">
        <v>307</v>
      </c>
      <c r="C38" s="180" t="s">
        <v>302</v>
      </c>
      <c r="D38" s="149" t="s">
        <v>71</v>
      </c>
      <c r="E38" s="149"/>
      <c r="F38" s="149"/>
      <c r="G38" s="153">
        <f t="shared" si="0"/>
        <v>0.67549999999999999</v>
      </c>
      <c r="H38" s="148">
        <v>2022</v>
      </c>
      <c r="I38" s="185">
        <v>9.5500000000000002E-2</v>
      </c>
      <c r="J38" s="185"/>
      <c r="K38" s="185"/>
      <c r="L38" s="157">
        <v>0.08</v>
      </c>
      <c r="M38" s="157">
        <v>0.5</v>
      </c>
      <c r="N38" s="157"/>
      <c r="O38" s="157"/>
      <c r="P38" s="157"/>
      <c r="Q38" s="157"/>
      <c r="R38" s="157"/>
      <c r="S38" s="157"/>
      <c r="T38" s="157"/>
      <c r="U38" s="157"/>
      <c r="V38" s="157"/>
      <c r="W38" s="157"/>
      <c r="X38" s="157"/>
      <c r="Y38" s="157"/>
      <c r="Z38" s="157"/>
      <c r="AA38" s="157"/>
      <c r="AB38" s="157"/>
      <c r="AC38" s="157"/>
      <c r="AD38" s="156"/>
      <c r="AE38" s="156"/>
      <c r="AF38" s="156"/>
      <c r="AG38" s="156"/>
      <c r="AH38" s="156"/>
      <c r="AI38" s="156"/>
      <c r="AJ38" s="156"/>
      <c r="AK38" s="156"/>
      <c r="AL38" s="156"/>
      <c r="AM38" s="156"/>
      <c r="AN38" s="157"/>
      <c r="AO38" s="157"/>
      <c r="AP38" s="157"/>
      <c r="AQ38" s="156"/>
      <c r="AR38" s="156"/>
      <c r="AS38" s="156"/>
      <c r="AT38" s="156"/>
      <c r="AU38" s="157"/>
      <c r="AV38" s="157"/>
      <c r="AW38" s="157"/>
      <c r="AX38" s="157"/>
      <c r="AY38" s="157"/>
      <c r="AZ38" s="157"/>
      <c r="BA38" s="157"/>
      <c r="BB38" s="157"/>
      <c r="BC38" s="157"/>
      <c r="BD38" s="157"/>
      <c r="BE38" s="157"/>
      <c r="BF38" s="190"/>
      <c r="BG38" s="191"/>
      <c r="BH38" s="170"/>
      <c r="BI38" s="171"/>
      <c r="BL38" s="141"/>
    </row>
    <row r="39" spans="1:64" s="118" customFormat="1" ht="31.2">
      <c r="A39" s="296"/>
      <c r="B39" s="178" t="s">
        <v>307</v>
      </c>
      <c r="C39" s="150" t="s">
        <v>275</v>
      </c>
      <c r="D39" s="143" t="s">
        <v>71</v>
      </c>
      <c r="E39" s="149"/>
      <c r="F39" s="149"/>
      <c r="G39" s="153">
        <f t="shared" si="0"/>
        <v>0.78</v>
      </c>
      <c r="H39" s="148">
        <v>2022</v>
      </c>
      <c r="I39" s="185">
        <v>0.23</v>
      </c>
      <c r="J39" s="185"/>
      <c r="K39" s="185"/>
      <c r="L39" s="157">
        <v>0.03</v>
      </c>
      <c r="M39" s="157">
        <v>0.52</v>
      </c>
      <c r="N39" s="157"/>
      <c r="O39" s="157"/>
      <c r="P39" s="157"/>
      <c r="Q39" s="157"/>
      <c r="R39" s="157"/>
      <c r="S39" s="157"/>
      <c r="T39" s="157"/>
      <c r="U39" s="157"/>
      <c r="V39" s="157"/>
      <c r="W39" s="157"/>
      <c r="X39" s="157"/>
      <c r="Y39" s="157"/>
      <c r="Z39" s="157"/>
      <c r="AA39" s="157"/>
      <c r="AB39" s="157"/>
      <c r="AC39" s="157"/>
      <c r="AD39" s="156"/>
      <c r="AE39" s="156"/>
      <c r="AF39" s="156"/>
      <c r="AG39" s="156"/>
      <c r="AH39" s="156"/>
      <c r="AI39" s="156"/>
      <c r="AJ39" s="156"/>
      <c r="AK39" s="156"/>
      <c r="AL39" s="156"/>
      <c r="AM39" s="156"/>
      <c r="AN39" s="157"/>
      <c r="AO39" s="157"/>
      <c r="AP39" s="157"/>
      <c r="AQ39" s="156"/>
      <c r="AR39" s="156"/>
      <c r="AS39" s="156"/>
      <c r="AT39" s="156"/>
      <c r="AU39" s="157"/>
      <c r="AV39" s="157"/>
      <c r="AW39" s="157"/>
      <c r="AX39" s="157"/>
      <c r="AY39" s="157"/>
      <c r="AZ39" s="157"/>
      <c r="BA39" s="157"/>
      <c r="BB39" s="157"/>
      <c r="BC39" s="157"/>
      <c r="BD39" s="157"/>
      <c r="BE39" s="157"/>
      <c r="BF39" s="195"/>
      <c r="BG39" s="197"/>
      <c r="BH39" s="170"/>
      <c r="BI39" s="171"/>
      <c r="BL39" s="141"/>
    </row>
    <row r="40" spans="1:64" s="118" customFormat="1" ht="31.2">
      <c r="A40" s="296"/>
      <c r="B40" s="178" t="s">
        <v>307</v>
      </c>
      <c r="C40" s="149" t="s">
        <v>311</v>
      </c>
      <c r="D40" s="149" t="s">
        <v>71</v>
      </c>
      <c r="E40" s="149"/>
      <c r="F40" s="149"/>
      <c r="G40" s="153">
        <f t="shared" si="0"/>
        <v>1.2200000000000002</v>
      </c>
      <c r="H40" s="148">
        <v>2022</v>
      </c>
      <c r="I40" s="185">
        <v>3.5000000000000003E-2</v>
      </c>
      <c r="J40" s="185">
        <v>3.5000000000000003E-2</v>
      </c>
      <c r="K40" s="185"/>
      <c r="L40" s="157">
        <v>0.27</v>
      </c>
      <c r="M40" s="157">
        <v>0.77</v>
      </c>
      <c r="N40" s="157"/>
      <c r="O40" s="157"/>
      <c r="P40" s="157"/>
      <c r="Q40" s="157"/>
      <c r="R40" s="157"/>
      <c r="S40" s="157"/>
      <c r="T40" s="157">
        <v>0.11</v>
      </c>
      <c r="U40" s="157"/>
      <c r="V40" s="157"/>
      <c r="W40" s="157"/>
      <c r="X40" s="157"/>
      <c r="Y40" s="157"/>
      <c r="Z40" s="157"/>
      <c r="AA40" s="157"/>
      <c r="AB40" s="157"/>
      <c r="AC40" s="157"/>
      <c r="AD40" s="156"/>
      <c r="AE40" s="156"/>
      <c r="AF40" s="156"/>
      <c r="AG40" s="156"/>
      <c r="AH40" s="156"/>
      <c r="AI40" s="156"/>
      <c r="AJ40" s="156"/>
      <c r="AK40" s="156"/>
      <c r="AL40" s="156"/>
      <c r="AM40" s="156"/>
      <c r="AN40" s="157"/>
      <c r="AO40" s="157"/>
      <c r="AP40" s="157"/>
      <c r="AQ40" s="156"/>
      <c r="AR40" s="156"/>
      <c r="AS40" s="156"/>
      <c r="AT40" s="156"/>
      <c r="AU40" s="157"/>
      <c r="AV40" s="157"/>
      <c r="AW40" s="157"/>
      <c r="AX40" s="157"/>
      <c r="AY40" s="157"/>
      <c r="AZ40" s="157"/>
      <c r="BA40" s="157"/>
      <c r="BB40" s="157"/>
      <c r="BC40" s="157"/>
      <c r="BD40" s="157"/>
      <c r="BE40" s="157"/>
      <c r="BF40" s="168"/>
      <c r="BG40" s="169"/>
      <c r="BH40" s="170"/>
      <c r="BI40" s="171"/>
      <c r="BL40" s="141"/>
    </row>
    <row r="41" spans="1:64" s="118" customFormat="1" ht="31.2">
      <c r="A41" s="296"/>
      <c r="B41" s="178" t="s">
        <v>307</v>
      </c>
      <c r="C41" s="149" t="s">
        <v>309</v>
      </c>
      <c r="D41" s="143" t="s">
        <v>71</v>
      </c>
      <c r="E41" s="149"/>
      <c r="F41" s="149"/>
      <c r="G41" s="153">
        <f t="shared" si="0"/>
        <v>0.61</v>
      </c>
      <c r="H41" s="148">
        <v>2022</v>
      </c>
      <c r="I41" s="185">
        <v>0.1</v>
      </c>
      <c r="J41" s="185"/>
      <c r="K41" s="185"/>
      <c r="L41" s="157"/>
      <c r="M41" s="157">
        <v>0.48</v>
      </c>
      <c r="N41" s="157"/>
      <c r="O41" s="157"/>
      <c r="P41" s="157"/>
      <c r="Q41" s="157"/>
      <c r="R41" s="157"/>
      <c r="S41" s="157"/>
      <c r="T41" s="157">
        <v>0.03</v>
      </c>
      <c r="U41" s="157"/>
      <c r="V41" s="157"/>
      <c r="W41" s="157"/>
      <c r="X41" s="157"/>
      <c r="Y41" s="157"/>
      <c r="Z41" s="157"/>
      <c r="AA41" s="157"/>
      <c r="AB41" s="157"/>
      <c r="AC41" s="157"/>
      <c r="AD41" s="156"/>
      <c r="AE41" s="156"/>
      <c r="AF41" s="156"/>
      <c r="AG41" s="156"/>
      <c r="AH41" s="156"/>
      <c r="AI41" s="156"/>
      <c r="AJ41" s="156"/>
      <c r="AK41" s="156"/>
      <c r="AL41" s="156"/>
      <c r="AM41" s="156"/>
      <c r="AN41" s="157"/>
      <c r="AO41" s="157"/>
      <c r="AP41" s="157"/>
      <c r="AQ41" s="156"/>
      <c r="AR41" s="156"/>
      <c r="AS41" s="156"/>
      <c r="AT41" s="156"/>
      <c r="AU41" s="157"/>
      <c r="AV41" s="157"/>
      <c r="AW41" s="157"/>
      <c r="AX41" s="157"/>
      <c r="AY41" s="157"/>
      <c r="AZ41" s="157"/>
      <c r="BA41" s="157"/>
      <c r="BB41" s="157"/>
      <c r="BC41" s="157"/>
      <c r="BD41" s="157"/>
      <c r="BE41" s="157"/>
      <c r="BF41" s="168"/>
      <c r="BG41" s="169"/>
      <c r="BH41" s="170"/>
      <c r="BI41" s="171"/>
      <c r="BL41" s="141"/>
    </row>
    <row r="42" spans="1:64" s="118" customFormat="1" ht="25.5" customHeight="1">
      <c r="A42" s="296"/>
      <c r="B42" s="178" t="s">
        <v>307</v>
      </c>
      <c r="C42" s="179" t="s">
        <v>286</v>
      </c>
      <c r="D42" s="143" t="s">
        <v>71</v>
      </c>
      <c r="E42" s="149"/>
      <c r="F42" s="149"/>
      <c r="G42" s="153">
        <f t="shared" si="0"/>
        <v>1.46</v>
      </c>
      <c r="H42" s="148">
        <v>2022</v>
      </c>
      <c r="I42" s="185">
        <v>0.34</v>
      </c>
      <c r="J42" s="185"/>
      <c r="K42" s="185"/>
      <c r="L42" s="157">
        <v>0.12</v>
      </c>
      <c r="M42" s="157">
        <v>1</v>
      </c>
      <c r="N42" s="157"/>
      <c r="O42" s="157"/>
      <c r="P42" s="157"/>
      <c r="Q42" s="157"/>
      <c r="R42" s="157"/>
      <c r="S42" s="157"/>
      <c r="T42" s="157"/>
      <c r="U42" s="157"/>
      <c r="V42" s="157"/>
      <c r="W42" s="157"/>
      <c r="X42" s="157"/>
      <c r="Y42" s="157"/>
      <c r="Z42" s="157"/>
      <c r="AA42" s="157"/>
      <c r="AB42" s="157"/>
      <c r="AC42" s="157"/>
      <c r="AD42" s="156"/>
      <c r="AE42" s="156"/>
      <c r="AF42" s="156"/>
      <c r="AG42" s="156"/>
      <c r="AH42" s="156"/>
      <c r="AI42" s="156"/>
      <c r="AJ42" s="156"/>
      <c r="AK42" s="156"/>
      <c r="AL42" s="156"/>
      <c r="AM42" s="156"/>
      <c r="AN42" s="157"/>
      <c r="AO42" s="157"/>
      <c r="AP42" s="157"/>
      <c r="AQ42" s="156"/>
      <c r="AR42" s="156"/>
      <c r="AS42" s="156"/>
      <c r="AT42" s="156"/>
      <c r="AU42" s="157"/>
      <c r="AV42" s="157"/>
      <c r="AW42" s="157"/>
      <c r="AX42" s="157"/>
      <c r="AY42" s="157"/>
      <c r="AZ42" s="157"/>
      <c r="BA42" s="157"/>
      <c r="BB42" s="157"/>
      <c r="BC42" s="157"/>
      <c r="BD42" s="157"/>
      <c r="BE42" s="157"/>
      <c r="BF42" s="168"/>
      <c r="BG42" s="169"/>
      <c r="BH42" s="170"/>
      <c r="BI42" s="171"/>
      <c r="BL42" s="141"/>
    </row>
    <row r="43" spans="1:64" s="118" customFormat="1" ht="31.2">
      <c r="A43" s="296"/>
      <c r="B43" s="178" t="s">
        <v>307</v>
      </c>
      <c r="C43" s="179" t="s">
        <v>310</v>
      </c>
      <c r="D43" s="149" t="s">
        <v>71</v>
      </c>
      <c r="E43" s="149"/>
      <c r="F43" s="149"/>
      <c r="G43" s="153">
        <f t="shared" si="0"/>
        <v>0.57200000000000006</v>
      </c>
      <c r="H43" s="148">
        <v>2022</v>
      </c>
      <c r="I43" s="185">
        <v>2.1999999999999999E-2</v>
      </c>
      <c r="J43" s="185"/>
      <c r="K43" s="185"/>
      <c r="L43" s="157">
        <v>0.12</v>
      </c>
      <c r="M43" s="157">
        <v>0.4</v>
      </c>
      <c r="N43" s="157"/>
      <c r="O43" s="157"/>
      <c r="P43" s="157"/>
      <c r="Q43" s="157"/>
      <c r="R43" s="157"/>
      <c r="S43" s="157"/>
      <c r="T43" s="157">
        <v>0.03</v>
      </c>
      <c r="U43" s="157"/>
      <c r="V43" s="157"/>
      <c r="W43" s="157"/>
      <c r="X43" s="157"/>
      <c r="Y43" s="157"/>
      <c r="Z43" s="157"/>
      <c r="AA43" s="157"/>
      <c r="AB43" s="157"/>
      <c r="AC43" s="157"/>
      <c r="AD43" s="156"/>
      <c r="AE43" s="156"/>
      <c r="AF43" s="156"/>
      <c r="AG43" s="156"/>
      <c r="AH43" s="156"/>
      <c r="AI43" s="156"/>
      <c r="AJ43" s="156"/>
      <c r="AK43" s="156"/>
      <c r="AL43" s="156"/>
      <c r="AM43" s="156"/>
      <c r="AN43" s="157"/>
      <c r="AO43" s="157"/>
      <c r="AP43" s="157"/>
      <c r="AQ43" s="156"/>
      <c r="AR43" s="156"/>
      <c r="AS43" s="156"/>
      <c r="AT43" s="156"/>
      <c r="AU43" s="157"/>
      <c r="AV43" s="157"/>
      <c r="AW43" s="157"/>
      <c r="AX43" s="157"/>
      <c r="AY43" s="157"/>
      <c r="AZ43" s="157"/>
      <c r="BA43" s="157"/>
      <c r="BB43" s="157"/>
      <c r="BC43" s="157"/>
      <c r="BD43" s="157"/>
      <c r="BE43" s="157"/>
      <c r="BF43" s="168"/>
      <c r="BG43" s="186"/>
      <c r="BH43" s="170"/>
      <c r="BI43" s="171"/>
      <c r="BL43" s="141"/>
    </row>
    <row r="44" spans="1:64" s="298" customFormat="1" ht="31.2">
      <c r="A44" s="322"/>
      <c r="B44" s="323" t="s">
        <v>312</v>
      </c>
      <c r="C44" s="327" t="s">
        <v>313</v>
      </c>
      <c r="D44" s="324" t="s">
        <v>72</v>
      </c>
      <c r="E44" s="324"/>
      <c r="F44" s="324"/>
      <c r="G44" s="325">
        <v>11.23</v>
      </c>
      <c r="H44" s="326">
        <v>2022</v>
      </c>
      <c r="I44" s="337"/>
      <c r="J44" s="337"/>
      <c r="K44" s="337"/>
      <c r="L44" s="337"/>
      <c r="M44" s="337"/>
      <c r="N44" s="337"/>
      <c r="O44" s="337"/>
      <c r="P44" s="339"/>
      <c r="Q44" s="339"/>
      <c r="R44" s="339"/>
      <c r="S44" s="339"/>
      <c r="T44" s="337"/>
      <c r="U44" s="337"/>
      <c r="V44" s="337"/>
      <c r="W44" s="337"/>
      <c r="X44" s="337"/>
      <c r="Y44" s="337"/>
      <c r="Z44" s="337"/>
      <c r="AA44" s="337"/>
      <c r="AB44" s="337"/>
      <c r="AC44" s="337"/>
      <c r="AD44" s="345"/>
      <c r="AE44" s="345"/>
      <c r="AF44" s="345"/>
      <c r="AG44" s="345"/>
      <c r="AH44" s="345"/>
      <c r="AI44" s="345"/>
      <c r="AJ44" s="345"/>
      <c r="AK44" s="345"/>
      <c r="AL44" s="345"/>
      <c r="AM44" s="345"/>
      <c r="AN44" s="337"/>
      <c r="AO44" s="337"/>
      <c r="AP44" s="337"/>
      <c r="AQ44" s="345"/>
      <c r="AR44" s="345"/>
      <c r="AS44" s="345"/>
      <c r="AT44" s="345"/>
      <c r="AU44" s="337"/>
      <c r="AV44" s="337"/>
      <c r="AW44" s="337"/>
      <c r="AX44" s="337"/>
      <c r="AY44" s="337"/>
      <c r="AZ44" s="337"/>
      <c r="BA44" s="337"/>
      <c r="BB44" s="337"/>
      <c r="BC44" s="337"/>
      <c r="BD44" s="337"/>
      <c r="BE44" s="337"/>
      <c r="BF44" s="373"/>
      <c r="BG44" s="374"/>
      <c r="BH44" s="371"/>
      <c r="BI44" s="372"/>
      <c r="BL44" s="369"/>
    </row>
    <row r="45" spans="1:64" s="118" customFormat="1" ht="31.2">
      <c r="A45" s="296"/>
      <c r="B45" s="178" t="s">
        <v>312</v>
      </c>
      <c r="C45" s="182" t="s">
        <v>214</v>
      </c>
      <c r="D45" s="149" t="s">
        <v>72</v>
      </c>
      <c r="E45" s="149"/>
      <c r="F45" s="149"/>
      <c r="G45" s="153">
        <f t="shared" si="0"/>
        <v>1.9300000000000002</v>
      </c>
      <c r="H45" s="148">
        <v>2022</v>
      </c>
      <c r="I45" s="159"/>
      <c r="J45" s="159"/>
      <c r="K45" s="159"/>
      <c r="L45" s="157">
        <v>7.0000000000000007E-2</v>
      </c>
      <c r="M45" s="159">
        <v>1.62</v>
      </c>
      <c r="N45" s="157"/>
      <c r="O45" s="157"/>
      <c r="P45" s="159">
        <v>0.19</v>
      </c>
      <c r="Q45" s="159"/>
      <c r="R45" s="159">
        <v>0.19</v>
      </c>
      <c r="S45" s="159"/>
      <c r="T45" s="157">
        <v>0.05</v>
      </c>
      <c r="U45" s="157"/>
      <c r="V45" s="157"/>
      <c r="W45" s="157"/>
      <c r="X45" s="157"/>
      <c r="Y45" s="157"/>
      <c r="Z45" s="157"/>
      <c r="AA45" s="157"/>
      <c r="AB45" s="157"/>
      <c r="AC45" s="157"/>
      <c r="AD45" s="156"/>
      <c r="AE45" s="156"/>
      <c r="AF45" s="156"/>
      <c r="AG45" s="156"/>
      <c r="AH45" s="156"/>
      <c r="AI45" s="156"/>
      <c r="AJ45" s="156"/>
      <c r="AK45" s="156"/>
      <c r="AL45" s="156"/>
      <c r="AM45" s="156"/>
      <c r="AN45" s="157"/>
      <c r="AO45" s="157"/>
      <c r="AP45" s="157"/>
      <c r="AQ45" s="156"/>
      <c r="AR45" s="156"/>
      <c r="AS45" s="156"/>
      <c r="AT45" s="156"/>
      <c r="AU45" s="157"/>
      <c r="AV45" s="157"/>
      <c r="AW45" s="157"/>
      <c r="AX45" s="157"/>
      <c r="AY45" s="157"/>
      <c r="AZ45" s="157"/>
      <c r="BA45" s="157"/>
      <c r="BB45" s="157"/>
      <c r="BC45" s="157"/>
      <c r="BD45" s="157"/>
      <c r="BE45" s="157"/>
      <c r="BF45" s="168"/>
      <c r="BG45" s="169"/>
      <c r="BH45" s="170"/>
      <c r="BI45" s="171"/>
      <c r="BL45" s="141"/>
    </row>
    <row r="46" spans="1:64" s="118" customFormat="1" ht="31.2">
      <c r="A46" s="296"/>
      <c r="B46" s="178" t="s">
        <v>312</v>
      </c>
      <c r="C46" s="179" t="s">
        <v>216</v>
      </c>
      <c r="D46" s="149" t="s">
        <v>72</v>
      </c>
      <c r="E46" s="149"/>
      <c r="F46" s="149"/>
      <c r="G46" s="153">
        <f t="shared" si="0"/>
        <v>0.27</v>
      </c>
      <c r="H46" s="148">
        <v>2022</v>
      </c>
      <c r="I46" s="159"/>
      <c r="J46" s="159"/>
      <c r="K46" s="159"/>
      <c r="L46" s="157"/>
      <c r="M46" s="159">
        <v>0.18</v>
      </c>
      <c r="N46" s="157"/>
      <c r="O46" s="157"/>
      <c r="P46" s="159"/>
      <c r="Q46" s="159"/>
      <c r="R46" s="159"/>
      <c r="S46" s="159"/>
      <c r="T46" s="157">
        <v>0.09</v>
      </c>
      <c r="U46" s="157"/>
      <c r="V46" s="157"/>
      <c r="W46" s="157"/>
      <c r="X46" s="157"/>
      <c r="Y46" s="157"/>
      <c r="Z46" s="157"/>
      <c r="AA46" s="157"/>
      <c r="AB46" s="157"/>
      <c r="AC46" s="157"/>
      <c r="AD46" s="156"/>
      <c r="AE46" s="156"/>
      <c r="AF46" s="156"/>
      <c r="AG46" s="156"/>
      <c r="AH46" s="156"/>
      <c r="AI46" s="156"/>
      <c r="AJ46" s="156"/>
      <c r="AK46" s="156"/>
      <c r="AL46" s="156"/>
      <c r="AM46" s="156"/>
      <c r="AN46" s="157"/>
      <c r="AO46" s="157"/>
      <c r="AP46" s="157"/>
      <c r="AQ46" s="156"/>
      <c r="AR46" s="156"/>
      <c r="AS46" s="156"/>
      <c r="AT46" s="156"/>
      <c r="AU46" s="157"/>
      <c r="AV46" s="157"/>
      <c r="AW46" s="157"/>
      <c r="AX46" s="157"/>
      <c r="AY46" s="157"/>
      <c r="AZ46" s="157"/>
      <c r="BA46" s="157"/>
      <c r="BB46" s="157"/>
      <c r="BC46" s="157"/>
      <c r="BD46" s="157"/>
      <c r="BE46" s="157"/>
      <c r="BF46" s="168"/>
      <c r="BG46" s="169"/>
      <c r="BH46" s="170"/>
      <c r="BI46" s="171"/>
      <c r="BL46" s="141"/>
    </row>
    <row r="47" spans="1:64" s="118" customFormat="1" ht="31.2">
      <c r="A47" s="296"/>
      <c r="B47" s="178" t="s">
        <v>312</v>
      </c>
      <c r="C47" s="177" t="s">
        <v>218</v>
      </c>
      <c r="D47" s="149" t="s">
        <v>72</v>
      </c>
      <c r="E47" s="149"/>
      <c r="F47" s="149"/>
      <c r="G47" s="153">
        <f t="shared" si="0"/>
        <v>0.85000000000000009</v>
      </c>
      <c r="H47" s="148">
        <v>2022</v>
      </c>
      <c r="I47" s="159"/>
      <c r="J47" s="159">
        <v>0.05</v>
      </c>
      <c r="K47" s="159"/>
      <c r="L47" s="157">
        <v>0.1</v>
      </c>
      <c r="M47" s="159">
        <v>0.66</v>
      </c>
      <c r="N47" s="157"/>
      <c r="O47" s="157"/>
      <c r="P47" s="159">
        <v>0.04</v>
      </c>
      <c r="Q47" s="159"/>
      <c r="R47" s="159">
        <v>0.04</v>
      </c>
      <c r="S47" s="159"/>
      <c r="T47" s="157"/>
      <c r="U47" s="157"/>
      <c r="V47" s="157"/>
      <c r="W47" s="157"/>
      <c r="X47" s="157"/>
      <c r="Y47" s="157"/>
      <c r="Z47" s="157"/>
      <c r="AA47" s="157"/>
      <c r="AB47" s="157"/>
      <c r="AC47" s="157"/>
      <c r="AD47" s="156"/>
      <c r="AE47" s="156"/>
      <c r="AF47" s="156"/>
      <c r="AG47" s="156"/>
      <c r="AH47" s="156"/>
      <c r="AI47" s="156"/>
      <c r="AJ47" s="156"/>
      <c r="AK47" s="156"/>
      <c r="AL47" s="156"/>
      <c r="AM47" s="156"/>
      <c r="AN47" s="157"/>
      <c r="AO47" s="157"/>
      <c r="AP47" s="157"/>
      <c r="AQ47" s="156"/>
      <c r="AR47" s="156"/>
      <c r="AS47" s="156"/>
      <c r="AT47" s="156"/>
      <c r="AU47" s="157"/>
      <c r="AV47" s="157"/>
      <c r="AW47" s="157"/>
      <c r="AX47" s="157"/>
      <c r="AY47" s="157"/>
      <c r="AZ47" s="157"/>
      <c r="BA47" s="157"/>
      <c r="BB47" s="157"/>
      <c r="BC47" s="157"/>
      <c r="BD47" s="157"/>
      <c r="BE47" s="157"/>
      <c r="BF47" s="168"/>
      <c r="BG47" s="169"/>
      <c r="BH47" s="170"/>
      <c r="BI47" s="171"/>
      <c r="BL47" s="141"/>
    </row>
    <row r="48" spans="1:64" s="118" customFormat="1" ht="31.2">
      <c r="A48" s="296"/>
      <c r="B48" s="178" t="s">
        <v>312</v>
      </c>
      <c r="C48" s="183" t="s">
        <v>284</v>
      </c>
      <c r="D48" s="149" t="s">
        <v>72</v>
      </c>
      <c r="E48" s="149"/>
      <c r="F48" s="149"/>
      <c r="G48" s="153">
        <f t="shared" si="0"/>
        <v>0.96</v>
      </c>
      <c r="H48" s="148">
        <v>2022</v>
      </c>
      <c r="I48" s="157"/>
      <c r="J48" s="157"/>
      <c r="K48" s="157"/>
      <c r="L48" s="157"/>
      <c r="M48" s="157">
        <v>0.69</v>
      </c>
      <c r="N48" s="157"/>
      <c r="O48" s="157"/>
      <c r="P48" s="158">
        <v>0.22</v>
      </c>
      <c r="Q48" s="158"/>
      <c r="R48" s="158">
        <v>0.22</v>
      </c>
      <c r="S48" s="158"/>
      <c r="T48" s="157">
        <v>0.05</v>
      </c>
      <c r="U48" s="157"/>
      <c r="V48" s="157"/>
      <c r="W48" s="157"/>
      <c r="X48" s="157"/>
      <c r="Y48" s="157"/>
      <c r="Z48" s="157"/>
      <c r="AA48" s="157"/>
      <c r="AB48" s="157"/>
      <c r="AC48" s="157"/>
      <c r="AD48" s="156"/>
      <c r="AE48" s="156"/>
      <c r="AF48" s="156"/>
      <c r="AG48" s="156"/>
      <c r="AH48" s="156"/>
      <c r="AI48" s="156"/>
      <c r="AJ48" s="156"/>
      <c r="AK48" s="156"/>
      <c r="AL48" s="156"/>
      <c r="AM48" s="156"/>
      <c r="AN48" s="157"/>
      <c r="AO48" s="157"/>
      <c r="AP48" s="157"/>
      <c r="AQ48" s="156"/>
      <c r="AR48" s="156"/>
      <c r="AS48" s="156"/>
      <c r="AT48" s="156"/>
      <c r="AU48" s="157"/>
      <c r="AV48" s="157"/>
      <c r="AW48" s="157"/>
      <c r="AX48" s="157"/>
      <c r="AY48" s="157"/>
      <c r="AZ48" s="157"/>
      <c r="BA48" s="157"/>
      <c r="BB48" s="157"/>
      <c r="BC48" s="157"/>
      <c r="BD48" s="157"/>
      <c r="BE48" s="157"/>
      <c r="BF48" s="168"/>
      <c r="BG48" s="187"/>
      <c r="BH48" s="170"/>
      <c r="BI48" s="171"/>
      <c r="BL48" s="141"/>
    </row>
    <row r="49" spans="1:64" s="118" customFormat="1" ht="31.2">
      <c r="A49" s="296"/>
      <c r="B49" s="178" t="s">
        <v>312</v>
      </c>
      <c r="C49" s="150" t="s">
        <v>281</v>
      </c>
      <c r="D49" s="149" t="s">
        <v>72</v>
      </c>
      <c r="E49" s="149"/>
      <c r="F49" s="149"/>
      <c r="G49" s="153">
        <f t="shared" si="0"/>
        <v>1.0860000000000001</v>
      </c>
      <c r="H49" s="148">
        <v>2022</v>
      </c>
      <c r="I49" s="157">
        <v>0.12</v>
      </c>
      <c r="J49" s="157"/>
      <c r="K49" s="157"/>
      <c r="L49" s="157"/>
      <c r="M49" s="157">
        <v>0.64</v>
      </c>
      <c r="N49" s="157"/>
      <c r="O49" s="157"/>
      <c r="P49" s="158">
        <v>0.23</v>
      </c>
      <c r="Q49" s="158"/>
      <c r="R49" s="158">
        <v>0.23</v>
      </c>
      <c r="S49" s="158"/>
      <c r="T49" s="157">
        <v>9.6000000000000002E-2</v>
      </c>
      <c r="U49" s="157"/>
      <c r="V49" s="157"/>
      <c r="W49" s="157"/>
      <c r="X49" s="157"/>
      <c r="Y49" s="157"/>
      <c r="Z49" s="157"/>
      <c r="AA49" s="157"/>
      <c r="AB49" s="157"/>
      <c r="AC49" s="157"/>
      <c r="AD49" s="156"/>
      <c r="AE49" s="156"/>
      <c r="AF49" s="156"/>
      <c r="AG49" s="156"/>
      <c r="AH49" s="156"/>
      <c r="AI49" s="156"/>
      <c r="AJ49" s="156"/>
      <c r="AK49" s="156"/>
      <c r="AL49" s="156"/>
      <c r="AM49" s="156"/>
      <c r="AN49" s="157"/>
      <c r="AO49" s="157"/>
      <c r="AP49" s="157"/>
      <c r="AQ49" s="156"/>
      <c r="AR49" s="156"/>
      <c r="AS49" s="156"/>
      <c r="AT49" s="156"/>
      <c r="AU49" s="157"/>
      <c r="AV49" s="157"/>
      <c r="AW49" s="157"/>
      <c r="AX49" s="157"/>
      <c r="AY49" s="157"/>
      <c r="AZ49" s="157"/>
      <c r="BA49" s="157"/>
      <c r="BB49" s="157"/>
      <c r="BC49" s="157"/>
      <c r="BD49" s="157"/>
      <c r="BE49" s="157"/>
      <c r="BF49" s="168"/>
      <c r="BG49" s="169"/>
      <c r="BH49" s="170"/>
      <c r="BI49" s="171"/>
      <c r="BL49" s="141"/>
    </row>
    <row r="50" spans="1:64" s="118" customFormat="1" ht="31.2">
      <c r="A50" s="296"/>
      <c r="B50" s="178" t="s">
        <v>312</v>
      </c>
      <c r="C50" s="179" t="s">
        <v>314</v>
      </c>
      <c r="D50" s="149" t="s">
        <v>72</v>
      </c>
      <c r="E50" s="149"/>
      <c r="F50" s="149"/>
      <c r="G50" s="153">
        <f t="shared" si="0"/>
        <v>0.52</v>
      </c>
      <c r="H50" s="148">
        <v>2022</v>
      </c>
      <c r="I50" s="157"/>
      <c r="J50" s="157"/>
      <c r="K50" s="157"/>
      <c r="L50" s="157">
        <v>0.14000000000000001</v>
      </c>
      <c r="M50" s="157">
        <v>0.37</v>
      </c>
      <c r="N50" s="157"/>
      <c r="O50" s="157"/>
      <c r="P50" s="158"/>
      <c r="Q50" s="158"/>
      <c r="R50" s="158"/>
      <c r="S50" s="158"/>
      <c r="T50" s="157">
        <v>0.01</v>
      </c>
      <c r="U50" s="157"/>
      <c r="V50" s="157"/>
      <c r="W50" s="157"/>
      <c r="X50" s="157"/>
      <c r="Y50" s="157"/>
      <c r="Z50" s="157"/>
      <c r="AA50" s="157"/>
      <c r="AB50" s="157"/>
      <c r="AC50" s="157"/>
      <c r="AD50" s="156"/>
      <c r="AE50" s="156"/>
      <c r="AF50" s="156"/>
      <c r="AG50" s="156"/>
      <c r="AH50" s="156"/>
      <c r="AI50" s="156"/>
      <c r="AJ50" s="156"/>
      <c r="AK50" s="156"/>
      <c r="AL50" s="156"/>
      <c r="AM50" s="156"/>
      <c r="AN50" s="157"/>
      <c r="AO50" s="157"/>
      <c r="AP50" s="157"/>
      <c r="AQ50" s="156"/>
      <c r="AR50" s="156"/>
      <c r="AS50" s="156"/>
      <c r="AT50" s="156"/>
      <c r="AU50" s="157"/>
      <c r="AV50" s="157"/>
      <c r="AW50" s="157"/>
      <c r="AX50" s="157"/>
      <c r="AY50" s="157"/>
      <c r="AZ50" s="157"/>
      <c r="BA50" s="157"/>
      <c r="BB50" s="157"/>
      <c r="BC50" s="157"/>
      <c r="BD50" s="157"/>
      <c r="BE50" s="157"/>
      <c r="BF50" s="168"/>
      <c r="BG50" s="169"/>
      <c r="BH50" s="170"/>
      <c r="BI50" s="189"/>
      <c r="BL50" s="141"/>
    </row>
    <row r="51" spans="1:64" s="118" customFormat="1" ht="26.25" customHeight="1">
      <c r="A51" s="296"/>
      <c r="B51" s="178" t="s">
        <v>312</v>
      </c>
      <c r="C51" s="179" t="s">
        <v>279</v>
      </c>
      <c r="D51" s="149" t="s">
        <v>72</v>
      </c>
      <c r="E51" s="149"/>
      <c r="F51" s="149"/>
      <c r="G51" s="153">
        <f t="shared" si="0"/>
        <v>0.79400000000000004</v>
      </c>
      <c r="H51" s="148">
        <v>2022</v>
      </c>
      <c r="I51" s="157"/>
      <c r="J51" s="157"/>
      <c r="K51" s="157"/>
      <c r="L51" s="157"/>
      <c r="M51" s="157">
        <v>0.71</v>
      </c>
      <c r="N51" s="157"/>
      <c r="O51" s="157"/>
      <c r="P51" s="158"/>
      <c r="Q51" s="158"/>
      <c r="R51" s="158">
        <v>0.03</v>
      </c>
      <c r="S51" s="158"/>
      <c r="T51" s="157">
        <v>0.03</v>
      </c>
      <c r="U51" s="157"/>
      <c r="V51" s="157"/>
      <c r="W51" s="157"/>
      <c r="X51" s="157"/>
      <c r="Y51" s="157"/>
      <c r="Z51" s="157"/>
      <c r="AA51" s="157">
        <v>2.4E-2</v>
      </c>
      <c r="AB51" s="157"/>
      <c r="AC51" s="157"/>
      <c r="AD51" s="156"/>
      <c r="AE51" s="156"/>
      <c r="AF51" s="156"/>
      <c r="AG51" s="156"/>
      <c r="AH51" s="156"/>
      <c r="AI51" s="156"/>
      <c r="AJ51" s="156"/>
      <c r="AK51" s="156"/>
      <c r="AL51" s="156"/>
      <c r="AM51" s="156"/>
      <c r="AN51" s="157"/>
      <c r="AO51" s="157"/>
      <c r="AP51" s="157"/>
      <c r="AQ51" s="156"/>
      <c r="AR51" s="156"/>
      <c r="AS51" s="156"/>
      <c r="AT51" s="156"/>
      <c r="AU51" s="157"/>
      <c r="AV51" s="157"/>
      <c r="AW51" s="157"/>
      <c r="AX51" s="157"/>
      <c r="AY51" s="157"/>
      <c r="AZ51" s="157"/>
      <c r="BA51" s="157"/>
      <c r="BB51" s="157"/>
      <c r="BC51" s="157"/>
      <c r="BD51" s="157"/>
      <c r="BE51" s="157"/>
      <c r="BF51" s="168"/>
      <c r="BG51" s="169"/>
      <c r="BH51" s="170"/>
      <c r="BI51" s="189"/>
      <c r="BL51" s="141"/>
    </row>
    <row r="52" spans="1:64" s="118" customFormat="1" ht="31.2">
      <c r="A52" s="296"/>
      <c r="B52" s="178" t="s">
        <v>312</v>
      </c>
      <c r="C52" s="150" t="s">
        <v>288</v>
      </c>
      <c r="D52" s="149" t="s">
        <v>72</v>
      </c>
      <c r="E52" s="149"/>
      <c r="F52" s="149"/>
      <c r="G52" s="153">
        <f t="shared" si="0"/>
        <v>3.4874000000000001</v>
      </c>
      <c r="H52" s="148">
        <v>2022</v>
      </c>
      <c r="I52" s="157">
        <v>1.3</v>
      </c>
      <c r="J52" s="157"/>
      <c r="K52" s="157"/>
      <c r="L52" s="157">
        <v>9.9699999999999997E-2</v>
      </c>
      <c r="M52" s="157">
        <v>1.96</v>
      </c>
      <c r="N52" s="157"/>
      <c r="O52" s="157"/>
      <c r="P52" s="158">
        <v>0.06</v>
      </c>
      <c r="Q52" s="158"/>
      <c r="R52" s="158">
        <v>0.06</v>
      </c>
      <c r="S52" s="158"/>
      <c r="T52" s="157">
        <v>6.7699999999999996E-2</v>
      </c>
      <c r="U52" s="157"/>
      <c r="V52" s="157"/>
      <c r="W52" s="157"/>
      <c r="X52" s="157"/>
      <c r="Y52" s="157"/>
      <c r="Z52" s="157"/>
      <c r="AA52" s="157"/>
      <c r="AB52" s="157"/>
      <c r="AC52" s="157"/>
      <c r="AD52" s="156"/>
      <c r="AE52" s="156"/>
      <c r="AF52" s="156"/>
      <c r="AG52" s="156"/>
      <c r="AH52" s="156"/>
      <c r="AI52" s="156"/>
      <c r="AJ52" s="156"/>
      <c r="AK52" s="156"/>
      <c r="AL52" s="156"/>
      <c r="AM52" s="156"/>
      <c r="AN52" s="157"/>
      <c r="AO52" s="157"/>
      <c r="AP52" s="157"/>
      <c r="AQ52" s="156"/>
      <c r="AR52" s="156"/>
      <c r="AS52" s="156"/>
      <c r="AT52" s="156"/>
      <c r="AU52" s="157"/>
      <c r="AV52" s="157"/>
      <c r="AW52" s="157"/>
      <c r="AX52" s="157"/>
      <c r="AY52" s="157"/>
      <c r="AZ52" s="157"/>
      <c r="BA52" s="157"/>
      <c r="BB52" s="157"/>
      <c r="BC52" s="157"/>
      <c r="BD52" s="157"/>
      <c r="BE52" s="157"/>
      <c r="BF52" s="168"/>
      <c r="BG52" s="192"/>
      <c r="BH52" s="170"/>
      <c r="BI52" s="196"/>
      <c r="BL52" s="141"/>
    </row>
    <row r="53" spans="1:64" s="118" customFormat="1" ht="31.2">
      <c r="A53" s="296"/>
      <c r="B53" s="178" t="s">
        <v>312</v>
      </c>
      <c r="C53" s="183" t="s">
        <v>277</v>
      </c>
      <c r="D53" s="149" t="s">
        <v>72</v>
      </c>
      <c r="E53" s="149"/>
      <c r="F53" s="149"/>
      <c r="G53" s="153">
        <f t="shared" si="0"/>
        <v>1.36</v>
      </c>
      <c r="H53" s="148">
        <v>2022</v>
      </c>
      <c r="I53" s="157"/>
      <c r="J53" s="157"/>
      <c r="K53" s="157"/>
      <c r="L53" s="157">
        <v>7.0000000000000007E-2</v>
      </c>
      <c r="M53" s="157">
        <v>1.1499999999999999</v>
      </c>
      <c r="N53" s="157"/>
      <c r="O53" s="157"/>
      <c r="P53" s="158">
        <v>0.04</v>
      </c>
      <c r="Q53" s="158"/>
      <c r="R53" s="158">
        <v>0.04</v>
      </c>
      <c r="S53" s="158"/>
      <c r="T53" s="157">
        <v>0.1</v>
      </c>
      <c r="U53" s="157"/>
      <c r="V53" s="157"/>
      <c r="W53" s="157"/>
      <c r="X53" s="157"/>
      <c r="Y53" s="157"/>
      <c r="Z53" s="157"/>
      <c r="AA53" s="157"/>
      <c r="AB53" s="157"/>
      <c r="AC53" s="157"/>
      <c r="AD53" s="156"/>
      <c r="AE53" s="156"/>
      <c r="AF53" s="156"/>
      <c r="AG53" s="156"/>
      <c r="AH53" s="156"/>
      <c r="AI53" s="156"/>
      <c r="AJ53" s="156"/>
      <c r="AK53" s="156"/>
      <c r="AL53" s="156"/>
      <c r="AM53" s="156"/>
      <c r="AN53" s="157"/>
      <c r="AO53" s="157"/>
      <c r="AP53" s="157"/>
      <c r="AQ53" s="156"/>
      <c r="AR53" s="156"/>
      <c r="AS53" s="156"/>
      <c r="AT53" s="156"/>
      <c r="AU53" s="157"/>
      <c r="AV53" s="157"/>
      <c r="AW53" s="157"/>
      <c r="AX53" s="157"/>
      <c r="AY53" s="157"/>
      <c r="AZ53" s="157"/>
      <c r="BA53" s="157"/>
      <c r="BB53" s="157"/>
      <c r="BC53" s="157"/>
      <c r="BD53" s="157"/>
      <c r="BE53" s="157"/>
      <c r="BF53" s="168"/>
      <c r="BG53" s="169"/>
      <c r="BH53" s="170"/>
      <c r="BL53" s="141"/>
    </row>
    <row r="54" spans="1:64" s="298" customFormat="1" ht="31.2">
      <c r="A54" s="322"/>
      <c r="B54" s="323" t="s">
        <v>312</v>
      </c>
      <c r="C54" s="328" t="s">
        <v>313</v>
      </c>
      <c r="D54" s="328" t="s">
        <v>72</v>
      </c>
      <c r="E54" s="328"/>
      <c r="F54" s="328"/>
      <c r="G54" s="325">
        <v>6.75</v>
      </c>
      <c r="H54" s="326">
        <v>2022</v>
      </c>
      <c r="I54" s="336"/>
      <c r="J54" s="336"/>
      <c r="K54" s="336"/>
      <c r="L54" s="336"/>
      <c r="M54" s="336"/>
      <c r="N54" s="336"/>
      <c r="O54" s="336"/>
      <c r="P54" s="336"/>
      <c r="Q54" s="336"/>
      <c r="R54" s="336"/>
      <c r="S54" s="336"/>
      <c r="T54" s="336"/>
      <c r="U54" s="336"/>
      <c r="V54" s="336"/>
      <c r="W54" s="336"/>
      <c r="X54" s="336"/>
      <c r="Y54" s="336"/>
      <c r="Z54" s="336"/>
      <c r="AA54" s="336"/>
      <c r="AB54" s="336"/>
      <c r="AC54" s="336"/>
      <c r="AD54" s="346"/>
      <c r="AE54" s="346"/>
      <c r="AF54" s="346"/>
      <c r="AG54" s="346"/>
      <c r="AH54" s="346"/>
      <c r="AI54" s="346"/>
      <c r="AJ54" s="346"/>
      <c r="AK54" s="346"/>
      <c r="AL54" s="346"/>
      <c r="AM54" s="346"/>
      <c r="AN54" s="336"/>
      <c r="AO54" s="336"/>
      <c r="AP54" s="336"/>
      <c r="AQ54" s="346"/>
      <c r="AR54" s="346"/>
      <c r="AS54" s="346"/>
      <c r="AT54" s="346"/>
      <c r="AU54" s="336"/>
      <c r="AV54" s="336"/>
      <c r="AW54" s="336"/>
      <c r="AX54" s="336"/>
      <c r="AY54" s="336"/>
      <c r="AZ54" s="336"/>
      <c r="BA54" s="336"/>
      <c r="BB54" s="336"/>
      <c r="BC54" s="336"/>
      <c r="BD54" s="336"/>
      <c r="BE54" s="336"/>
      <c r="BF54" s="373"/>
      <c r="BG54" s="375"/>
      <c r="BH54" s="371"/>
      <c r="BI54" s="368"/>
      <c r="BL54" s="369"/>
    </row>
    <row r="55" spans="1:64" s="118" customFormat="1" ht="31.2">
      <c r="A55" s="296"/>
      <c r="B55" s="178" t="s">
        <v>312</v>
      </c>
      <c r="C55" s="177" t="s">
        <v>218</v>
      </c>
      <c r="D55" s="150" t="s">
        <v>72</v>
      </c>
      <c r="E55" s="150"/>
      <c r="F55" s="150"/>
      <c r="G55" s="153">
        <f t="shared" si="0"/>
        <v>0.84000000000000008</v>
      </c>
      <c r="H55" s="148">
        <v>2022</v>
      </c>
      <c r="I55" s="159">
        <v>0.12</v>
      </c>
      <c r="J55" s="159"/>
      <c r="K55" s="159"/>
      <c r="L55" s="159">
        <v>0.08</v>
      </c>
      <c r="M55" s="159">
        <v>0.64</v>
      </c>
      <c r="N55" s="159"/>
      <c r="O55" s="159"/>
      <c r="P55" s="159"/>
      <c r="Q55" s="159"/>
      <c r="R55" s="159"/>
      <c r="S55" s="159"/>
      <c r="T55" s="159"/>
      <c r="U55" s="159"/>
      <c r="V55" s="159"/>
      <c r="W55" s="159"/>
      <c r="X55" s="159"/>
      <c r="Y55" s="159"/>
      <c r="Z55" s="159"/>
      <c r="AA55" s="159"/>
      <c r="AB55" s="159"/>
      <c r="AC55" s="159"/>
      <c r="AD55" s="162"/>
      <c r="AE55" s="162"/>
      <c r="AF55" s="162"/>
      <c r="AG55" s="162"/>
      <c r="AH55" s="162"/>
      <c r="AI55" s="162"/>
      <c r="AJ55" s="162"/>
      <c r="AK55" s="162"/>
      <c r="AL55" s="162"/>
      <c r="AM55" s="162"/>
      <c r="AN55" s="159"/>
      <c r="AO55" s="159"/>
      <c r="AP55" s="159"/>
      <c r="AQ55" s="162"/>
      <c r="AR55" s="162"/>
      <c r="AS55" s="162"/>
      <c r="AT55" s="162"/>
      <c r="AU55" s="159"/>
      <c r="AV55" s="159"/>
      <c r="AW55" s="159"/>
      <c r="AX55" s="159"/>
      <c r="AY55" s="159"/>
      <c r="AZ55" s="159"/>
      <c r="BA55" s="159"/>
      <c r="BB55" s="159"/>
      <c r="BC55" s="159"/>
      <c r="BD55" s="159"/>
      <c r="BE55" s="159"/>
      <c r="BF55" s="168"/>
      <c r="BG55" s="169"/>
      <c r="BH55" s="170"/>
      <c r="BI55" s="171"/>
      <c r="BL55" s="141"/>
    </row>
    <row r="56" spans="1:64" s="118" customFormat="1" ht="31.2">
      <c r="A56" s="296"/>
      <c r="B56" s="178" t="s">
        <v>312</v>
      </c>
      <c r="C56" s="150" t="s">
        <v>288</v>
      </c>
      <c r="D56" s="150" t="s">
        <v>72</v>
      </c>
      <c r="E56" s="150"/>
      <c r="F56" s="150"/>
      <c r="G56" s="153">
        <f t="shared" si="0"/>
        <v>1.6099999999999999</v>
      </c>
      <c r="H56" s="148">
        <v>2022</v>
      </c>
      <c r="I56" s="159">
        <v>0.62</v>
      </c>
      <c r="J56" s="159"/>
      <c r="K56" s="159"/>
      <c r="L56" s="159"/>
      <c r="M56" s="159">
        <v>0.95</v>
      </c>
      <c r="N56" s="159"/>
      <c r="O56" s="159"/>
      <c r="P56" s="159"/>
      <c r="Q56" s="159"/>
      <c r="R56" s="159"/>
      <c r="S56" s="159"/>
      <c r="T56" s="159">
        <v>0.04</v>
      </c>
      <c r="U56" s="159"/>
      <c r="V56" s="159"/>
      <c r="W56" s="159"/>
      <c r="X56" s="159"/>
      <c r="Y56" s="159"/>
      <c r="Z56" s="159"/>
      <c r="AA56" s="159"/>
      <c r="AB56" s="159"/>
      <c r="AC56" s="159"/>
      <c r="AD56" s="162"/>
      <c r="AE56" s="162"/>
      <c r="AF56" s="162"/>
      <c r="AG56" s="162"/>
      <c r="AH56" s="162"/>
      <c r="AI56" s="162"/>
      <c r="AJ56" s="162"/>
      <c r="AK56" s="162"/>
      <c r="AL56" s="162"/>
      <c r="AM56" s="162"/>
      <c r="AN56" s="159"/>
      <c r="AO56" s="159"/>
      <c r="AP56" s="159"/>
      <c r="AQ56" s="162"/>
      <c r="AR56" s="162"/>
      <c r="AS56" s="162"/>
      <c r="AT56" s="162"/>
      <c r="AU56" s="159"/>
      <c r="AV56" s="159"/>
      <c r="AW56" s="159"/>
      <c r="AX56" s="159"/>
      <c r="AY56" s="159"/>
      <c r="AZ56" s="159"/>
      <c r="BA56" s="159"/>
      <c r="BB56" s="159"/>
      <c r="BC56" s="159"/>
      <c r="BD56" s="159"/>
      <c r="BE56" s="159"/>
      <c r="BF56" s="168"/>
      <c r="BG56" s="169"/>
      <c r="BH56" s="170"/>
      <c r="BI56" s="171"/>
      <c r="BL56" s="141"/>
    </row>
    <row r="57" spans="1:64" s="118" customFormat="1" ht="31.2">
      <c r="A57" s="296"/>
      <c r="B57" s="178" t="s">
        <v>312</v>
      </c>
      <c r="C57" s="150" t="s">
        <v>281</v>
      </c>
      <c r="D57" s="150" t="s">
        <v>72</v>
      </c>
      <c r="E57" s="150"/>
      <c r="F57" s="150"/>
      <c r="G57" s="153">
        <f t="shared" si="0"/>
        <v>0.66</v>
      </c>
      <c r="H57" s="148">
        <v>2022</v>
      </c>
      <c r="I57" s="159">
        <v>0.05</v>
      </c>
      <c r="J57" s="159"/>
      <c r="K57" s="159"/>
      <c r="L57" s="159">
        <v>0.09</v>
      </c>
      <c r="M57" s="159">
        <v>0.37</v>
      </c>
      <c r="N57" s="159"/>
      <c r="O57" s="159"/>
      <c r="P57" s="159"/>
      <c r="Q57" s="159"/>
      <c r="R57" s="159"/>
      <c r="S57" s="159"/>
      <c r="T57" s="159">
        <v>0.15</v>
      </c>
      <c r="U57" s="159"/>
      <c r="V57" s="159"/>
      <c r="W57" s="159"/>
      <c r="X57" s="159"/>
      <c r="Y57" s="159"/>
      <c r="Z57" s="159"/>
      <c r="AA57" s="159"/>
      <c r="AB57" s="159"/>
      <c r="AC57" s="159"/>
      <c r="AD57" s="162"/>
      <c r="AE57" s="162"/>
      <c r="AF57" s="162"/>
      <c r="AG57" s="162"/>
      <c r="AH57" s="162"/>
      <c r="AI57" s="162"/>
      <c r="AJ57" s="162"/>
      <c r="AK57" s="162"/>
      <c r="AL57" s="162"/>
      <c r="AM57" s="162"/>
      <c r="AN57" s="159"/>
      <c r="AO57" s="159"/>
      <c r="AP57" s="159"/>
      <c r="AQ57" s="162"/>
      <c r="AR57" s="162"/>
      <c r="AS57" s="162"/>
      <c r="AT57" s="162"/>
      <c r="AU57" s="159"/>
      <c r="AV57" s="159"/>
      <c r="AW57" s="159"/>
      <c r="AX57" s="159"/>
      <c r="AY57" s="159"/>
      <c r="AZ57" s="159"/>
      <c r="BA57" s="159"/>
      <c r="BB57" s="159"/>
      <c r="BC57" s="159"/>
      <c r="BD57" s="159"/>
      <c r="BE57" s="159"/>
      <c r="BF57" s="168"/>
      <c r="BG57" s="169"/>
      <c r="BH57" s="170"/>
      <c r="BI57" s="171"/>
      <c r="BL57" s="141"/>
    </row>
    <row r="58" spans="1:64" s="118" customFormat="1" ht="31.2">
      <c r="A58" s="296"/>
      <c r="B58" s="178" t="s">
        <v>312</v>
      </c>
      <c r="C58" s="182" t="s">
        <v>214</v>
      </c>
      <c r="D58" s="150" t="s">
        <v>72</v>
      </c>
      <c r="E58" s="150"/>
      <c r="F58" s="150"/>
      <c r="G58" s="153">
        <f t="shared" si="0"/>
        <v>1.3645</v>
      </c>
      <c r="H58" s="148">
        <v>2022</v>
      </c>
      <c r="I58" s="159"/>
      <c r="J58" s="159"/>
      <c r="K58" s="159"/>
      <c r="L58" s="159">
        <v>1.4500000000000001E-2</v>
      </c>
      <c r="M58" s="159">
        <v>1.1399999999999999</v>
      </c>
      <c r="N58" s="159"/>
      <c r="O58" s="159"/>
      <c r="P58" s="159"/>
      <c r="Q58" s="159"/>
      <c r="R58" s="159"/>
      <c r="S58" s="159"/>
      <c r="T58" s="159">
        <v>0.13</v>
      </c>
      <c r="U58" s="159"/>
      <c r="V58" s="159"/>
      <c r="W58" s="159"/>
      <c r="X58" s="159"/>
      <c r="Y58" s="159"/>
      <c r="Z58" s="159"/>
      <c r="AA58" s="159">
        <v>0.08</v>
      </c>
      <c r="AB58" s="159"/>
      <c r="AC58" s="159"/>
      <c r="AD58" s="162"/>
      <c r="AE58" s="162"/>
      <c r="AF58" s="162"/>
      <c r="AG58" s="162"/>
      <c r="AH58" s="162"/>
      <c r="AI58" s="162"/>
      <c r="AJ58" s="162"/>
      <c r="AK58" s="162"/>
      <c r="AL58" s="162"/>
      <c r="AM58" s="162"/>
      <c r="AN58" s="159"/>
      <c r="AO58" s="159"/>
      <c r="AP58" s="159"/>
      <c r="AQ58" s="162"/>
      <c r="AR58" s="162"/>
      <c r="AS58" s="162"/>
      <c r="AT58" s="162"/>
      <c r="AU58" s="159"/>
      <c r="AV58" s="159"/>
      <c r="AW58" s="159"/>
      <c r="AX58" s="159"/>
      <c r="AY58" s="159"/>
      <c r="AZ58" s="159"/>
      <c r="BA58" s="159"/>
      <c r="BB58" s="159"/>
      <c r="BC58" s="159"/>
      <c r="BD58" s="159"/>
      <c r="BE58" s="159"/>
      <c r="BF58" s="168"/>
      <c r="BG58" s="169"/>
      <c r="BH58" s="170"/>
      <c r="BL58" s="141"/>
    </row>
    <row r="59" spans="1:64" s="118" customFormat="1" ht="31.2">
      <c r="A59" s="296"/>
      <c r="B59" s="178" t="s">
        <v>312</v>
      </c>
      <c r="C59" s="179" t="s">
        <v>216</v>
      </c>
      <c r="D59" s="150" t="s">
        <v>72</v>
      </c>
      <c r="E59" s="150"/>
      <c r="F59" s="150"/>
      <c r="G59" s="153">
        <f t="shared" si="0"/>
        <v>9.8100000000000007E-2</v>
      </c>
      <c r="H59" s="148">
        <v>2022</v>
      </c>
      <c r="I59" s="159"/>
      <c r="J59" s="159"/>
      <c r="K59" s="159"/>
      <c r="L59" s="159"/>
      <c r="M59" s="159">
        <v>9.8100000000000007E-2</v>
      </c>
      <c r="N59" s="159"/>
      <c r="O59" s="159"/>
      <c r="P59" s="159"/>
      <c r="Q59" s="159"/>
      <c r="R59" s="159"/>
      <c r="S59" s="159"/>
      <c r="T59" s="159"/>
      <c r="U59" s="159"/>
      <c r="V59" s="159"/>
      <c r="W59" s="159"/>
      <c r="X59" s="159"/>
      <c r="Y59" s="159"/>
      <c r="Z59" s="159"/>
      <c r="AA59" s="159"/>
      <c r="AB59" s="159"/>
      <c r="AC59" s="159"/>
      <c r="AD59" s="162"/>
      <c r="AE59" s="162"/>
      <c r="AF59" s="162"/>
      <c r="AG59" s="162"/>
      <c r="AH59" s="162"/>
      <c r="AI59" s="162"/>
      <c r="AJ59" s="162"/>
      <c r="AK59" s="162"/>
      <c r="AL59" s="162"/>
      <c r="AM59" s="162"/>
      <c r="AN59" s="159"/>
      <c r="AO59" s="159"/>
      <c r="AP59" s="159"/>
      <c r="AQ59" s="162"/>
      <c r="AR59" s="162"/>
      <c r="AS59" s="162"/>
      <c r="AT59" s="162"/>
      <c r="AU59" s="159"/>
      <c r="AV59" s="159"/>
      <c r="AW59" s="159"/>
      <c r="AX59" s="159"/>
      <c r="AY59" s="159"/>
      <c r="AZ59" s="159"/>
      <c r="BA59" s="159"/>
      <c r="BB59" s="159"/>
      <c r="BC59" s="159"/>
      <c r="BD59" s="159"/>
      <c r="BE59" s="159"/>
      <c r="BF59" s="168"/>
      <c r="BG59" s="169"/>
      <c r="BH59" s="170"/>
      <c r="BL59" s="141"/>
    </row>
    <row r="60" spans="1:64" s="120" customFormat="1" ht="15" customHeight="1">
      <c r="A60" s="296"/>
      <c r="B60" s="178" t="s">
        <v>312</v>
      </c>
      <c r="C60" s="179" t="s">
        <v>314</v>
      </c>
      <c r="D60" s="150" t="s">
        <v>72</v>
      </c>
      <c r="E60" s="150"/>
      <c r="F60" s="150"/>
      <c r="G60" s="153">
        <f t="shared" si="0"/>
        <v>0.32</v>
      </c>
      <c r="H60" s="148">
        <v>2022</v>
      </c>
      <c r="I60" s="159"/>
      <c r="J60" s="159"/>
      <c r="K60" s="159"/>
      <c r="L60" s="159">
        <v>0.06</v>
      </c>
      <c r="M60" s="159">
        <v>0.24</v>
      </c>
      <c r="N60" s="159"/>
      <c r="O60" s="159"/>
      <c r="P60" s="159"/>
      <c r="Q60" s="159"/>
      <c r="R60" s="159"/>
      <c r="S60" s="159"/>
      <c r="T60" s="159">
        <v>0.02</v>
      </c>
      <c r="U60" s="159"/>
      <c r="V60" s="159"/>
      <c r="W60" s="159"/>
      <c r="X60" s="159"/>
      <c r="Y60" s="159"/>
      <c r="Z60" s="159"/>
      <c r="AA60" s="159"/>
      <c r="AB60" s="159"/>
      <c r="AC60" s="159"/>
      <c r="AD60" s="162"/>
      <c r="AE60" s="162"/>
      <c r="AF60" s="162"/>
      <c r="AG60" s="162"/>
      <c r="AH60" s="162"/>
      <c r="AI60" s="162"/>
      <c r="AJ60" s="162"/>
      <c r="AK60" s="162"/>
      <c r="AL60" s="162"/>
      <c r="AM60" s="162"/>
      <c r="AN60" s="159"/>
      <c r="AO60" s="159"/>
      <c r="AP60" s="159"/>
      <c r="AQ60" s="162"/>
      <c r="AR60" s="162"/>
      <c r="AS60" s="162"/>
      <c r="AT60" s="162"/>
      <c r="AU60" s="159"/>
      <c r="AV60" s="159"/>
      <c r="AW60" s="159"/>
      <c r="AX60" s="159"/>
      <c r="AY60" s="159"/>
      <c r="AZ60" s="159"/>
      <c r="BA60" s="159"/>
      <c r="BB60" s="159"/>
      <c r="BC60" s="159"/>
      <c r="BD60" s="159"/>
      <c r="BE60" s="159"/>
      <c r="BF60" s="198"/>
      <c r="BG60" s="138"/>
      <c r="BH60" s="199"/>
    </row>
    <row r="61" spans="1:64" s="120" customFormat="1" ht="15" customHeight="1">
      <c r="A61" s="296"/>
      <c r="B61" s="178" t="s">
        <v>312</v>
      </c>
      <c r="C61" s="183" t="s">
        <v>277</v>
      </c>
      <c r="D61" s="150" t="s">
        <v>72</v>
      </c>
      <c r="E61" s="150"/>
      <c r="F61" s="150"/>
      <c r="G61" s="153">
        <f t="shared" si="0"/>
        <v>1.1000000000000001</v>
      </c>
      <c r="H61" s="148">
        <v>2022</v>
      </c>
      <c r="I61" s="159"/>
      <c r="J61" s="159"/>
      <c r="K61" s="159"/>
      <c r="L61" s="159">
        <v>0.03</v>
      </c>
      <c r="M61" s="159">
        <v>1.02</v>
      </c>
      <c r="N61" s="159"/>
      <c r="O61" s="159"/>
      <c r="P61" s="159"/>
      <c r="Q61" s="159"/>
      <c r="R61" s="159"/>
      <c r="S61" s="159"/>
      <c r="T61" s="159">
        <v>0.05</v>
      </c>
      <c r="U61" s="159"/>
      <c r="V61" s="159"/>
      <c r="W61" s="159"/>
      <c r="X61" s="159"/>
      <c r="Y61" s="159"/>
      <c r="Z61" s="159"/>
      <c r="AA61" s="159"/>
      <c r="AB61" s="159"/>
      <c r="AC61" s="159"/>
      <c r="AD61" s="162"/>
      <c r="AE61" s="162"/>
      <c r="AF61" s="162"/>
      <c r="AG61" s="162"/>
      <c r="AH61" s="162"/>
      <c r="AI61" s="162"/>
      <c r="AJ61" s="162"/>
      <c r="AK61" s="162"/>
      <c r="AL61" s="162"/>
      <c r="AM61" s="162"/>
      <c r="AN61" s="159"/>
      <c r="AO61" s="159"/>
      <c r="AP61" s="159"/>
      <c r="AQ61" s="162"/>
      <c r="AR61" s="162"/>
      <c r="AS61" s="162"/>
      <c r="AT61" s="162"/>
      <c r="AU61" s="159"/>
      <c r="AV61" s="159"/>
      <c r="AW61" s="159"/>
      <c r="AX61" s="159"/>
      <c r="AY61" s="159"/>
      <c r="AZ61" s="159"/>
      <c r="BA61" s="159"/>
      <c r="BB61" s="159"/>
      <c r="BC61" s="159"/>
      <c r="BD61" s="159"/>
      <c r="BE61" s="159"/>
      <c r="BF61" s="198"/>
      <c r="BG61" s="138"/>
      <c r="BH61" s="199"/>
    </row>
    <row r="62" spans="1:64" s="120" customFormat="1" ht="15" customHeight="1">
      <c r="A62" s="296"/>
      <c r="B62" s="178" t="s">
        <v>312</v>
      </c>
      <c r="C62" s="179" t="s">
        <v>279</v>
      </c>
      <c r="D62" s="150" t="s">
        <v>72</v>
      </c>
      <c r="E62" s="150"/>
      <c r="F62" s="150"/>
      <c r="G62" s="153">
        <f t="shared" si="0"/>
        <v>0.26</v>
      </c>
      <c r="H62" s="148">
        <v>2022</v>
      </c>
      <c r="I62" s="159"/>
      <c r="J62" s="159"/>
      <c r="K62" s="159"/>
      <c r="L62" s="159"/>
      <c r="M62" s="159">
        <v>0.26</v>
      </c>
      <c r="N62" s="159"/>
      <c r="O62" s="159"/>
      <c r="P62" s="159"/>
      <c r="Q62" s="159"/>
      <c r="R62" s="159"/>
      <c r="S62" s="159"/>
      <c r="T62" s="159"/>
      <c r="U62" s="159"/>
      <c r="V62" s="159"/>
      <c r="W62" s="159"/>
      <c r="X62" s="159"/>
      <c r="Y62" s="159"/>
      <c r="Z62" s="159"/>
      <c r="AA62" s="159"/>
      <c r="AB62" s="159"/>
      <c r="AC62" s="159"/>
      <c r="AD62" s="162"/>
      <c r="AE62" s="162"/>
      <c r="AF62" s="162"/>
      <c r="AG62" s="162"/>
      <c r="AH62" s="162"/>
      <c r="AI62" s="162"/>
      <c r="AJ62" s="162"/>
      <c r="AK62" s="162"/>
      <c r="AL62" s="162"/>
      <c r="AM62" s="162"/>
      <c r="AN62" s="159"/>
      <c r="AO62" s="159"/>
      <c r="AP62" s="159"/>
      <c r="AQ62" s="162"/>
      <c r="AR62" s="162"/>
      <c r="AS62" s="162"/>
      <c r="AT62" s="162"/>
      <c r="AU62" s="159"/>
      <c r="AV62" s="159"/>
      <c r="AW62" s="159"/>
      <c r="AX62" s="159"/>
      <c r="AY62" s="159"/>
      <c r="AZ62" s="159"/>
      <c r="BA62" s="159"/>
      <c r="BB62" s="159"/>
      <c r="BC62" s="159"/>
      <c r="BD62" s="159"/>
      <c r="BE62" s="159"/>
      <c r="BF62" s="198"/>
      <c r="BG62" s="138"/>
      <c r="BH62" s="199"/>
    </row>
    <row r="63" spans="1:64" s="120" customFormat="1" ht="15" customHeight="1">
      <c r="A63" s="296"/>
      <c r="B63" s="178" t="s">
        <v>312</v>
      </c>
      <c r="C63" s="183" t="s">
        <v>284</v>
      </c>
      <c r="D63" s="150" t="s">
        <v>72</v>
      </c>
      <c r="E63" s="150"/>
      <c r="F63" s="150"/>
      <c r="G63" s="153">
        <f t="shared" si="0"/>
        <v>0.498</v>
      </c>
      <c r="H63" s="148">
        <v>2022</v>
      </c>
      <c r="I63" s="159"/>
      <c r="J63" s="159"/>
      <c r="K63" s="159"/>
      <c r="L63" s="159">
        <v>1.7999999999999999E-2</v>
      </c>
      <c r="M63" s="159">
        <v>0.42</v>
      </c>
      <c r="N63" s="159"/>
      <c r="O63" s="159"/>
      <c r="P63" s="159"/>
      <c r="Q63" s="159"/>
      <c r="R63" s="159"/>
      <c r="S63" s="159"/>
      <c r="T63" s="159">
        <v>0.06</v>
      </c>
      <c r="U63" s="159"/>
      <c r="V63" s="159"/>
      <c r="W63" s="159"/>
      <c r="X63" s="159"/>
      <c r="Y63" s="159"/>
      <c r="Z63" s="159"/>
      <c r="AA63" s="159"/>
      <c r="AB63" s="159"/>
      <c r="AC63" s="159"/>
      <c r="AD63" s="162"/>
      <c r="AE63" s="162"/>
      <c r="AF63" s="162"/>
      <c r="AG63" s="162"/>
      <c r="AH63" s="162"/>
      <c r="AI63" s="162"/>
      <c r="AJ63" s="162"/>
      <c r="AK63" s="162"/>
      <c r="AL63" s="162"/>
      <c r="AM63" s="162"/>
      <c r="AN63" s="159"/>
      <c r="AO63" s="159"/>
      <c r="AP63" s="159"/>
      <c r="AQ63" s="162"/>
      <c r="AR63" s="162"/>
      <c r="AS63" s="162"/>
      <c r="AT63" s="162"/>
      <c r="AU63" s="159"/>
      <c r="AV63" s="159"/>
      <c r="AW63" s="159"/>
      <c r="AX63" s="159"/>
      <c r="AY63" s="159"/>
      <c r="AZ63" s="159"/>
      <c r="BA63" s="159"/>
      <c r="BB63" s="159"/>
      <c r="BC63" s="159"/>
      <c r="BD63" s="159"/>
      <c r="BE63" s="159"/>
      <c r="BF63" s="198"/>
      <c r="BG63" s="138"/>
      <c r="BH63" s="199"/>
    </row>
    <row r="64" spans="1:64" s="118" customFormat="1" ht="31.2">
      <c r="A64" s="296"/>
      <c r="B64" s="181" t="s">
        <v>315</v>
      </c>
      <c r="C64" s="149"/>
      <c r="D64" s="149"/>
      <c r="E64" s="149"/>
      <c r="F64" s="149"/>
      <c r="G64" s="153">
        <f t="shared" si="0"/>
        <v>0</v>
      </c>
      <c r="H64" s="148">
        <v>2022</v>
      </c>
      <c r="I64" s="157"/>
      <c r="J64" s="157"/>
      <c r="K64" s="157"/>
      <c r="L64" s="157"/>
      <c r="M64" s="157"/>
      <c r="N64" s="157"/>
      <c r="O64" s="157"/>
      <c r="P64" s="158"/>
      <c r="Q64" s="158"/>
      <c r="R64" s="158"/>
      <c r="S64" s="158"/>
      <c r="T64" s="157"/>
      <c r="U64" s="157"/>
      <c r="V64" s="157"/>
      <c r="W64" s="157"/>
      <c r="X64" s="157"/>
      <c r="Y64" s="157"/>
      <c r="Z64" s="157"/>
      <c r="AA64" s="157"/>
      <c r="AB64" s="157"/>
      <c r="AC64" s="157"/>
      <c r="AD64" s="156"/>
      <c r="AE64" s="156"/>
      <c r="AF64" s="156"/>
      <c r="AG64" s="156"/>
      <c r="AH64" s="156"/>
      <c r="AI64" s="156"/>
      <c r="AJ64" s="156"/>
      <c r="AK64" s="156"/>
      <c r="AL64" s="156"/>
      <c r="AM64" s="156"/>
      <c r="AN64" s="157"/>
      <c r="AO64" s="157"/>
      <c r="AP64" s="157"/>
      <c r="AQ64" s="156"/>
      <c r="AR64" s="156"/>
      <c r="AS64" s="156"/>
      <c r="AT64" s="156"/>
      <c r="AU64" s="157"/>
      <c r="AV64" s="157"/>
      <c r="AW64" s="157"/>
      <c r="AX64" s="157"/>
      <c r="AY64" s="157"/>
      <c r="AZ64" s="157"/>
      <c r="BA64" s="157"/>
      <c r="BB64" s="157"/>
      <c r="BC64" s="157"/>
      <c r="BD64" s="157"/>
      <c r="BE64" s="157"/>
      <c r="BF64" s="168"/>
      <c r="BG64" s="169"/>
      <c r="BH64" s="170"/>
      <c r="BI64" s="189"/>
      <c r="BL64" s="141"/>
    </row>
    <row r="65" spans="1:64" s="298" customFormat="1" ht="31.2">
      <c r="A65" s="322"/>
      <c r="B65" s="323" t="s">
        <v>316</v>
      </c>
      <c r="C65" s="324" t="s">
        <v>317</v>
      </c>
      <c r="D65" s="324" t="s">
        <v>32</v>
      </c>
      <c r="E65" s="324"/>
      <c r="F65" s="324"/>
      <c r="G65" s="325">
        <v>0.86</v>
      </c>
      <c r="H65" s="326">
        <v>2022</v>
      </c>
      <c r="I65" s="338"/>
      <c r="J65" s="338"/>
      <c r="K65" s="338"/>
      <c r="L65" s="337"/>
      <c r="M65" s="337"/>
      <c r="N65" s="337"/>
      <c r="O65" s="337"/>
      <c r="P65" s="339"/>
      <c r="Q65" s="339"/>
      <c r="R65" s="339"/>
      <c r="S65" s="339"/>
      <c r="T65" s="337"/>
      <c r="U65" s="337"/>
      <c r="V65" s="337"/>
      <c r="W65" s="337"/>
      <c r="X65" s="337"/>
      <c r="Y65" s="337"/>
      <c r="Z65" s="337"/>
      <c r="AA65" s="337"/>
      <c r="AB65" s="337"/>
      <c r="AC65" s="337"/>
      <c r="AD65" s="345"/>
      <c r="AE65" s="345"/>
      <c r="AF65" s="345"/>
      <c r="AG65" s="345"/>
      <c r="AH65" s="345"/>
      <c r="AI65" s="345"/>
      <c r="AJ65" s="345"/>
      <c r="AK65" s="345"/>
      <c r="AL65" s="345"/>
      <c r="AM65" s="345"/>
      <c r="AN65" s="337"/>
      <c r="AO65" s="337"/>
      <c r="AP65" s="337"/>
      <c r="AQ65" s="345"/>
      <c r="AR65" s="345"/>
      <c r="AS65" s="345"/>
      <c r="AT65" s="345"/>
      <c r="AU65" s="337"/>
      <c r="AV65" s="337"/>
      <c r="AW65" s="337"/>
      <c r="AX65" s="337"/>
      <c r="AY65" s="337"/>
      <c r="AZ65" s="337"/>
      <c r="BA65" s="337"/>
      <c r="BB65" s="337"/>
      <c r="BC65" s="337"/>
      <c r="BD65" s="337"/>
      <c r="BE65" s="337"/>
      <c r="BF65" s="373"/>
      <c r="BG65" s="377"/>
      <c r="BH65" s="371"/>
      <c r="BI65" s="372"/>
      <c r="BL65" s="369"/>
    </row>
    <row r="66" spans="1:64" s="118" customFormat="1" ht="15.6">
      <c r="A66" s="296"/>
      <c r="B66" s="178"/>
      <c r="C66" s="150" t="s">
        <v>288</v>
      </c>
      <c r="D66" s="149" t="s">
        <v>32</v>
      </c>
      <c r="E66" s="149"/>
      <c r="F66" s="149"/>
      <c r="G66" s="153">
        <f>SUM(I66:BE66)-P66</f>
        <v>0.49</v>
      </c>
      <c r="H66" s="148">
        <v>2022</v>
      </c>
      <c r="I66" s="185"/>
      <c r="J66" s="185">
        <v>0.49</v>
      </c>
      <c r="K66" s="185"/>
      <c r="L66" s="157"/>
      <c r="M66" s="157"/>
      <c r="N66" s="157"/>
      <c r="O66" s="157"/>
      <c r="P66" s="158"/>
      <c r="Q66" s="158"/>
      <c r="R66" s="158"/>
      <c r="S66" s="158"/>
      <c r="T66" s="157"/>
      <c r="U66" s="157"/>
      <c r="V66" s="157"/>
      <c r="W66" s="157"/>
      <c r="X66" s="157"/>
      <c r="Y66" s="157"/>
      <c r="Z66" s="157"/>
      <c r="AA66" s="157"/>
      <c r="AB66" s="157"/>
      <c r="AC66" s="157"/>
      <c r="AD66" s="156"/>
      <c r="AE66" s="156"/>
      <c r="AF66" s="156"/>
      <c r="AG66" s="156"/>
      <c r="AH66" s="156"/>
      <c r="AI66" s="156"/>
      <c r="AJ66" s="156"/>
      <c r="AK66" s="156"/>
      <c r="AL66" s="156"/>
      <c r="AM66" s="156"/>
      <c r="AN66" s="157"/>
      <c r="AO66" s="157"/>
      <c r="AP66" s="157"/>
      <c r="AQ66" s="156"/>
      <c r="AR66" s="156"/>
      <c r="AS66" s="156"/>
      <c r="AT66" s="156"/>
      <c r="AU66" s="157"/>
      <c r="AV66" s="157"/>
      <c r="AW66" s="157"/>
      <c r="AX66" s="157"/>
      <c r="AY66" s="157"/>
      <c r="AZ66" s="157"/>
      <c r="BA66" s="157"/>
      <c r="BB66" s="157"/>
      <c r="BC66" s="157"/>
      <c r="BD66" s="157"/>
      <c r="BE66" s="157"/>
      <c r="BF66" s="168"/>
      <c r="BG66" s="169"/>
      <c r="BH66" s="170"/>
      <c r="BI66" s="171"/>
      <c r="BL66" s="141"/>
    </row>
    <row r="67" spans="1:64" s="118" customFormat="1" ht="15.6">
      <c r="A67" s="296"/>
      <c r="B67" s="178"/>
      <c r="C67" s="179" t="s">
        <v>310</v>
      </c>
      <c r="D67" s="149" t="s">
        <v>32</v>
      </c>
      <c r="E67" s="149"/>
      <c r="F67" s="149"/>
      <c r="G67" s="153">
        <f t="shared" si="0"/>
        <v>0.12</v>
      </c>
      <c r="H67" s="148">
        <v>2022</v>
      </c>
      <c r="I67" s="185"/>
      <c r="J67" s="185">
        <v>0.04</v>
      </c>
      <c r="K67" s="185"/>
      <c r="L67" s="157"/>
      <c r="M67" s="157"/>
      <c r="N67" s="157"/>
      <c r="O67" s="157"/>
      <c r="P67" s="158"/>
      <c r="Q67" s="158"/>
      <c r="R67" s="158"/>
      <c r="S67" s="158"/>
      <c r="T67" s="157">
        <v>0.08</v>
      </c>
      <c r="U67" s="157"/>
      <c r="V67" s="157"/>
      <c r="W67" s="157"/>
      <c r="X67" s="157"/>
      <c r="Y67" s="157"/>
      <c r="Z67" s="157"/>
      <c r="AA67" s="157"/>
      <c r="AB67" s="157"/>
      <c r="AC67" s="157"/>
      <c r="AD67" s="156"/>
      <c r="AE67" s="156"/>
      <c r="AF67" s="156"/>
      <c r="AG67" s="156"/>
      <c r="AH67" s="156"/>
      <c r="AI67" s="156"/>
      <c r="AJ67" s="156"/>
      <c r="AK67" s="156"/>
      <c r="AL67" s="156"/>
      <c r="AM67" s="156"/>
      <c r="AN67" s="157"/>
      <c r="AO67" s="157"/>
      <c r="AP67" s="157"/>
      <c r="AQ67" s="156"/>
      <c r="AR67" s="156"/>
      <c r="AS67" s="156"/>
      <c r="AT67" s="156"/>
      <c r="AU67" s="157"/>
      <c r="AV67" s="157"/>
      <c r="AW67" s="157"/>
      <c r="AX67" s="157"/>
      <c r="AY67" s="157"/>
      <c r="AZ67" s="157"/>
      <c r="BA67" s="157"/>
      <c r="BB67" s="157"/>
      <c r="BC67" s="157"/>
      <c r="BD67" s="157"/>
      <c r="BE67" s="157"/>
      <c r="BF67" s="168"/>
      <c r="BG67" s="192"/>
      <c r="BH67" s="170"/>
      <c r="BI67" s="196"/>
      <c r="BL67" s="141"/>
    </row>
    <row r="68" spans="1:64" s="118" customFormat="1" ht="15.6">
      <c r="A68" s="296"/>
      <c r="B68" s="178"/>
      <c r="C68" s="179" t="s">
        <v>302</v>
      </c>
      <c r="D68" s="149" t="s">
        <v>32</v>
      </c>
      <c r="E68" s="149"/>
      <c r="F68" s="149"/>
      <c r="G68" s="153">
        <f t="shared" si="0"/>
        <v>0.04</v>
      </c>
      <c r="H68" s="148">
        <v>2022</v>
      </c>
      <c r="I68" s="185"/>
      <c r="J68" s="185">
        <v>0.04</v>
      </c>
      <c r="K68" s="185"/>
      <c r="L68" s="157"/>
      <c r="M68" s="157"/>
      <c r="N68" s="157"/>
      <c r="O68" s="157"/>
      <c r="P68" s="158"/>
      <c r="Q68" s="158"/>
      <c r="R68" s="158"/>
      <c r="S68" s="158"/>
      <c r="T68" s="157"/>
      <c r="U68" s="157"/>
      <c r="V68" s="157"/>
      <c r="W68" s="157"/>
      <c r="X68" s="157"/>
      <c r="Y68" s="157"/>
      <c r="Z68" s="157"/>
      <c r="AA68" s="157"/>
      <c r="AB68" s="157"/>
      <c r="AC68" s="157"/>
      <c r="AD68" s="156"/>
      <c r="AE68" s="156"/>
      <c r="AF68" s="156"/>
      <c r="AG68" s="156"/>
      <c r="AH68" s="156"/>
      <c r="AI68" s="156"/>
      <c r="AJ68" s="156"/>
      <c r="AK68" s="156"/>
      <c r="AL68" s="156"/>
      <c r="AM68" s="156"/>
      <c r="AN68" s="157"/>
      <c r="AO68" s="157"/>
      <c r="AP68" s="157"/>
      <c r="AQ68" s="156"/>
      <c r="AR68" s="156"/>
      <c r="AS68" s="156"/>
      <c r="AT68" s="156"/>
      <c r="AU68" s="157"/>
      <c r="AV68" s="157"/>
      <c r="AW68" s="157"/>
      <c r="AX68" s="157"/>
      <c r="AY68" s="157"/>
      <c r="AZ68" s="157"/>
      <c r="BA68" s="157"/>
      <c r="BB68" s="157"/>
      <c r="BC68" s="157"/>
      <c r="BD68" s="157"/>
      <c r="BE68" s="157"/>
      <c r="BF68" s="168"/>
      <c r="BG68" s="192"/>
      <c r="BH68" s="170"/>
      <c r="BI68" s="196"/>
      <c r="BL68" s="141"/>
    </row>
    <row r="69" spans="1:64" s="118" customFormat="1" ht="15.6">
      <c r="A69" s="296"/>
      <c r="B69" s="178"/>
      <c r="C69" s="179" t="s">
        <v>214</v>
      </c>
      <c r="D69" s="149" t="s">
        <v>32</v>
      </c>
      <c r="E69" s="149"/>
      <c r="F69" s="149"/>
      <c r="G69" s="153">
        <f t="shared" si="0"/>
        <v>0.1138</v>
      </c>
      <c r="H69" s="148">
        <v>2022</v>
      </c>
      <c r="I69" s="185"/>
      <c r="J69" s="185"/>
      <c r="K69" s="185"/>
      <c r="L69" s="157"/>
      <c r="M69" s="157"/>
      <c r="N69" s="157"/>
      <c r="O69" s="157"/>
      <c r="P69" s="158"/>
      <c r="Q69" s="158"/>
      <c r="R69" s="158"/>
      <c r="S69" s="158"/>
      <c r="T69" s="157">
        <v>0.1138</v>
      </c>
      <c r="U69" s="157"/>
      <c r="V69" s="157"/>
      <c r="W69" s="157"/>
      <c r="X69" s="157"/>
      <c r="Y69" s="157"/>
      <c r="Z69" s="157"/>
      <c r="AA69" s="157"/>
      <c r="AB69" s="157"/>
      <c r="AC69" s="157"/>
      <c r="AD69" s="156"/>
      <c r="AE69" s="156"/>
      <c r="AF69" s="156"/>
      <c r="AG69" s="156"/>
      <c r="AH69" s="156"/>
      <c r="AI69" s="156"/>
      <c r="AJ69" s="156"/>
      <c r="AK69" s="156"/>
      <c r="AL69" s="156"/>
      <c r="AM69" s="156"/>
      <c r="AN69" s="157"/>
      <c r="AO69" s="157"/>
      <c r="AP69" s="157"/>
      <c r="AQ69" s="156"/>
      <c r="AR69" s="156"/>
      <c r="AS69" s="156"/>
      <c r="AT69" s="156"/>
      <c r="AU69" s="157"/>
      <c r="AV69" s="157"/>
      <c r="AW69" s="157"/>
      <c r="AX69" s="157"/>
      <c r="AY69" s="157"/>
      <c r="AZ69" s="157"/>
      <c r="BA69" s="157"/>
      <c r="BB69" s="157"/>
      <c r="BC69" s="157"/>
      <c r="BD69" s="157"/>
      <c r="BE69" s="157"/>
      <c r="BF69" s="168"/>
      <c r="BG69" s="192"/>
      <c r="BH69" s="170"/>
      <c r="BI69" s="196"/>
      <c r="BL69" s="141"/>
    </row>
    <row r="70" spans="1:64" s="118" customFormat="1" ht="15.6">
      <c r="A70" s="296"/>
      <c r="B70" s="178"/>
      <c r="C70" s="179" t="s">
        <v>216</v>
      </c>
      <c r="D70" s="150" t="s">
        <v>32</v>
      </c>
      <c r="E70" s="149"/>
      <c r="F70" s="149"/>
      <c r="G70" s="153">
        <f t="shared" si="0"/>
        <v>0.05</v>
      </c>
      <c r="H70" s="148">
        <v>2022</v>
      </c>
      <c r="I70" s="185"/>
      <c r="J70" s="185"/>
      <c r="K70" s="185"/>
      <c r="L70" s="157"/>
      <c r="M70" s="157"/>
      <c r="N70" s="157"/>
      <c r="O70" s="157"/>
      <c r="P70" s="158"/>
      <c r="Q70" s="158"/>
      <c r="R70" s="158"/>
      <c r="S70" s="158"/>
      <c r="T70" s="157">
        <v>0.05</v>
      </c>
      <c r="U70" s="157"/>
      <c r="V70" s="157"/>
      <c r="W70" s="157"/>
      <c r="X70" s="157"/>
      <c r="Y70" s="157"/>
      <c r="Z70" s="157"/>
      <c r="AA70" s="157"/>
      <c r="AB70" s="157"/>
      <c r="AC70" s="157"/>
      <c r="AD70" s="156"/>
      <c r="AE70" s="156"/>
      <c r="AF70" s="156"/>
      <c r="AG70" s="156"/>
      <c r="AH70" s="156"/>
      <c r="AI70" s="156"/>
      <c r="AJ70" s="156"/>
      <c r="AK70" s="156"/>
      <c r="AL70" s="156"/>
      <c r="AM70" s="156"/>
      <c r="AN70" s="157"/>
      <c r="AO70" s="157"/>
      <c r="AP70" s="157"/>
      <c r="AQ70" s="156"/>
      <c r="AR70" s="156"/>
      <c r="AS70" s="156"/>
      <c r="AT70" s="156"/>
      <c r="AU70" s="157"/>
      <c r="AV70" s="157"/>
      <c r="AW70" s="157"/>
      <c r="AX70" s="157"/>
      <c r="AY70" s="157"/>
      <c r="AZ70" s="157"/>
      <c r="BA70" s="157"/>
      <c r="BB70" s="157"/>
      <c r="BC70" s="157"/>
      <c r="BD70" s="157"/>
      <c r="BE70" s="157"/>
      <c r="BF70" s="168"/>
      <c r="BG70" s="192"/>
      <c r="BH70" s="170"/>
      <c r="BI70" s="196"/>
      <c r="BL70" s="141"/>
    </row>
    <row r="71" spans="1:64" s="118" customFormat="1" ht="15.6">
      <c r="A71" s="296"/>
      <c r="B71" s="152"/>
      <c r="C71" s="179" t="s">
        <v>277</v>
      </c>
      <c r="D71" s="150" t="s">
        <v>32</v>
      </c>
      <c r="E71" s="150"/>
      <c r="F71" s="150"/>
      <c r="G71" s="153">
        <f t="shared" si="0"/>
        <v>0.05</v>
      </c>
      <c r="H71" s="148">
        <v>2022</v>
      </c>
      <c r="I71" s="159"/>
      <c r="J71" s="159">
        <v>0.05</v>
      </c>
      <c r="K71" s="159"/>
      <c r="L71" s="159"/>
      <c r="M71" s="159"/>
      <c r="N71" s="159"/>
      <c r="O71" s="159"/>
      <c r="P71" s="159"/>
      <c r="Q71" s="159"/>
      <c r="R71" s="159"/>
      <c r="S71" s="159"/>
      <c r="T71" s="159"/>
      <c r="U71" s="159"/>
      <c r="V71" s="159"/>
      <c r="W71" s="159"/>
      <c r="X71" s="159"/>
      <c r="Y71" s="159"/>
      <c r="Z71" s="159"/>
      <c r="AA71" s="159"/>
      <c r="AB71" s="159"/>
      <c r="AC71" s="159"/>
      <c r="AD71" s="162"/>
      <c r="AE71" s="162"/>
      <c r="AF71" s="162"/>
      <c r="AG71" s="162"/>
      <c r="AH71" s="162"/>
      <c r="AI71" s="162"/>
      <c r="AJ71" s="162"/>
      <c r="AK71" s="162"/>
      <c r="AL71" s="162"/>
      <c r="AM71" s="162"/>
      <c r="AN71" s="159"/>
      <c r="AO71" s="159"/>
      <c r="AP71" s="159"/>
      <c r="AQ71" s="162"/>
      <c r="AR71" s="162"/>
      <c r="AS71" s="162"/>
      <c r="AT71" s="162"/>
      <c r="AU71" s="159"/>
      <c r="AV71" s="159"/>
      <c r="AW71" s="193"/>
      <c r="AX71" s="193"/>
      <c r="AY71" s="159"/>
      <c r="AZ71" s="159"/>
      <c r="BA71" s="159"/>
      <c r="BB71" s="159"/>
      <c r="BC71" s="159"/>
      <c r="BD71" s="159"/>
      <c r="BE71" s="159"/>
      <c r="BF71" s="168"/>
      <c r="BG71" s="192"/>
      <c r="BH71" s="170"/>
      <c r="BI71" s="171"/>
      <c r="BL71" s="141"/>
    </row>
    <row r="72" spans="1:64" s="119" customFormat="1" ht="31.2">
      <c r="A72" s="302"/>
      <c r="B72" s="310" t="s">
        <v>318</v>
      </c>
      <c r="C72" s="147" t="s">
        <v>310</v>
      </c>
      <c r="D72" s="143" t="s">
        <v>31</v>
      </c>
      <c r="E72" s="143"/>
      <c r="F72" s="143"/>
      <c r="G72" s="301">
        <f t="shared" si="0"/>
        <v>0.02</v>
      </c>
      <c r="H72" s="144">
        <v>2022</v>
      </c>
      <c r="I72" s="155"/>
      <c r="J72" s="155">
        <v>0.02</v>
      </c>
      <c r="K72" s="155"/>
      <c r="L72" s="155"/>
      <c r="M72" s="155"/>
      <c r="N72" s="155"/>
      <c r="O72" s="155"/>
      <c r="P72" s="155"/>
      <c r="Q72" s="155"/>
      <c r="R72" s="155"/>
      <c r="S72" s="155"/>
      <c r="T72" s="155"/>
      <c r="U72" s="155"/>
      <c r="V72" s="155"/>
      <c r="W72" s="155"/>
      <c r="X72" s="155"/>
      <c r="Y72" s="155"/>
      <c r="Z72" s="155"/>
      <c r="AA72" s="155"/>
      <c r="AB72" s="155"/>
      <c r="AC72" s="155"/>
      <c r="AD72" s="217"/>
      <c r="AE72" s="217"/>
      <c r="AF72" s="217"/>
      <c r="AG72" s="217"/>
      <c r="AH72" s="217"/>
      <c r="AI72" s="217"/>
      <c r="AJ72" s="217"/>
      <c r="AK72" s="217"/>
      <c r="AL72" s="217"/>
      <c r="AM72" s="217"/>
      <c r="AN72" s="155"/>
      <c r="AO72" s="155"/>
      <c r="AP72" s="155"/>
      <c r="AQ72" s="217"/>
      <c r="AR72" s="217"/>
      <c r="AS72" s="217"/>
      <c r="AT72" s="217"/>
      <c r="AU72" s="155"/>
      <c r="AV72" s="155"/>
      <c r="AW72" s="376"/>
      <c r="AX72" s="376"/>
      <c r="AY72" s="155"/>
      <c r="AZ72" s="155"/>
      <c r="BA72" s="155"/>
      <c r="BB72" s="155"/>
      <c r="BC72" s="155"/>
      <c r="BD72" s="155"/>
      <c r="BE72" s="155"/>
      <c r="BF72" s="378"/>
      <c r="BG72" s="379"/>
      <c r="BH72" s="164"/>
      <c r="BI72" s="165"/>
      <c r="BL72" s="142"/>
    </row>
    <row r="73" spans="1:64" s="119" customFormat="1" ht="31.2">
      <c r="A73" s="302"/>
      <c r="B73" s="310" t="s">
        <v>319</v>
      </c>
      <c r="C73" s="147" t="s">
        <v>310</v>
      </c>
      <c r="D73" s="143" t="s">
        <v>39</v>
      </c>
      <c r="E73" s="143"/>
      <c r="F73" s="143"/>
      <c r="G73" s="301">
        <f t="shared" si="0"/>
        <v>0.06</v>
      </c>
      <c r="H73" s="144">
        <v>2022</v>
      </c>
      <c r="I73" s="155"/>
      <c r="J73" s="155">
        <v>0.06</v>
      </c>
      <c r="K73" s="155"/>
      <c r="L73" s="155"/>
      <c r="M73" s="155"/>
      <c r="N73" s="155"/>
      <c r="O73" s="155"/>
      <c r="P73" s="155"/>
      <c r="Q73" s="155"/>
      <c r="R73" s="155"/>
      <c r="S73" s="155"/>
      <c r="T73" s="155"/>
      <c r="U73" s="155"/>
      <c r="V73" s="155"/>
      <c r="W73" s="155"/>
      <c r="X73" s="155"/>
      <c r="Y73" s="155"/>
      <c r="Z73" s="155"/>
      <c r="AA73" s="155"/>
      <c r="AB73" s="155"/>
      <c r="AC73" s="155"/>
      <c r="AD73" s="217"/>
      <c r="AE73" s="217"/>
      <c r="AF73" s="217"/>
      <c r="AG73" s="217"/>
      <c r="AH73" s="217"/>
      <c r="AI73" s="217"/>
      <c r="AJ73" s="217"/>
      <c r="AK73" s="217"/>
      <c r="AL73" s="217"/>
      <c r="AM73" s="217"/>
      <c r="AN73" s="155"/>
      <c r="AO73" s="155"/>
      <c r="AP73" s="155"/>
      <c r="AQ73" s="217"/>
      <c r="AR73" s="217"/>
      <c r="AS73" s="217"/>
      <c r="AT73" s="217"/>
      <c r="AU73" s="155"/>
      <c r="AV73" s="155"/>
      <c r="AW73" s="376"/>
      <c r="AX73" s="376"/>
      <c r="AY73" s="155"/>
      <c r="AZ73" s="155"/>
      <c r="BA73" s="155"/>
      <c r="BB73" s="155"/>
      <c r="BC73" s="155"/>
      <c r="BD73" s="155"/>
      <c r="BE73" s="155"/>
      <c r="BF73" s="378"/>
      <c r="BG73" s="379"/>
      <c r="BH73" s="164"/>
      <c r="BI73" s="165"/>
      <c r="BL73" s="142"/>
    </row>
  </sheetData>
  <autoFilter ref="A4:IV73"/>
  <mergeCells count="10">
    <mergeCell ref="A1:B1"/>
    <mergeCell ref="A3:A4"/>
    <mergeCell ref="B3:B4"/>
    <mergeCell ref="C3:C4"/>
    <mergeCell ref="D3:D4"/>
    <mergeCell ref="E3:E4"/>
    <mergeCell ref="F3:F4"/>
    <mergeCell ref="G3:G4"/>
    <mergeCell ref="H3:H4"/>
    <mergeCell ref="BI3:BI4"/>
  </mergeCells>
  <conditionalFormatting sqref="B26:B28">
    <cfRule type="duplicateValues" dxfId="1422" priority="1" stopIfTrue="1"/>
    <cfRule type="duplicateValues" dxfId="1421" priority="2"/>
    <cfRule type="duplicateValues" dxfId="1420" priority="3"/>
    <cfRule type="duplicateValues" dxfId="1419" priority="4"/>
    <cfRule type="duplicateValues" dxfId="1418" priority="5" stopIfTrue="1"/>
  </conditionalFormatting>
  <conditionalFormatting sqref="J4">
    <cfRule type="cellIs" dxfId="1417" priority="6" stopIfTrue="1" operator="equal">
      <formula>0</formula>
    </cfRule>
  </conditionalFormatting>
  <conditionalFormatting sqref="X4:Y4">
    <cfRule type="cellIs" dxfId="1416" priority="16" stopIfTrue="1" operator="equal">
      <formula>0</formula>
    </cfRule>
  </conditionalFormatting>
  <conditionalFormatting sqref="X4:BD4">
    <cfRule type="cellIs" dxfId="1415" priority="12" stopIfTrue="1" operator="equal">
      <formula>0</formula>
    </cfRule>
  </conditionalFormatting>
  <conditionalFormatting sqref="AC4:AL4">
    <cfRule type="cellIs" dxfId="1414" priority="13" stopIfTrue="1" operator="equal">
      <formula>0</formula>
    </cfRule>
  </conditionalFormatting>
  <conditionalFormatting sqref="AD4:AE4">
    <cfRule type="cellIs" dxfId="1413" priority="7" stopIfTrue="1" operator="equal">
      <formula>0</formula>
    </cfRule>
    <cfRule type="cellIs" dxfId="1412" priority="8" stopIfTrue="1" operator="equal">
      <formula>0</formula>
    </cfRule>
  </conditionalFormatting>
  <conditionalFormatting sqref="AJ4:AK4">
    <cfRule type="cellIs" dxfId="1411" priority="9" stopIfTrue="1" operator="equal">
      <formula>0</formula>
    </cfRule>
    <cfRule type="cellIs" dxfId="1410" priority="10" stopIfTrue="1" operator="equal">
      <formula>0</formula>
    </cfRule>
  </conditionalFormatting>
  <conditionalFormatting sqref="AL4">
    <cfRule type="cellIs" dxfId="1409" priority="14" stopIfTrue="1" operator="equal">
      <formula>0</formula>
    </cfRule>
  </conditionalFormatting>
  <conditionalFormatting sqref="AM4:AP4">
    <cfRule type="cellIs" dxfId="1408" priority="11" stopIfTrue="1" operator="equal">
      <formula>0</formula>
    </cfRule>
  </conditionalFormatting>
  <pageMargins left="0.7" right="0.7" top="0.75" bottom="0.75" header="0.3" footer="0.3"/>
  <ignoredErrors>
    <ignoredError sqref="G32:G39" formulaRange="1"/>
  </ignoredError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Zeros="0" topLeftCell="A45" zoomScale="85" zoomScaleNormal="85" workbookViewId="0">
      <selection activeCell="J9" sqref="J9"/>
    </sheetView>
  </sheetViews>
  <sheetFormatPr defaultColWidth="8.88671875" defaultRowHeight="14.4"/>
  <cols>
    <col min="1" max="1" width="5.109375" style="952" customWidth="1"/>
    <col min="2" max="2" width="48.109375" style="952" customWidth="1"/>
    <col min="3" max="3" width="6.88671875" style="952" bestFit="1" customWidth="1"/>
    <col min="4" max="4" width="13" style="952" customWidth="1"/>
    <col min="5" max="5" width="10.109375" style="952" customWidth="1"/>
    <col min="6" max="6" width="10.6640625" style="952" customWidth="1"/>
    <col min="7" max="7" width="10.33203125" style="952" bestFit="1" customWidth="1"/>
    <col min="8" max="8" width="10.44140625" style="952" customWidth="1"/>
    <col min="9" max="9" width="9.44140625" style="952" customWidth="1"/>
    <col min="10" max="10" width="10.33203125" style="952" bestFit="1" customWidth="1"/>
    <col min="11" max="11" width="9.88671875" style="952" customWidth="1"/>
    <col min="12" max="12" width="10.33203125" style="952" bestFit="1" customWidth="1"/>
    <col min="13" max="13" width="10.44140625" style="952" customWidth="1"/>
    <col min="14" max="14" width="9.88671875" style="952" customWidth="1"/>
    <col min="15" max="15" width="9.5546875" style="952" customWidth="1"/>
    <col min="16" max="16" width="9.88671875" style="952" customWidth="1"/>
    <col min="17" max="16384" width="8.88671875" style="952"/>
  </cols>
  <sheetData>
    <row r="1" spans="1:16" s="916" customFormat="1" ht="15.6">
      <c r="A1" s="984" t="s">
        <v>7</v>
      </c>
      <c r="B1" s="984"/>
      <c r="E1" s="917"/>
      <c r="F1" s="918"/>
      <c r="G1" s="918"/>
      <c r="H1" s="918"/>
      <c r="I1" s="918"/>
      <c r="J1" s="918"/>
      <c r="K1" s="918"/>
      <c r="L1" s="918"/>
      <c r="M1" s="918"/>
      <c r="N1" s="918"/>
      <c r="O1" s="918"/>
      <c r="P1" s="918"/>
    </row>
    <row r="2" spans="1:16" s="916" customFormat="1" ht="15.6">
      <c r="A2" s="985" t="s">
        <v>648</v>
      </c>
      <c r="B2" s="985"/>
      <c r="C2" s="985"/>
      <c r="D2" s="985"/>
      <c r="E2" s="985"/>
      <c r="F2" s="985"/>
      <c r="G2" s="985"/>
      <c r="H2" s="985"/>
      <c r="I2" s="985"/>
      <c r="J2" s="985"/>
      <c r="K2" s="985"/>
      <c r="L2" s="985"/>
      <c r="M2" s="985"/>
      <c r="N2" s="985"/>
      <c r="O2" s="985"/>
      <c r="P2" s="985"/>
    </row>
    <row r="3" spans="1:16" s="916" customFormat="1" ht="15.6">
      <c r="A3" s="919"/>
      <c r="B3" s="919"/>
      <c r="C3" s="919"/>
      <c r="D3" s="919"/>
      <c r="E3" s="919"/>
      <c r="F3" s="919"/>
      <c r="G3" s="919"/>
      <c r="H3" s="919"/>
      <c r="I3" s="919"/>
      <c r="J3" s="919"/>
      <c r="K3" s="919"/>
      <c r="L3" s="919"/>
      <c r="M3" s="986" t="s">
        <v>175</v>
      </c>
      <c r="N3" s="986"/>
      <c r="O3" s="986"/>
      <c r="P3" s="986"/>
    </row>
    <row r="4" spans="1:16" s="916" customFormat="1" ht="15.6">
      <c r="A4" s="989" t="s">
        <v>1</v>
      </c>
      <c r="B4" s="989" t="s">
        <v>176</v>
      </c>
      <c r="C4" s="989" t="s">
        <v>18</v>
      </c>
      <c r="D4" s="990" t="s">
        <v>321</v>
      </c>
      <c r="E4" s="987" t="s">
        <v>322</v>
      </c>
      <c r="F4" s="987"/>
      <c r="G4" s="987"/>
      <c r="H4" s="987"/>
      <c r="I4" s="987"/>
      <c r="J4" s="987"/>
      <c r="K4" s="987"/>
      <c r="L4" s="987"/>
      <c r="M4" s="987"/>
      <c r="N4" s="987"/>
      <c r="O4" s="987"/>
      <c r="P4" s="987"/>
    </row>
    <row r="5" spans="1:16" s="916" customFormat="1" ht="46.8">
      <c r="A5" s="989"/>
      <c r="B5" s="989"/>
      <c r="C5" s="989"/>
      <c r="D5" s="991"/>
      <c r="E5" s="737" t="s">
        <v>179</v>
      </c>
      <c r="F5" s="737" t="s">
        <v>180</v>
      </c>
      <c r="G5" s="737" t="s">
        <v>181</v>
      </c>
      <c r="H5" s="737" t="s">
        <v>182</v>
      </c>
      <c r="I5" s="737" t="s">
        <v>183</v>
      </c>
      <c r="J5" s="737" t="s">
        <v>184</v>
      </c>
      <c r="K5" s="737" t="s">
        <v>185</v>
      </c>
      <c r="L5" s="737" t="s">
        <v>186</v>
      </c>
      <c r="M5" s="737" t="s">
        <v>187</v>
      </c>
      <c r="N5" s="737" t="s">
        <v>188</v>
      </c>
      <c r="O5" s="737" t="s">
        <v>189</v>
      </c>
      <c r="P5" s="737" t="s">
        <v>190</v>
      </c>
    </row>
    <row r="6" spans="1:16" s="922" customFormat="1" ht="12">
      <c r="A6" s="920">
        <v>-1</v>
      </c>
      <c r="B6" s="921">
        <v>-2</v>
      </c>
      <c r="C6" s="920">
        <v>-3</v>
      </c>
      <c r="D6" s="920" t="s">
        <v>693</v>
      </c>
      <c r="E6" s="920">
        <v>-5</v>
      </c>
      <c r="F6" s="920">
        <v>-6</v>
      </c>
      <c r="G6" s="920">
        <v>-7</v>
      </c>
      <c r="H6" s="920">
        <v>-8</v>
      </c>
      <c r="I6" s="920">
        <v>-9</v>
      </c>
      <c r="J6" s="920">
        <v>-10</v>
      </c>
      <c r="K6" s="920">
        <v>-11</v>
      </c>
      <c r="L6" s="920">
        <v>-12</v>
      </c>
      <c r="M6" s="920">
        <v>-13</v>
      </c>
      <c r="N6" s="920">
        <v>-14</v>
      </c>
      <c r="O6" s="920">
        <v>-15</v>
      </c>
      <c r="P6" s="920">
        <v>-16</v>
      </c>
    </row>
    <row r="7" spans="1:16" s="927" customFormat="1" ht="15.6">
      <c r="A7" s="923"/>
      <c r="B7" s="924" t="s">
        <v>323</v>
      </c>
      <c r="C7" s="923"/>
      <c r="D7" s="925">
        <v>68414.881999999998</v>
      </c>
      <c r="E7" s="926">
        <v>1449.0020000000002</v>
      </c>
      <c r="F7" s="926">
        <v>6341.8519999999999</v>
      </c>
      <c r="G7" s="926">
        <v>4990.5539999999992</v>
      </c>
      <c r="H7" s="926">
        <v>5629.82</v>
      </c>
      <c r="I7" s="926">
        <v>3756.18</v>
      </c>
      <c r="J7" s="926">
        <v>8874.7999999999993</v>
      </c>
      <c r="K7" s="926">
        <v>7013.3219999999992</v>
      </c>
      <c r="L7" s="926">
        <v>5088.5720000000001</v>
      </c>
      <c r="M7" s="926">
        <v>5049.97</v>
      </c>
      <c r="N7" s="926">
        <v>5352.74</v>
      </c>
      <c r="O7" s="926">
        <v>8751.36</v>
      </c>
      <c r="P7" s="926">
        <v>6116.7100000000019</v>
      </c>
    </row>
    <row r="8" spans="1:16" s="916" customFormat="1" ht="15.6">
      <c r="A8" s="924" t="s">
        <v>210</v>
      </c>
      <c r="B8" s="928" t="s">
        <v>324</v>
      </c>
      <c r="C8" s="929"/>
      <c r="D8" s="925"/>
      <c r="E8" s="930"/>
      <c r="F8" s="930"/>
      <c r="G8" s="930"/>
      <c r="H8" s="930"/>
      <c r="I8" s="930"/>
      <c r="J8" s="930"/>
      <c r="K8" s="930"/>
      <c r="L8" s="930"/>
      <c r="M8" s="930"/>
      <c r="N8" s="930"/>
      <c r="O8" s="930"/>
      <c r="P8" s="930"/>
    </row>
    <row r="9" spans="1:16" s="934" customFormat="1" ht="15.6">
      <c r="A9" s="931">
        <v>1</v>
      </c>
      <c r="B9" s="932" t="s">
        <v>192</v>
      </c>
      <c r="C9" s="933" t="s">
        <v>26</v>
      </c>
      <c r="D9" s="930">
        <v>63965.753809999995</v>
      </c>
      <c r="E9" s="930">
        <v>1227.7311000000002</v>
      </c>
      <c r="F9" s="930">
        <v>5401.7650999999996</v>
      </c>
      <c r="G9" s="930">
        <v>4775.3465999999989</v>
      </c>
      <c r="H9" s="930">
        <v>5341.0134699999999</v>
      </c>
      <c r="I9" s="930">
        <v>3634.5087999999996</v>
      </c>
      <c r="J9" s="930">
        <v>8264.3379000000004</v>
      </c>
      <c r="K9" s="930">
        <v>6668.6670999999988</v>
      </c>
      <c r="L9" s="930">
        <v>4911.7281000000003</v>
      </c>
      <c r="M9" s="930">
        <v>4822.1411000000007</v>
      </c>
      <c r="N9" s="930">
        <v>5035.5486999999994</v>
      </c>
      <c r="O9" s="930">
        <v>8077.7228300000015</v>
      </c>
      <c r="P9" s="930">
        <v>5805.243010000002</v>
      </c>
    </row>
    <row r="10" spans="1:16" s="934" customFormat="1" ht="15.6">
      <c r="A10" s="931"/>
      <c r="B10" s="935" t="s">
        <v>199</v>
      </c>
      <c r="C10" s="933"/>
      <c r="D10" s="930"/>
      <c r="E10" s="930"/>
      <c r="F10" s="930"/>
      <c r="G10" s="930"/>
      <c r="H10" s="930"/>
      <c r="I10" s="930"/>
      <c r="J10" s="930"/>
      <c r="K10" s="930"/>
      <c r="L10" s="930"/>
      <c r="M10" s="930"/>
      <c r="N10" s="930"/>
      <c r="O10" s="930"/>
      <c r="P10" s="930"/>
    </row>
    <row r="11" spans="1:16" s="916" customFormat="1" ht="15.6">
      <c r="A11" s="936" t="s">
        <v>84</v>
      </c>
      <c r="B11" s="937" t="s">
        <v>85</v>
      </c>
      <c r="C11" s="938" t="s">
        <v>27</v>
      </c>
      <c r="D11" s="939">
        <v>6632.9840400000003</v>
      </c>
      <c r="E11" s="939">
        <v>325.57700000000006</v>
      </c>
      <c r="F11" s="939">
        <v>181.4693</v>
      </c>
      <c r="G11" s="939">
        <v>147.64460000000003</v>
      </c>
      <c r="H11" s="939">
        <v>1304.9967100000001</v>
      </c>
      <c r="I11" s="939">
        <v>385.59039999999999</v>
      </c>
      <c r="J11" s="939">
        <v>469.66240000000005</v>
      </c>
      <c r="K11" s="939">
        <v>923.61290000000008</v>
      </c>
      <c r="L11" s="939">
        <v>637.78239999999994</v>
      </c>
      <c r="M11" s="939">
        <v>410.18520000000001</v>
      </c>
      <c r="N11" s="939">
        <v>173.2432</v>
      </c>
      <c r="O11" s="939">
        <v>625.55403000000001</v>
      </c>
      <c r="P11" s="939">
        <v>1047.6659000000002</v>
      </c>
    </row>
    <row r="12" spans="1:16" s="943" customFormat="1" ht="15.6">
      <c r="A12" s="940" t="s">
        <v>86</v>
      </c>
      <c r="B12" s="941" t="s">
        <v>241</v>
      </c>
      <c r="C12" s="940" t="s">
        <v>28</v>
      </c>
      <c r="D12" s="942">
        <v>387.51789999999994</v>
      </c>
      <c r="E12" s="939">
        <v>165.76</v>
      </c>
      <c r="F12" s="939">
        <v>0</v>
      </c>
      <c r="G12" s="939">
        <v>0</v>
      </c>
      <c r="H12" s="939">
        <v>41.3322</v>
      </c>
      <c r="I12" s="939">
        <v>110.2684</v>
      </c>
      <c r="J12" s="939">
        <v>0</v>
      </c>
      <c r="K12" s="939">
        <v>3.9222000000000001</v>
      </c>
      <c r="L12" s="939">
        <v>30.973699999999997</v>
      </c>
      <c r="M12" s="939">
        <v>8.7158999999999995</v>
      </c>
      <c r="N12" s="939">
        <v>9.5554999999999986</v>
      </c>
      <c r="O12" s="939">
        <v>0</v>
      </c>
      <c r="P12" s="939">
        <v>16.989999999999998</v>
      </c>
    </row>
    <row r="13" spans="1:16" s="943" customFormat="1" ht="15.6">
      <c r="A13" s="936" t="s">
        <v>90</v>
      </c>
      <c r="B13" s="937" t="s">
        <v>91</v>
      </c>
      <c r="C13" s="938" t="s">
        <v>31</v>
      </c>
      <c r="D13" s="939">
        <v>24401.928069999998</v>
      </c>
      <c r="E13" s="939">
        <v>455.20410000000004</v>
      </c>
      <c r="F13" s="939">
        <v>2394.8420000000001</v>
      </c>
      <c r="G13" s="939">
        <v>1671.7320000000002</v>
      </c>
      <c r="H13" s="939">
        <v>2123.3838599999999</v>
      </c>
      <c r="I13" s="939">
        <v>471.8900000000001</v>
      </c>
      <c r="J13" s="939">
        <v>3407.7449999999999</v>
      </c>
      <c r="K13" s="939">
        <v>2183.6819999999998</v>
      </c>
      <c r="L13" s="939">
        <v>2124.2019999999998</v>
      </c>
      <c r="M13" s="939">
        <v>2200.48</v>
      </c>
      <c r="N13" s="939">
        <v>1810.6000000000004</v>
      </c>
      <c r="O13" s="939">
        <v>3277.4600000000005</v>
      </c>
      <c r="P13" s="939">
        <v>2280.7071100000003</v>
      </c>
    </row>
    <row r="14" spans="1:16" s="916" customFormat="1" ht="15.6">
      <c r="A14" s="936" t="s">
        <v>92</v>
      </c>
      <c r="B14" s="937" t="s">
        <v>93</v>
      </c>
      <c r="C14" s="938" t="s">
        <v>32</v>
      </c>
      <c r="D14" s="939">
        <v>1210.0999999999999</v>
      </c>
      <c r="E14" s="939">
        <v>104.57999999999998</v>
      </c>
      <c r="F14" s="939">
        <v>25.11</v>
      </c>
      <c r="G14" s="939">
        <v>57.519999999999996</v>
      </c>
      <c r="H14" s="939">
        <v>146.87</v>
      </c>
      <c r="I14" s="939">
        <v>59.85</v>
      </c>
      <c r="J14" s="939">
        <v>116.37</v>
      </c>
      <c r="K14" s="939">
        <v>258.87</v>
      </c>
      <c r="L14" s="939">
        <v>68.77</v>
      </c>
      <c r="M14" s="939">
        <v>83.740000000000009</v>
      </c>
      <c r="N14" s="939">
        <v>134.52000000000001</v>
      </c>
      <c r="O14" s="939">
        <v>42.8</v>
      </c>
      <c r="P14" s="939">
        <v>111.1</v>
      </c>
    </row>
    <row r="15" spans="1:16" s="916" customFormat="1" ht="15.6">
      <c r="A15" s="936" t="s">
        <v>94</v>
      </c>
      <c r="B15" s="937" t="s">
        <v>95</v>
      </c>
      <c r="C15" s="938" t="s">
        <v>33</v>
      </c>
      <c r="D15" s="939">
        <v>22348.400000000001</v>
      </c>
      <c r="E15" s="939">
        <v>206.60000000000002</v>
      </c>
      <c r="F15" s="939">
        <v>2191.2199999999998</v>
      </c>
      <c r="G15" s="939">
        <v>1904.26</v>
      </c>
      <c r="H15" s="939">
        <v>1166.76</v>
      </c>
      <c r="I15" s="939">
        <v>2097.7600000000002</v>
      </c>
      <c r="J15" s="939">
        <v>3615.88</v>
      </c>
      <c r="K15" s="939">
        <v>1950.61</v>
      </c>
      <c r="L15" s="939">
        <v>1652.4699999999998</v>
      </c>
      <c r="M15" s="939">
        <v>1579.6000000000001</v>
      </c>
      <c r="N15" s="939">
        <v>1749.6999999999998</v>
      </c>
      <c r="O15" s="939">
        <v>2863.3900000000003</v>
      </c>
      <c r="P15" s="939">
        <v>1370.15</v>
      </c>
    </row>
    <row r="16" spans="1:16" s="916" customFormat="1" ht="15.6">
      <c r="A16" s="936" t="s">
        <v>96</v>
      </c>
      <c r="B16" s="937" t="s">
        <v>97</v>
      </c>
      <c r="C16" s="938" t="s">
        <v>34</v>
      </c>
      <c r="D16" s="939">
        <v>0</v>
      </c>
      <c r="E16" s="939"/>
      <c r="F16" s="939"/>
      <c r="G16" s="939"/>
      <c r="H16" s="939"/>
      <c r="I16" s="939"/>
      <c r="J16" s="939"/>
      <c r="K16" s="939"/>
      <c r="L16" s="939"/>
      <c r="M16" s="939"/>
      <c r="N16" s="939"/>
      <c r="O16" s="939"/>
      <c r="P16" s="939"/>
    </row>
    <row r="17" spans="1:16" s="916" customFormat="1" ht="15.6">
      <c r="A17" s="936" t="s">
        <v>98</v>
      </c>
      <c r="B17" s="937" t="s">
        <v>99</v>
      </c>
      <c r="C17" s="938" t="s">
        <v>35</v>
      </c>
      <c r="D17" s="939">
        <v>9292.08</v>
      </c>
      <c r="E17" s="939">
        <v>117.80999999999999</v>
      </c>
      <c r="F17" s="939">
        <v>607.94000000000005</v>
      </c>
      <c r="G17" s="939">
        <v>994.18999999999994</v>
      </c>
      <c r="H17" s="939">
        <v>593.94000000000005</v>
      </c>
      <c r="I17" s="939">
        <v>601.86</v>
      </c>
      <c r="J17" s="939">
        <v>653.87</v>
      </c>
      <c r="K17" s="939">
        <v>1350.56</v>
      </c>
      <c r="L17" s="939">
        <v>427.13</v>
      </c>
      <c r="M17" s="939">
        <v>547.13</v>
      </c>
      <c r="N17" s="939">
        <v>1167.06</v>
      </c>
      <c r="O17" s="939">
        <v>1256.46</v>
      </c>
      <c r="P17" s="939">
        <v>974.13</v>
      </c>
    </row>
    <row r="18" spans="1:16" s="943" customFormat="1" ht="15.6">
      <c r="A18" s="940" t="s">
        <v>86</v>
      </c>
      <c r="B18" s="944" t="s">
        <v>195</v>
      </c>
      <c r="C18" s="523" t="s">
        <v>36</v>
      </c>
      <c r="D18" s="942">
        <v>7732.87</v>
      </c>
      <c r="E18" s="942">
        <v>115.05</v>
      </c>
      <c r="F18" s="942">
        <v>455.68</v>
      </c>
      <c r="G18" s="942">
        <v>788.27</v>
      </c>
      <c r="H18" s="942">
        <v>567.89</v>
      </c>
      <c r="I18" s="942">
        <v>470.63</v>
      </c>
      <c r="J18" s="942">
        <v>591.23</v>
      </c>
      <c r="K18" s="942">
        <v>1158.5</v>
      </c>
      <c r="L18" s="942">
        <v>388.85</v>
      </c>
      <c r="M18" s="942">
        <v>399.01</v>
      </c>
      <c r="N18" s="942">
        <v>1019.56</v>
      </c>
      <c r="O18" s="942">
        <v>1197.95</v>
      </c>
      <c r="P18" s="942">
        <v>580.25</v>
      </c>
    </row>
    <row r="19" spans="1:16" s="916" customFormat="1" ht="15.6">
      <c r="A19" s="936" t="s">
        <v>103</v>
      </c>
      <c r="B19" s="937" t="s">
        <v>243</v>
      </c>
      <c r="C19" s="938" t="s">
        <v>39</v>
      </c>
      <c r="D19" s="939">
        <v>78.251699999999985</v>
      </c>
      <c r="E19" s="939">
        <v>16.260000000000002</v>
      </c>
      <c r="F19" s="939">
        <v>1.1838</v>
      </c>
      <c r="G19" s="939">
        <v>0</v>
      </c>
      <c r="H19" s="939">
        <v>5.0629</v>
      </c>
      <c r="I19" s="939">
        <v>17.558399999999999</v>
      </c>
      <c r="J19" s="939">
        <v>0.8105</v>
      </c>
      <c r="K19" s="939">
        <v>1.3322000000000001</v>
      </c>
      <c r="L19" s="939">
        <v>1.3736999999999999</v>
      </c>
      <c r="M19" s="939">
        <v>1.0059</v>
      </c>
      <c r="N19" s="939">
        <v>0.42549999999999999</v>
      </c>
      <c r="O19" s="939">
        <v>12.0588</v>
      </c>
      <c r="P19" s="939">
        <v>21.179999999999996</v>
      </c>
    </row>
    <row r="20" spans="1:16" s="916" customFormat="1" ht="15.6">
      <c r="A20" s="936" t="s">
        <v>105</v>
      </c>
      <c r="B20" s="937" t="s">
        <v>106</v>
      </c>
      <c r="C20" s="938" t="s">
        <v>40</v>
      </c>
      <c r="D20" s="939">
        <v>0</v>
      </c>
      <c r="E20" s="939">
        <v>0</v>
      </c>
      <c r="F20" s="939">
        <v>0</v>
      </c>
      <c r="G20" s="939">
        <v>0</v>
      </c>
      <c r="H20" s="939">
        <v>0</v>
      </c>
      <c r="I20" s="939">
        <v>0</v>
      </c>
      <c r="J20" s="939">
        <v>0</v>
      </c>
      <c r="K20" s="939">
        <v>0</v>
      </c>
      <c r="L20" s="939">
        <v>0</v>
      </c>
      <c r="M20" s="939">
        <v>0</v>
      </c>
      <c r="N20" s="939">
        <v>0</v>
      </c>
      <c r="O20" s="939">
        <v>0</v>
      </c>
      <c r="P20" s="939">
        <v>0</v>
      </c>
    </row>
    <row r="21" spans="1:16" s="916" customFormat="1" ht="15.6">
      <c r="A21" s="936" t="s">
        <v>107</v>
      </c>
      <c r="B21" s="937" t="s">
        <v>108</v>
      </c>
      <c r="C21" s="936" t="s">
        <v>41</v>
      </c>
      <c r="D21" s="939">
        <v>2.0099999999999998</v>
      </c>
      <c r="E21" s="939">
        <v>1.7</v>
      </c>
      <c r="F21" s="939">
        <v>0</v>
      </c>
      <c r="G21" s="939">
        <v>0</v>
      </c>
      <c r="H21" s="939">
        <v>0</v>
      </c>
      <c r="I21" s="939">
        <v>0</v>
      </c>
      <c r="J21" s="939">
        <v>0</v>
      </c>
      <c r="K21" s="939">
        <v>0</v>
      </c>
      <c r="L21" s="939">
        <v>0</v>
      </c>
      <c r="M21" s="939">
        <v>0</v>
      </c>
      <c r="N21" s="939">
        <v>0</v>
      </c>
      <c r="O21" s="939">
        <v>0</v>
      </c>
      <c r="P21" s="939">
        <v>0.31000000000000005</v>
      </c>
    </row>
    <row r="22" spans="1:16" s="934" customFormat="1" ht="15.6">
      <c r="A22" s="931">
        <v>2</v>
      </c>
      <c r="B22" s="932" t="s">
        <v>197</v>
      </c>
      <c r="C22" s="933" t="s">
        <v>42</v>
      </c>
      <c r="D22" s="930">
        <v>3669.0002899999999</v>
      </c>
      <c r="E22" s="930">
        <v>208.19589999999994</v>
      </c>
      <c r="F22" s="930">
        <v>931.55150000000003</v>
      </c>
      <c r="G22" s="930">
        <v>164.71769999999998</v>
      </c>
      <c r="H22" s="930">
        <v>245.56806000000006</v>
      </c>
      <c r="I22" s="930">
        <v>118.11760000000001</v>
      </c>
      <c r="J22" s="930">
        <v>444.47460000000001</v>
      </c>
      <c r="K22" s="930">
        <v>214.48630000000003</v>
      </c>
      <c r="L22" s="930">
        <v>127.15300000000001</v>
      </c>
      <c r="M22" s="930">
        <v>138.81550000000001</v>
      </c>
      <c r="N22" s="930">
        <v>180.03920000000002</v>
      </c>
      <c r="O22" s="930">
        <v>657.64774</v>
      </c>
      <c r="P22" s="930">
        <v>238.23319000000004</v>
      </c>
    </row>
    <row r="23" spans="1:16" s="934" customFormat="1" ht="15.6">
      <c r="A23" s="931"/>
      <c r="B23" s="935" t="s">
        <v>199</v>
      </c>
      <c r="C23" s="933"/>
      <c r="D23" s="930"/>
      <c r="E23" s="930"/>
      <c r="F23" s="930"/>
      <c r="G23" s="930"/>
      <c r="H23" s="930"/>
      <c r="I23" s="930"/>
      <c r="J23" s="930"/>
      <c r="K23" s="930"/>
      <c r="L23" s="930"/>
      <c r="M23" s="930"/>
      <c r="N23" s="930"/>
      <c r="O23" s="930"/>
      <c r="P23" s="930"/>
    </row>
    <row r="24" spans="1:16" s="916" customFormat="1" ht="15.6">
      <c r="A24" s="936" t="s">
        <v>111</v>
      </c>
      <c r="B24" s="937" t="s">
        <v>112</v>
      </c>
      <c r="C24" s="938" t="s">
        <v>43</v>
      </c>
      <c r="D24" s="939">
        <v>9.69</v>
      </c>
      <c r="E24" s="939">
        <v>4.63</v>
      </c>
      <c r="F24" s="939">
        <v>0.06</v>
      </c>
      <c r="G24" s="939">
        <v>0</v>
      </c>
      <c r="H24" s="939">
        <v>5</v>
      </c>
      <c r="I24" s="939">
        <v>0</v>
      </c>
      <c r="J24" s="939">
        <v>0</v>
      </c>
      <c r="K24" s="939">
        <v>0</v>
      </c>
      <c r="L24" s="939">
        <v>0</v>
      </c>
      <c r="M24" s="939">
        <v>0</v>
      </c>
      <c r="N24" s="939">
        <v>0</v>
      </c>
      <c r="O24" s="939">
        <v>0</v>
      </c>
      <c r="P24" s="939">
        <v>0</v>
      </c>
    </row>
    <row r="25" spans="1:16" s="916" customFormat="1" ht="15.6">
      <c r="A25" s="936" t="s">
        <v>113</v>
      </c>
      <c r="B25" s="937" t="s">
        <v>114</v>
      </c>
      <c r="C25" s="938" t="s">
        <v>44</v>
      </c>
      <c r="D25" s="939">
        <v>1.8783100000000004</v>
      </c>
      <c r="E25" s="939">
        <v>0.76</v>
      </c>
      <c r="F25" s="939">
        <v>0.06</v>
      </c>
      <c r="G25" s="939">
        <v>0.06</v>
      </c>
      <c r="H25" s="939">
        <v>9.5399999999999999E-2</v>
      </c>
      <c r="I25" s="939">
        <v>8.4510000000000002E-2</v>
      </c>
      <c r="J25" s="939">
        <v>7.0000000000000007E-2</v>
      </c>
      <c r="K25" s="939">
        <v>0.08</v>
      </c>
      <c r="L25" s="939">
        <v>0.04</v>
      </c>
      <c r="M25" s="939">
        <v>0.1</v>
      </c>
      <c r="N25" s="939">
        <v>5.2299999999999999E-2</v>
      </c>
      <c r="O25" s="939">
        <v>0.33</v>
      </c>
      <c r="P25" s="939">
        <v>0.14610000000000001</v>
      </c>
    </row>
    <row r="26" spans="1:16" s="916" customFormat="1" ht="15.6">
      <c r="A26" s="936" t="s">
        <v>115</v>
      </c>
      <c r="B26" s="937" t="s">
        <v>116</v>
      </c>
      <c r="C26" s="936" t="s">
        <v>45</v>
      </c>
      <c r="D26" s="939">
        <v>0</v>
      </c>
      <c r="E26" s="939">
        <v>0</v>
      </c>
      <c r="F26" s="939">
        <v>0</v>
      </c>
      <c r="G26" s="939">
        <v>0</v>
      </c>
      <c r="H26" s="939">
        <v>0</v>
      </c>
      <c r="I26" s="939">
        <v>0</v>
      </c>
      <c r="J26" s="939">
        <v>0</v>
      </c>
      <c r="K26" s="939">
        <v>0</v>
      </c>
      <c r="L26" s="939">
        <v>0</v>
      </c>
      <c r="M26" s="939">
        <v>0</v>
      </c>
      <c r="N26" s="939">
        <v>0</v>
      </c>
      <c r="O26" s="939">
        <v>0</v>
      </c>
      <c r="P26" s="939">
        <v>0</v>
      </c>
    </row>
    <row r="27" spans="1:16" s="916" customFormat="1" ht="15.6">
      <c r="A27" s="936" t="s">
        <v>117</v>
      </c>
      <c r="B27" s="937" t="s">
        <v>118</v>
      </c>
      <c r="C27" s="938" t="s">
        <v>46</v>
      </c>
      <c r="D27" s="939">
        <v>0</v>
      </c>
      <c r="E27" s="939">
        <v>0</v>
      </c>
      <c r="F27" s="939">
        <v>0</v>
      </c>
      <c r="G27" s="939">
        <v>0</v>
      </c>
      <c r="H27" s="939">
        <v>0</v>
      </c>
      <c r="I27" s="939">
        <v>0</v>
      </c>
      <c r="J27" s="939">
        <v>0</v>
      </c>
      <c r="K27" s="939">
        <v>0</v>
      </c>
      <c r="L27" s="939">
        <v>0</v>
      </c>
      <c r="M27" s="939">
        <v>0</v>
      </c>
      <c r="N27" s="939">
        <v>0</v>
      </c>
      <c r="O27" s="939">
        <v>0</v>
      </c>
      <c r="P27" s="939">
        <v>0</v>
      </c>
    </row>
    <row r="28" spans="1:16" s="916" customFormat="1" ht="15.6">
      <c r="A28" s="936" t="s">
        <v>120</v>
      </c>
      <c r="B28" s="937" t="s">
        <v>121</v>
      </c>
      <c r="C28" s="938" t="s">
        <v>47</v>
      </c>
      <c r="D28" s="939">
        <v>1.9550000000000001</v>
      </c>
      <c r="E28" s="939">
        <v>0.94500000000000006</v>
      </c>
      <c r="F28" s="939">
        <v>1.01</v>
      </c>
      <c r="G28" s="939">
        <v>0</v>
      </c>
      <c r="H28" s="939">
        <v>0</v>
      </c>
      <c r="I28" s="939">
        <v>0</v>
      </c>
      <c r="J28" s="939">
        <v>0</v>
      </c>
      <c r="K28" s="939">
        <v>0</v>
      </c>
      <c r="L28" s="939">
        <v>0</v>
      </c>
      <c r="M28" s="939">
        <v>0</v>
      </c>
      <c r="N28" s="939">
        <v>0</v>
      </c>
      <c r="O28" s="939">
        <v>0</v>
      </c>
      <c r="P28" s="939">
        <v>0</v>
      </c>
    </row>
    <row r="29" spans="1:16" s="916" customFormat="1" ht="15.6">
      <c r="A29" s="936" t="s">
        <v>122</v>
      </c>
      <c r="B29" s="937" t="s">
        <v>123</v>
      </c>
      <c r="C29" s="936" t="s">
        <v>48</v>
      </c>
      <c r="D29" s="939">
        <v>1.06</v>
      </c>
      <c r="E29" s="939">
        <v>0.87</v>
      </c>
      <c r="F29" s="939">
        <v>0</v>
      </c>
      <c r="G29" s="939">
        <v>0</v>
      </c>
      <c r="H29" s="939">
        <v>0</v>
      </c>
      <c r="I29" s="939">
        <v>0</v>
      </c>
      <c r="J29" s="939">
        <v>0.11</v>
      </c>
      <c r="K29" s="939">
        <v>0</v>
      </c>
      <c r="L29" s="939">
        <v>0</v>
      </c>
      <c r="M29" s="939">
        <v>0.08</v>
      </c>
      <c r="N29" s="939">
        <v>0</v>
      </c>
      <c r="O29" s="939">
        <v>0</v>
      </c>
      <c r="P29" s="939">
        <v>0</v>
      </c>
    </row>
    <row r="30" spans="1:16" s="916" customFormat="1" ht="15.6">
      <c r="A30" s="936" t="s">
        <v>124</v>
      </c>
      <c r="B30" s="945" t="s">
        <v>125</v>
      </c>
      <c r="C30" s="946" t="s">
        <v>49</v>
      </c>
      <c r="D30" s="939">
        <v>0</v>
      </c>
      <c r="E30" s="939">
        <v>0</v>
      </c>
      <c r="F30" s="939">
        <v>0</v>
      </c>
      <c r="G30" s="939">
        <v>0</v>
      </c>
      <c r="H30" s="939">
        <v>0</v>
      </c>
      <c r="I30" s="939">
        <v>0</v>
      </c>
      <c r="J30" s="939">
        <v>0</v>
      </c>
      <c r="K30" s="939">
        <v>0</v>
      </c>
      <c r="L30" s="939">
        <v>0</v>
      </c>
      <c r="M30" s="939">
        <v>0</v>
      </c>
      <c r="N30" s="939">
        <v>0</v>
      </c>
      <c r="O30" s="939">
        <v>0</v>
      </c>
      <c r="P30" s="939">
        <v>0</v>
      </c>
    </row>
    <row r="31" spans="1:16" s="916" customFormat="1" ht="15.6">
      <c r="A31" s="936" t="s">
        <v>126</v>
      </c>
      <c r="B31" s="521" t="s">
        <v>127</v>
      </c>
      <c r="C31" s="522" t="s">
        <v>50</v>
      </c>
      <c r="D31" s="939">
        <v>17.71</v>
      </c>
      <c r="E31" s="939">
        <v>5.67</v>
      </c>
      <c r="F31" s="939">
        <v>0</v>
      </c>
      <c r="G31" s="939">
        <v>0</v>
      </c>
      <c r="H31" s="939">
        <v>0</v>
      </c>
      <c r="I31" s="939">
        <v>0</v>
      </c>
      <c r="J31" s="939">
        <v>0</v>
      </c>
      <c r="K31" s="939">
        <v>0.83</v>
      </c>
      <c r="L31" s="939">
        <v>0</v>
      </c>
      <c r="M31" s="939">
        <v>0</v>
      </c>
      <c r="N31" s="939">
        <v>0</v>
      </c>
      <c r="O31" s="939">
        <v>0</v>
      </c>
      <c r="P31" s="939">
        <v>11.21</v>
      </c>
    </row>
    <row r="32" spans="1:16" s="916" customFormat="1" ht="31.2">
      <c r="A32" s="936" t="s">
        <v>128</v>
      </c>
      <c r="B32" s="937" t="s">
        <v>198</v>
      </c>
      <c r="C32" s="936" t="s">
        <v>51</v>
      </c>
      <c r="D32" s="939">
        <v>989.09852999999998</v>
      </c>
      <c r="E32" s="939">
        <v>99.361400000000017</v>
      </c>
      <c r="F32" s="939">
        <v>59.295000000000002</v>
      </c>
      <c r="G32" s="939">
        <v>31.676600000000001</v>
      </c>
      <c r="H32" s="939">
        <v>141.28535999999997</v>
      </c>
      <c r="I32" s="939">
        <v>48.485599999999998</v>
      </c>
      <c r="J32" s="939">
        <v>72.288589999999999</v>
      </c>
      <c r="K32" s="939">
        <v>116.55980000000001</v>
      </c>
      <c r="L32" s="939">
        <v>66.816600000000008</v>
      </c>
      <c r="M32" s="939">
        <v>47.305600000000005</v>
      </c>
      <c r="N32" s="939">
        <v>75.213999999999999</v>
      </c>
      <c r="O32" s="939">
        <v>123.68319</v>
      </c>
      <c r="P32" s="939">
        <v>107.12678999999997</v>
      </c>
    </row>
    <row r="33" spans="1:16" s="943" customFormat="1" ht="15.6">
      <c r="A33" s="940" t="s">
        <v>86</v>
      </c>
      <c r="B33" s="935" t="s">
        <v>244</v>
      </c>
      <c r="C33" s="940"/>
      <c r="D33" s="942">
        <v>0</v>
      </c>
      <c r="E33" s="942"/>
      <c r="F33" s="942"/>
      <c r="G33" s="942"/>
      <c r="H33" s="942"/>
      <c r="I33" s="942"/>
      <c r="J33" s="942"/>
      <c r="K33" s="942"/>
      <c r="L33" s="942"/>
      <c r="M33" s="942"/>
      <c r="N33" s="942"/>
      <c r="O33" s="942"/>
      <c r="P33" s="942"/>
    </row>
    <row r="34" spans="1:16" s="943" customFormat="1" ht="15.6">
      <c r="A34" s="940" t="s">
        <v>86</v>
      </c>
      <c r="B34" s="735" t="s">
        <v>130</v>
      </c>
      <c r="C34" s="734" t="s">
        <v>52</v>
      </c>
      <c r="D34" s="942">
        <v>699.66266000000007</v>
      </c>
      <c r="E34" s="942">
        <v>53.401000000000003</v>
      </c>
      <c r="F34" s="942">
        <v>40.807400000000001</v>
      </c>
      <c r="G34" s="942">
        <v>20.831700000000001</v>
      </c>
      <c r="H34" s="942">
        <v>88.803579999999997</v>
      </c>
      <c r="I34" s="942">
        <v>29.6936</v>
      </c>
      <c r="J34" s="942">
        <v>51.28049</v>
      </c>
      <c r="K34" s="942">
        <v>107.1756</v>
      </c>
      <c r="L34" s="942">
        <v>58.0289</v>
      </c>
      <c r="M34" s="942">
        <v>35.94173</v>
      </c>
      <c r="N34" s="942">
        <v>39.902100000000004</v>
      </c>
      <c r="O34" s="942">
        <v>100.70777</v>
      </c>
      <c r="P34" s="942">
        <v>73.088790000000003</v>
      </c>
    </row>
    <row r="35" spans="1:16" s="943" customFormat="1" ht="15.6">
      <c r="A35" s="940" t="s">
        <v>86</v>
      </c>
      <c r="B35" s="735" t="s">
        <v>201</v>
      </c>
      <c r="C35" s="734" t="s">
        <v>53</v>
      </c>
      <c r="D35" s="942">
        <v>34.199550000000002</v>
      </c>
      <c r="E35" s="942">
        <v>9.2900000000000009</v>
      </c>
      <c r="F35" s="942">
        <v>1.1600000000000001</v>
      </c>
      <c r="G35" s="942">
        <v>0.53</v>
      </c>
      <c r="H35" s="942">
        <v>3.85</v>
      </c>
      <c r="I35" s="942">
        <v>6.69</v>
      </c>
      <c r="J35" s="942">
        <v>8.5200000000000164E-2</v>
      </c>
      <c r="K35" s="942">
        <v>0.05</v>
      </c>
      <c r="L35" s="942">
        <v>0.72</v>
      </c>
      <c r="M35" s="942">
        <v>0.2</v>
      </c>
      <c r="N35" s="942">
        <v>0.18</v>
      </c>
      <c r="O35" s="942">
        <v>3.9543499999999998</v>
      </c>
      <c r="P35" s="942">
        <v>7.49</v>
      </c>
    </row>
    <row r="36" spans="1:16" s="943" customFormat="1" ht="15.6">
      <c r="A36" s="940" t="s">
        <v>86</v>
      </c>
      <c r="B36" s="735" t="s">
        <v>202</v>
      </c>
      <c r="C36" s="734" t="s">
        <v>54</v>
      </c>
      <c r="D36" s="942">
        <v>0.81600000000000017</v>
      </c>
      <c r="E36" s="942">
        <v>0.34599999999999997</v>
      </c>
      <c r="F36" s="942">
        <v>0</v>
      </c>
      <c r="G36" s="942">
        <v>0.13999999999999999</v>
      </c>
      <c r="H36" s="942">
        <v>0</v>
      </c>
      <c r="I36" s="942">
        <v>0</v>
      </c>
      <c r="J36" s="942">
        <v>0.06</v>
      </c>
      <c r="K36" s="942">
        <v>0.03</v>
      </c>
      <c r="L36" s="942">
        <v>4.9999999999999996E-2</v>
      </c>
      <c r="M36" s="942">
        <v>0.09</v>
      </c>
      <c r="N36" s="942">
        <v>0</v>
      </c>
      <c r="O36" s="942">
        <v>0.05</v>
      </c>
      <c r="P36" s="942">
        <v>0.05</v>
      </c>
    </row>
    <row r="37" spans="1:16" s="943" customFormat="1" ht="15.6">
      <c r="A37" s="940" t="s">
        <v>86</v>
      </c>
      <c r="B37" s="735" t="s">
        <v>133</v>
      </c>
      <c r="C37" s="734" t="s">
        <v>55</v>
      </c>
      <c r="D37" s="942">
        <v>5.1279999999999992</v>
      </c>
      <c r="E37" s="942">
        <v>1.97</v>
      </c>
      <c r="F37" s="942">
        <v>0.38800000000000001</v>
      </c>
      <c r="G37" s="942">
        <v>0.18</v>
      </c>
      <c r="H37" s="942">
        <v>0.3</v>
      </c>
      <c r="I37" s="942">
        <v>0.32</v>
      </c>
      <c r="J37" s="942">
        <v>0.17</v>
      </c>
      <c r="K37" s="942">
        <v>0.37</v>
      </c>
      <c r="L37" s="942">
        <v>0.15</v>
      </c>
      <c r="M37" s="942">
        <v>0.35</v>
      </c>
      <c r="N37" s="942">
        <v>0.33</v>
      </c>
      <c r="O37" s="942">
        <v>0.14000000000000001</v>
      </c>
      <c r="P37" s="942">
        <v>0.46</v>
      </c>
    </row>
    <row r="38" spans="1:16" s="943" customFormat="1" ht="15.6">
      <c r="A38" s="940" t="s">
        <v>86</v>
      </c>
      <c r="B38" s="735" t="s">
        <v>203</v>
      </c>
      <c r="C38" s="734" t="s">
        <v>56</v>
      </c>
      <c r="D38" s="942">
        <v>41.983670000000004</v>
      </c>
      <c r="E38" s="942">
        <v>10.8444</v>
      </c>
      <c r="F38" s="942">
        <v>2.62</v>
      </c>
      <c r="G38" s="942">
        <v>1.22</v>
      </c>
      <c r="H38" s="942">
        <v>1.4746000000000001</v>
      </c>
      <c r="I38" s="942">
        <v>3.93</v>
      </c>
      <c r="J38" s="942">
        <v>2.4300000000000002</v>
      </c>
      <c r="K38" s="942">
        <v>2.84</v>
      </c>
      <c r="L38" s="942">
        <v>2.0699999999999998</v>
      </c>
      <c r="M38" s="942">
        <v>3.5116700000000001</v>
      </c>
      <c r="N38" s="942">
        <v>2.7277</v>
      </c>
      <c r="O38" s="942">
        <v>3.6852999999999998</v>
      </c>
      <c r="P38" s="942">
        <v>4.63</v>
      </c>
    </row>
    <row r="39" spans="1:16" s="943" customFormat="1" ht="15.6">
      <c r="A39" s="940" t="s">
        <v>86</v>
      </c>
      <c r="B39" s="735" t="s">
        <v>325</v>
      </c>
      <c r="C39" s="734" t="s">
        <v>57</v>
      </c>
      <c r="D39" s="942">
        <v>8.2600000000000016</v>
      </c>
      <c r="E39" s="942">
        <v>6.0200000000000005</v>
      </c>
      <c r="F39" s="942">
        <v>0.77</v>
      </c>
      <c r="G39" s="942">
        <v>0</v>
      </c>
      <c r="H39" s="942">
        <v>0</v>
      </c>
      <c r="I39" s="942">
        <v>0.32</v>
      </c>
      <c r="J39" s="942">
        <v>0</v>
      </c>
      <c r="K39" s="942">
        <v>0</v>
      </c>
      <c r="L39" s="942">
        <v>0</v>
      </c>
      <c r="M39" s="942">
        <v>0</v>
      </c>
      <c r="N39" s="942">
        <v>0</v>
      </c>
      <c r="O39" s="942">
        <v>0.2</v>
      </c>
      <c r="P39" s="942">
        <v>0.95</v>
      </c>
    </row>
    <row r="40" spans="1:16" s="943" customFormat="1" ht="15.6">
      <c r="A40" s="940" t="s">
        <v>86</v>
      </c>
      <c r="B40" s="735" t="s">
        <v>136</v>
      </c>
      <c r="C40" s="734" t="s">
        <v>58</v>
      </c>
      <c r="D40" s="942">
        <v>142.67037999999999</v>
      </c>
      <c r="E40" s="942">
        <v>5.32</v>
      </c>
      <c r="F40" s="942">
        <v>5.5195999999999996</v>
      </c>
      <c r="G40" s="942">
        <v>5.4169000000000009</v>
      </c>
      <c r="H40" s="942">
        <v>44.727180000000004</v>
      </c>
      <c r="I40" s="942">
        <v>5.8420000000000005</v>
      </c>
      <c r="J40" s="942">
        <v>8.1829000000000001</v>
      </c>
      <c r="K40" s="942">
        <v>5.7541999999999991</v>
      </c>
      <c r="L40" s="942">
        <v>5.0577000000000014</v>
      </c>
      <c r="M40" s="942">
        <v>5.9422000000000006</v>
      </c>
      <c r="N40" s="942">
        <v>30.664200000000001</v>
      </c>
      <c r="O40" s="942">
        <v>4.5354999999999999</v>
      </c>
      <c r="P40" s="942">
        <v>15.707999999999997</v>
      </c>
    </row>
    <row r="41" spans="1:16" s="943" customFormat="1" ht="15.6">
      <c r="A41" s="940" t="s">
        <v>86</v>
      </c>
      <c r="B41" s="735" t="s">
        <v>205</v>
      </c>
      <c r="C41" s="734" t="s">
        <v>59</v>
      </c>
      <c r="D41" s="942">
        <v>0.76</v>
      </c>
      <c r="E41" s="942">
        <v>0.26</v>
      </c>
      <c r="F41" s="942">
        <v>0.09</v>
      </c>
      <c r="G41" s="942">
        <v>7.0000000000000007E-2</v>
      </c>
      <c r="H41" s="942">
        <v>0</v>
      </c>
      <c r="I41" s="942">
        <v>0.03</v>
      </c>
      <c r="J41" s="942">
        <v>0.04</v>
      </c>
      <c r="K41" s="942">
        <v>0.03</v>
      </c>
      <c r="L41" s="942">
        <v>0.04</v>
      </c>
      <c r="M41" s="942">
        <v>0.11</v>
      </c>
      <c r="N41" s="942">
        <v>0.03</v>
      </c>
      <c r="O41" s="942">
        <v>0.04</v>
      </c>
      <c r="P41" s="942">
        <v>0.02</v>
      </c>
    </row>
    <row r="42" spans="1:16" s="943" customFormat="1" ht="15.6">
      <c r="A42" s="940" t="s">
        <v>86</v>
      </c>
      <c r="B42" s="735" t="s">
        <v>138</v>
      </c>
      <c r="C42" s="734" t="s">
        <v>60</v>
      </c>
      <c r="D42" s="942">
        <v>0</v>
      </c>
      <c r="E42" s="942">
        <v>0</v>
      </c>
      <c r="F42" s="942">
        <v>0</v>
      </c>
      <c r="G42" s="942">
        <v>0</v>
      </c>
      <c r="H42" s="942">
        <v>0</v>
      </c>
      <c r="I42" s="942">
        <v>0</v>
      </c>
      <c r="J42" s="942">
        <v>0</v>
      </c>
      <c r="K42" s="942">
        <v>0</v>
      </c>
      <c r="L42" s="942">
        <v>0</v>
      </c>
      <c r="M42" s="942">
        <v>0</v>
      </c>
      <c r="N42" s="942">
        <v>0</v>
      </c>
      <c r="O42" s="942">
        <v>0</v>
      </c>
      <c r="P42" s="942">
        <v>0</v>
      </c>
    </row>
    <row r="43" spans="1:16" s="943" customFormat="1" ht="15.6">
      <c r="A43" s="940" t="s">
        <v>86</v>
      </c>
      <c r="B43" s="735" t="s">
        <v>139</v>
      </c>
      <c r="C43" s="734" t="s">
        <v>61</v>
      </c>
      <c r="D43" s="942">
        <v>0.36</v>
      </c>
      <c r="E43" s="942">
        <v>0</v>
      </c>
      <c r="F43" s="942">
        <v>0</v>
      </c>
      <c r="G43" s="942">
        <v>0</v>
      </c>
      <c r="H43" s="942">
        <v>0</v>
      </c>
      <c r="I43" s="942">
        <v>0</v>
      </c>
      <c r="J43" s="942">
        <v>0</v>
      </c>
      <c r="K43" s="942">
        <v>0</v>
      </c>
      <c r="L43" s="942">
        <v>0.36</v>
      </c>
      <c r="M43" s="942">
        <v>0</v>
      </c>
      <c r="N43" s="942">
        <v>0</v>
      </c>
      <c r="O43" s="942">
        <v>0</v>
      </c>
      <c r="P43" s="942">
        <v>0</v>
      </c>
    </row>
    <row r="44" spans="1:16" s="943" customFormat="1" ht="15.6">
      <c r="A44" s="940" t="s">
        <v>86</v>
      </c>
      <c r="B44" s="735" t="s">
        <v>140</v>
      </c>
      <c r="C44" s="734" t="s">
        <v>62</v>
      </c>
      <c r="D44" s="942">
        <v>0.15000000000000002</v>
      </c>
      <c r="E44" s="942">
        <v>0</v>
      </c>
      <c r="F44" s="942">
        <v>0.05</v>
      </c>
      <c r="G44" s="942">
        <v>0</v>
      </c>
      <c r="H44" s="942">
        <v>0</v>
      </c>
      <c r="I44" s="942">
        <v>0</v>
      </c>
      <c r="J44" s="942">
        <v>0</v>
      </c>
      <c r="K44" s="942">
        <v>0</v>
      </c>
      <c r="L44" s="942">
        <v>0</v>
      </c>
      <c r="M44" s="942">
        <v>0</v>
      </c>
      <c r="N44" s="942">
        <v>0</v>
      </c>
      <c r="O44" s="942">
        <v>0</v>
      </c>
      <c r="P44" s="942">
        <v>0.1</v>
      </c>
    </row>
    <row r="45" spans="1:16" s="943" customFormat="1" ht="15.6">
      <c r="A45" s="940" t="s">
        <v>86</v>
      </c>
      <c r="B45" s="735" t="s">
        <v>141</v>
      </c>
      <c r="C45" s="734" t="s">
        <v>63</v>
      </c>
      <c r="D45" s="942">
        <v>0</v>
      </c>
      <c r="E45" s="942">
        <v>0</v>
      </c>
      <c r="F45" s="942">
        <v>0</v>
      </c>
      <c r="G45" s="942">
        <v>0</v>
      </c>
      <c r="H45" s="942">
        <v>0</v>
      </c>
      <c r="I45" s="942">
        <v>0</v>
      </c>
      <c r="J45" s="942">
        <v>0</v>
      </c>
      <c r="K45" s="942">
        <v>0</v>
      </c>
      <c r="L45" s="942">
        <v>0</v>
      </c>
      <c r="M45" s="942">
        <v>0</v>
      </c>
      <c r="N45" s="942">
        <v>0</v>
      </c>
      <c r="O45" s="942">
        <v>0</v>
      </c>
      <c r="P45" s="942">
        <v>0</v>
      </c>
    </row>
    <row r="46" spans="1:16" s="943" customFormat="1" ht="15.6">
      <c r="A46" s="940" t="s">
        <v>86</v>
      </c>
      <c r="B46" s="735" t="s">
        <v>206</v>
      </c>
      <c r="C46" s="734" t="s">
        <v>64</v>
      </c>
      <c r="D46" s="942">
        <v>52.800270000000012</v>
      </c>
      <c r="E46" s="942">
        <v>10.96</v>
      </c>
      <c r="F46" s="942">
        <v>7.62</v>
      </c>
      <c r="G46" s="942">
        <v>3.29</v>
      </c>
      <c r="H46" s="942">
        <v>2.13</v>
      </c>
      <c r="I46" s="942">
        <v>1.66</v>
      </c>
      <c r="J46" s="942">
        <v>10.039999999999999</v>
      </c>
      <c r="K46" s="942">
        <v>0.31</v>
      </c>
      <c r="L46" s="942">
        <v>0.34</v>
      </c>
      <c r="M46" s="942">
        <v>0.9</v>
      </c>
      <c r="N46" s="942">
        <v>1.38</v>
      </c>
      <c r="O46" s="942">
        <v>10.26027</v>
      </c>
      <c r="P46" s="942">
        <v>3.91</v>
      </c>
    </row>
    <row r="47" spans="1:16" s="943" customFormat="1" ht="15.6">
      <c r="A47" s="940" t="s">
        <v>86</v>
      </c>
      <c r="B47" s="735" t="s">
        <v>144</v>
      </c>
      <c r="C47" s="734" t="s">
        <v>65</v>
      </c>
      <c r="D47" s="942">
        <v>0</v>
      </c>
      <c r="E47" s="942">
        <v>0</v>
      </c>
      <c r="F47" s="942">
        <v>0</v>
      </c>
      <c r="G47" s="942">
        <v>0</v>
      </c>
      <c r="H47" s="942">
        <v>0</v>
      </c>
      <c r="I47" s="942">
        <v>0</v>
      </c>
      <c r="J47" s="942">
        <v>0</v>
      </c>
      <c r="K47" s="942">
        <v>0</v>
      </c>
      <c r="L47" s="942">
        <v>0</v>
      </c>
      <c r="M47" s="942">
        <v>0</v>
      </c>
      <c r="N47" s="942">
        <v>0</v>
      </c>
      <c r="O47" s="942">
        <v>0</v>
      </c>
      <c r="P47" s="942">
        <v>0</v>
      </c>
    </row>
    <row r="48" spans="1:16" s="943" customFormat="1" ht="15.6">
      <c r="A48" s="940" t="s">
        <v>86</v>
      </c>
      <c r="B48" s="735" t="s">
        <v>207</v>
      </c>
      <c r="C48" s="734" t="s">
        <v>66</v>
      </c>
      <c r="D48" s="942">
        <v>0</v>
      </c>
      <c r="E48" s="942">
        <v>0</v>
      </c>
      <c r="F48" s="942">
        <v>0</v>
      </c>
      <c r="G48" s="942">
        <v>0</v>
      </c>
      <c r="H48" s="942">
        <v>0</v>
      </c>
      <c r="I48" s="942">
        <v>0</v>
      </c>
      <c r="J48" s="942">
        <v>0</v>
      </c>
      <c r="K48" s="942">
        <v>0</v>
      </c>
      <c r="L48" s="942">
        <v>0</v>
      </c>
      <c r="M48" s="942">
        <v>0</v>
      </c>
      <c r="N48" s="942">
        <v>0</v>
      </c>
      <c r="O48" s="942">
        <v>0</v>
      </c>
      <c r="P48" s="942">
        <v>0</v>
      </c>
    </row>
    <row r="49" spans="1:16" s="943" customFormat="1" ht="15.6">
      <c r="A49" s="940" t="s">
        <v>86</v>
      </c>
      <c r="B49" s="735" t="s">
        <v>146</v>
      </c>
      <c r="C49" s="734" t="s">
        <v>67</v>
      </c>
      <c r="D49" s="942">
        <v>2.31</v>
      </c>
      <c r="E49" s="942">
        <v>0.95</v>
      </c>
      <c r="F49" s="942">
        <v>0.27</v>
      </c>
      <c r="G49" s="942">
        <v>0</v>
      </c>
      <c r="H49" s="942">
        <v>0</v>
      </c>
      <c r="I49" s="942">
        <v>0</v>
      </c>
      <c r="J49" s="942">
        <v>0</v>
      </c>
      <c r="K49" s="942">
        <v>0</v>
      </c>
      <c r="L49" s="942">
        <v>0</v>
      </c>
      <c r="M49" s="942">
        <v>0.26</v>
      </c>
      <c r="N49" s="942">
        <v>0</v>
      </c>
      <c r="O49" s="942">
        <v>0.11</v>
      </c>
      <c r="P49" s="942">
        <v>0.72</v>
      </c>
    </row>
    <row r="50" spans="1:16" s="916" customFormat="1" ht="15.6">
      <c r="A50" s="936" t="s">
        <v>147</v>
      </c>
      <c r="B50" s="947" t="s">
        <v>148</v>
      </c>
      <c r="C50" s="522" t="s">
        <v>68</v>
      </c>
      <c r="D50" s="939">
        <v>122.4</v>
      </c>
      <c r="E50" s="939">
        <v>0</v>
      </c>
      <c r="F50" s="939">
        <v>70.28</v>
      </c>
      <c r="G50" s="939">
        <v>0</v>
      </c>
      <c r="H50" s="939">
        <v>0</v>
      </c>
      <c r="I50" s="939">
        <v>11.67</v>
      </c>
      <c r="J50" s="939">
        <v>7.67</v>
      </c>
      <c r="K50" s="939">
        <v>0</v>
      </c>
      <c r="L50" s="939">
        <v>0</v>
      </c>
      <c r="M50" s="939">
        <v>0</v>
      </c>
      <c r="N50" s="939">
        <v>0</v>
      </c>
      <c r="O50" s="939">
        <v>0</v>
      </c>
      <c r="P50" s="939">
        <v>32.78</v>
      </c>
    </row>
    <row r="51" spans="1:16" s="916" customFormat="1" ht="15.6">
      <c r="A51" s="936" t="s">
        <v>149</v>
      </c>
      <c r="B51" s="947" t="s">
        <v>150</v>
      </c>
      <c r="C51" s="522" t="s">
        <v>69</v>
      </c>
      <c r="D51" s="939">
        <v>3.31</v>
      </c>
      <c r="E51" s="939">
        <v>0.88</v>
      </c>
      <c r="F51" s="939">
        <v>0.36</v>
      </c>
      <c r="G51" s="939">
        <v>0.06</v>
      </c>
      <c r="H51" s="939">
        <v>0.23</v>
      </c>
      <c r="I51" s="939">
        <v>0.16</v>
      </c>
      <c r="J51" s="939">
        <v>0</v>
      </c>
      <c r="K51" s="939">
        <v>0.6</v>
      </c>
      <c r="L51" s="939">
        <v>0.08</v>
      </c>
      <c r="M51" s="939">
        <v>0</v>
      </c>
      <c r="N51" s="939">
        <v>0.15</v>
      </c>
      <c r="O51" s="939">
        <v>0.54</v>
      </c>
      <c r="P51" s="939">
        <v>0.25</v>
      </c>
    </row>
    <row r="52" spans="1:16" s="916" customFormat="1" ht="15.6">
      <c r="A52" s="936" t="s">
        <v>151</v>
      </c>
      <c r="B52" s="947" t="s">
        <v>152</v>
      </c>
      <c r="C52" s="522" t="s">
        <v>70</v>
      </c>
      <c r="D52" s="939">
        <v>0</v>
      </c>
      <c r="E52" s="939">
        <v>0</v>
      </c>
      <c r="F52" s="939">
        <v>0</v>
      </c>
      <c r="G52" s="939">
        <v>0</v>
      </c>
      <c r="H52" s="939">
        <v>0</v>
      </c>
      <c r="I52" s="939">
        <v>0</v>
      </c>
      <c r="J52" s="939">
        <v>0</v>
      </c>
      <c r="K52" s="939">
        <v>0</v>
      </c>
      <c r="L52" s="939">
        <v>0</v>
      </c>
      <c r="M52" s="939">
        <v>0</v>
      </c>
      <c r="N52" s="939">
        <v>0</v>
      </c>
      <c r="O52" s="939">
        <v>0</v>
      </c>
      <c r="P52" s="939">
        <v>0</v>
      </c>
    </row>
    <row r="53" spans="1:16" s="916" customFormat="1" ht="15.6">
      <c r="A53" s="936" t="s">
        <v>153</v>
      </c>
      <c r="B53" s="947" t="s">
        <v>154</v>
      </c>
      <c r="C53" s="522" t="s">
        <v>71</v>
      </c>
      <c r="D53" s="939">
        <v>343.71245999999996</v>
      </c>
      <c r="E53" s="939">
        <v>0</v>
      </c>
      <c r="F53" s="939">
        <v>22.766500000000001</v>
      </c>
      <c r="G53" s="939">
        <v>18.179099999999998</v>
      </c>
      <c r="H53" s="939">
        <v>35.308300000000003</v>
      </c>
      <c r="I53" s="939">
        <v>33.282000000000004</v>
      </c>
      <c r="J53" s="939">
        <v>30.466010000000001</v>
      </c>
      <c r="K53" s="939">
        <v>41.906500000000001</v>
      </c>
      <c r="L53" s="939">
        <v>30.836400000000001</v>
      </c>
      <c r="M53" s="939">
        <v>27.659899999999997</v>
      </c>
      <c r="N53" s="939">
        <v>23.692900000000002</v>
      </c>
      <c r="O53" s="939">
        <v>34.33455</v>
      </c>
      <c r="P53" s="939">
        <v>45.280299999999997</v>
      </c>
    </row>
    <row r="54" spans="1:16" s="916" customFormat="1" ht="15.6">
      <c r="A54" s="936" t="s">
        <v>155</v>
      </c>
      <c r="B54" s="947" t="s">
        <v>156</v>
      </c>
      <c r="C54" s="522" t="s">
        <v>72</v>
      </c>
      <c r="D54" s="939">
        <v>69.399999999999991</v>
      </c>
      <c r="E54" s="939">
        <v>69.399999999999991</v>
      </c>
      <c r="F54" s="939">
        <v>0</v>
      </c>
      <c r="G54" s="939">
        <v>0</v>
      </c>
      <c r="H54" s="939">
        <v>0</v>
      </c>
      <c r="I54" s="939">
        <v>0</v>
      </c>
      <c r="J54" s="939">
        <v>0</v>
      </c>
      <c r="K54" s="939">
        <v>0</v>
      </c>
      <c r="L54" s="939">
        <v>0</v>
      </c>
      <c r="M54" s="939">
        <v>0</v>
      </c>
      <c r="N54" s="939">
        <v>0</v>
      </c>
      <c r="O54" s="939">
        <v>0</v>
      </c>
      <c r="P54" s="939">
        <v>0</v>
      </c>
    </row>
    <row r="55" spans="1:16" s="916" customFormat="1" ht="15.6">
      <c r="A55" s="936" t="s">
        <v>157</v>
      </c>
      <c r="B55" s="947" t="s">
        <v>158</v>
      </c>
      <c r="C55" s="522" t="s">
        <v>73</v>
      </c>
      <c r="D55" s="939">
        <v>7.8749900000000004</v>
      </c>
      <c r="E55" s="939">
        <v>4.1894999999999998</v>
      </c>
      <c r="F55" s="939">
        <v>0.65999999999999992</v>
      </c>
      <c r="G55" s="939">
        <v>0.11</v>
      </c>
      <c r="H55" s="939">
        <v>0</v>
      </c>
      <c r="I55" s="939">
        <v>0.16549</v>
      </c>
      <c r="J55" s="939">
        <v>0.23</v>
      </c>
      <c r="K55" s="939">
        <v>0.17</v>
      </c>
      <c r="L55" s="939">
        <v>0.17</v>
      </c>
      <c r="M55" s="939">
        <v>0.27</v>
      </c>
      <c r="N55" s="939">
        <v>0.08</v>
      </c>
      <c r="O55" s="939">
        <v>0.19</v>
      </c>
      <c r="P55" s="939">
        <v>1.64</v>
      </c>
    </row>
    <row r="56" spans="1:16" s="916" customFormat="1" ht="15.6">
      <c r="A56" s="936" t="s">
        <v>159</v>
      </c>
      <c r="B56" s="947" t="s">
        <v>160</v>
      </c>
      <c r="C56" s="522" t="s">
        <v>74</v>
      </c>
      <c r="D56" s="939">
        <v>0.08</v>
      </c>
      <c r="E56" s="939">
        <v>0.08</v>
      </c>
      <c r="F56" s="939">
        <v>0</v>
      </c>
      <c r="G56" s="939">
        <v>0</v>
      </c>
      <c r="H56" s="939">
        <v>0</v>
      </c>
      <c r="I56" s="939">
        <v>0</v>
      </c>
      <c r="J56" s="939">
        <v>0</v>
      </c>
      <c r="K56" s="939">
        <v>0</v>
      </c>
      <c r="L56" s="939">
        <v>0</v>
      </c>
      <c r="M56" s="939">
        <v>0</v>
      </c>
      <c r="N56" s="939">
        <v>0</v>
      </c>
      <c r="O56" s="939">
        <v>0</v>
      </c>
      <c r="P56" s="939">
        <v>0</v>
      </c>
    </row>
    <row r="57" spans="1:16" s="916" customFormat="1" ht="15.6">
      <c r="A57" s="936" t="s">
        <v>161</v>
      </c>
      <c r="B57" s="947" t="s">
        <v>162</v>
      </c>
      <c r="C57" s="522" t="s">
        <v>75</v>
      </c>
      <c r="D57" s="939">
        <v>0</v>
      </c>
      <c r="E57" s="939">
        <v>0</v>
      </c>
      <c r="F57" s="939">
        <v>0</v>
      </c>
      <c r="G57" s="939">
        <v>0</v>
      </c>
      <c r="H57" s="939">
        <v>0</v>
      </c>
      <c r="I57" s="939">
        <v>0</v>
      </c>
      <c r="J57" s="939">
        <v>0</v>
      </c>
      <c r="K57" s="939">
        <v>0</v>
      </c>
      <c r="L57" s="939">
        <v>0</v>
      </c>
      <c r="M57" s="939">
        <v>0</v>
      </c>
      <c r="N57" s="939">
        <v>0</v>
      </c>
      <c r="O57" s="939">
        <v>0</v>
      </c>
      <c r="P57" s="939">
        <v>0</v>
      </c>
    </row>
    <row r="58" spans="1:16" s="916" customFormat="1" ht="15.6">
      <c r="A58" s="936" t="s">
        <v>163</v>
      </c>
      <c r="B58" s="947" t="s">
        <v>164</v>
      </c>
      <c r="C58" s="522" t="s">
        <v>76</v>
      </c>
      <c r="D58" s="939">
        <v>0.02</v>
      </c>
      <c r="E58" s="939">
        <v>0</v>
      </c>
      <c r="F58" s="939">
        <v>0</v>
      </c>
      <c r="G58" s="939">
        <v>0</v>
      </c>
      <c r="H58" s="939">
        <v>0</v>
      </c>
      <c r="I58" s="939">
        <v>0</v>
      </c>
      <c r="J58" s="939">
        <v>0</v>
      </c>
      <c r="K58" s="939">
        <v>0</v>
      </c>
      <c r="L58" s="939">
        <v>0</v>
      </c>
      <c r="M58" s="939">
        <v>0.02</v>
      </c>
      <c r="N58" s="939">
        <v>0</v>
      </c>
      <c r="O58" s="939">
        <v>0</v>
      </c>
      <c r="P58" s="939">
        <v>0</v>
      </c>
    </row>
    <row r="59" spans="1:16" s="916" customFormat="1" ht="15.6">
      <c r="A59" s="936" t="s">
        <v>165</v>
      </c>
      <c r="B59" s="947" t="s">
        <v>166</v>
      </c>
      <c r="C59" s="522" t="s">
        <v>77</v>
      </c>
      <c r="D59" s="939">
        <v>2093.9789999999998</v>
      </c>
      <c r="E59" s="939">
        <v>14.73</v>
      </c>
      <c r="F59" s="939">
        <v>777.06</v>
      </c>
      <c r="G59" s="939">
        <v>114.63</v>
      </c>
      <c r="H59" s="939">
        <v>63.649000000000001</v>
      </c>
      <c r="I59" s="939">
        <v>24.27</v>
      </c>
      <c r="J59" s="939">
        <v>333.64</v>
      </c>
      <c r="K59" s="939">
        <v>54.339999999999996</v>
      </c>
      <c r="L59" s="939">
        <v>29.06</v>
      </c>
      <c r="M59" s="939">
        <v>63.38</v>
      </c>
      <c r="N59" s="939">
        <v>80.849999999999994</v>
      </c>
      <c r="O59" s="939">
        <v>498.57</v>
      </c>
      <c r="P59" s="939">
        <v>39.799999999999997</v>
      </c>
    </row>
    <row r="60" spans="1:16" s="916" customFormat="1" ht="15.6">
      <c r="A60" s="936" t="s">
        <v>167</v>
      </c>
      <c r="B60" s="947" t="s">
        <v>168</v>
      </c>
      <c r="C60" s="522" t="s">
        <v>78</v>
      </c>
      <c r="D60" s="939">
        <v>6.74</v>
      </c>
      <c r="E60" s="939">
        <v>6.59</v>
      </c>
      <c r="F60" s="939">
        <v>0</v>
      </c>
      <c r="G60" s="939">
        <v>0</v>
      </c>
      <c r="H60" s="939">
        <v>0</v>
      </c>
      <c r="I60" s="939">
        <v>0</v>
      </c>
      <c r="J60" s="939">
        <v>0</v>
      </c>
      <c r="K60" s="939">
        <v>0</v>
      </c>
      <c r="L60" s="939">
        <v>0.15</v>
      </c>
      <c r="M60" s="939">
        <v>0</v>
      </c>
      <c r="N60" s="939">
        <v>0</v>
      </c>
      <c r="O60" s="939">
        <v>0</v>
      </c>
      <c r="P60" s="939">
        <v>0</v>
      </c>
    </row>
    <row r="61" spans="1:16" s="916" customFormat="1" ht="15.6">
      <c r="A61" s="936" t="s">
        <v>169</v>
      </c>
      <c r="B61" s="947" t="s">
        <v>170</v>
      </c>
      <c r="C61" s="522" t="s">
        <v>79</v>
      </c>
      <c r="D61" s="939">
        <v>0.09</v>
      </c>
      <c r="E61" s="939">
        <v>0.09</v>
      </c>
      <c r="F61" s="939">
        <v>0</v>
      </c>
      <c r="G61" s="939">
        <v>0</v>
      </c>
      <c r="H61" s="939">
        <v>0</v>
      </c>
      <c r="I61" s="939">
        <v>0</v>
      </c>
      <c r="J61" s="939">
        <v>0</v>
      </c>
      <c r="K61" s="939">
        <v>0</v>
      </c>
      <c r="L61" s="939">
        <v>0</v>
      </c>
      <c r="M61" s="939">
        <v>0</v>
      </c>
      <c r="N61" s="939">
        <v>0</v>
      </c>
      <c r="O61" s="939">
        <v>0</v>
      </c>
      <c r="P61" s="939">
        <v>0</v>
      </c>
    </row>
    <row r="62" spans="1:16" s="934" customFormat="1" ht="15.6">
      <c r="A62" s="931">
        <v>3</v>
      </c>
      <c r="B62" s="932" t="s">
        <v>171</v>
      </c>
      <c r="C62" s="931" t="s">
        <v>172</v>
      </c>
      <c r="D62" s="930">
        <v>780.12789999999995</v>
      </c>
      <c r="E62" s="930">
        <v>13.074999999999999</v>
      </c>
      <c r="F62" s="930">
        <v>8.535400000000001</v>
      </c>
      <c r="G62" s="930">
        <v>50.489699999999999</v>
      </c>
      <c r="H62" s="930">
        <v>43.23847</v>
      </c>
      <c r="I62" s="930">
        <v>3.5536000000000003</v>
      </c>
      <c r="J62" s="930">
        <v>165.98750000000001</v>
      </c>
      <c r="K62" s="930">
        <v>130.1686</v>
      </c>
      <c r="L62" s="930">
        <v>49.690899999999999</v>
      </c>
      <c r="M62" s="930">
        <v>89.013400000000004</v>
      </c>
      <c r="N62" s="930">
        <v>137.15210000000002</v>
      </c>
      <c r="O62" s="930">
        <v>15.98943</v>
      </c>
      <c r="P62" s="930">
        <v>73.233799999999988</v>
      </c>
    </row>
    <row r="63" spans="1:16" s="916" customFormat="1" ht="15.6">
      <c r="A63" s="931" t="s">
        <v>211</v>
      </c>
      <c r="B63" s="932" t="s">
        <v>326</v>
      </c>
      <c r="C63" s="933"/>
      <c r="D63" s="930"/>
      <c r="E63" s="939"/>
      <c r="F63" s="939"/>
      <c r="G63" s="939"/>
      <c r="H63" s="939"/>
      <c r="I63" s="939"/>
      <c r="J63" s="939"/>
      <c r="K63" s="939"/>
      <c r="L63" s="939"/>
      <c r="M63" s="930"/>
      <c r="N63" s="930"/>
      <c r="O63" s="930"/>
      <c r="P63" s="939"/>
    </row>
    <row r="64" spans="1:16" s="916" customFormat="1" ht="15.6">
      <c r="A64" s="948">
        <v>1</v>
      </c>
      <c r="B64" s="949" t="s">
        <v>327</v>
      </c>
      <c r="C64" s="948" t="s">
        <v>328</v>
      </c>
      <c r="D64" s="930">
        <v>0</v>
      </c>
      <c r="E64" s="939"/>
      <c r="F64" s="939"/>
      <c r="G64" s="939"/>
      <c r="H64" s="939"/>
      <c r="I64" s="939"/>
      <c r="J64" s="939"/>
      <c r="K64" s="939"/>
      <c r="L64" s="939"/>
      <c r="M64" s="930"/>
      <c r="N64" s="930"/>
      <c r="O64" s="930"/>
      <c r="P64" s="939"/>
    </row>
    <row r="65" spans="1:16" s="916" customFormat="1" ht="15.6">
      <c r="A65" s="948">
        <v>2</v>
      </c>
      <c r="B65" s="949" t="s">
        <v>329</v>
      </c>
      <c r="C65" s="948" t="s">
        <v>330</v>
      </c>
      <c r="D65" s="930">
        <v>0</v>
      </c>
      <c r="E65" s="939"/>
      <c r="F65" s="939"/>
      <c r="G65" s="939"/>
      <c r="H65" s="939"/>
      <c r="I65" s="939"/>
      <c r="J65" s="939"/>
      <c r="K65" s="939"/>
      <c r="L65" s="939"/>
      <c r="M65" s="930"/>
      <c r="N65" s="930"/>
      <c r="O65" s="930"/>
      <c r="P65" s="939"/>
    </row>
    <row r="66" spans="1:16" s="916" customFormat="1" ht="15.6">
      <c r="A66" s="948">
        <v>3</v>
      </c>
      <c r="B66" s="949" t="s">
        <v>331</v>
      </c>
      <c r="C66" s="948" t="s">
        <v>332</v>
      </c>
      <c r="D66" s="930">
        <v>0</v>
      </c>
      <c r="E66" s="939"/>
      <c r="F66" s="939"/>
      <c r="G66" s="939"/>
      <c r="H66" s="939"/>
      <c r="I66" s="939"/>
      <c r="J66" s="939"/>
      <c r="K66" s="939"/>
      <c r="L66" s="939"/>
      <c r="M66" s="939"/>
      <c r="N66" s="930"/>
      <c r="O66" s="930"/>
      <c r="P66" s="939"/>
    </row>
    <row r="67" spans="1:16" s="916" customFormat="1" ht="46.8">
      <c r="A67" s="948">
        <v>4</v>
      </c>
      <c r="B67" s="949" t="s">
        <v>333</v>
      </c>
      <c r="C67" s="948" t="s">
        <v>334</v>
      </c>
      <c r="D67" s="930">
        <v>7843.0840399999997</v>
      </c>
      <c r="E67" s="939">
        <v>430.15700000000004</v>
      </c>
      <c r="F67" s="939">
        <v>206.57929999999999</v>
      </c>
      <c r="G67" s="939">
        <v>205.16460000000001</v>
      </c>
      <c r="H67" s="939">
        <v>1451.8667100000002</v>
      </c>
      <c r="I67" s="939">
        <v>445.44040000000001</v>
      </c>
      <c r="J67" s="939">
        <v>586.03240000000005</v>
      </c>
      <c r="K67" s="939">
        <v>1182.4829</v>
      </c>
      <c r="L67" s="939">
        <v>706.55239999999992</v>
      </c>
      <c r="M67" s="939">
        <v>493.92520000000002</v>
      </c>
      <c r="N67" s="939">
        <v>307.76319999999998</v>
      </c>
      <c r="O67" s="939">
        <v>668.35402999999997</v>
      </c>
      <c r="P67" s="939">
        <v>1158.7659000000001</v>
      </c>
    </row>
    <row r="68" spans="1:16" s="916" customFormat="1" ht="31.2">
      <c r="A68" s="948">
        <v>5</v>
      </c>
      <c r="B68" s="949" t="s">
        <v>335</v>
      </c>
      <c r="C68" s="948" t="s">
        <v>336</v>
      </c>
      <c r="D68" s="930">
        <v>31640.479999999996</v>
      </c>
      <c r="E68" s="939">
        <v>324.41000000000003</v>
      </c>
      <c r="F68" s="939">
        <v>2799.16</v>
      </c>
      <c r="G68" s="939">
        <v>2898.45</v>
      </c>
      <c r="H68" s="939">
        <v>1760.7</v>
      </c>
      <c r="I68" s="939">
        <v>2699.6200000000003</v>
      </c>
      <c r="J68" s="939">
        <v>4269.75</v>
      </c>
      <c r="K68" s="939">
        <v>3301.17</v>
      </c>
      <c r="L68" s="939">
        <v>2079.6</v>
      </c>
      <c r="M68" s="939">
        <v>2126.73</v>
      </c>
      <c r="N68" s="939">
        <v>2916.7599999999998</v>
      </c>
      <c r="O68" s="939">
        <v>4119.8500000000004</v>
      </c>
      <c r="P68" s="939">
        <v>2344.2800000000002</v>
      </c>
    </row>
    <row r="69" spans="1:16" s="916" customFormat="1" ht="15.6">
      <c r="A69" s="948">
        <v>6</v>
      </c>
      <c r="B69" s="949" t="s">
        <v>337</v>
      </c>
      <c r="C69" s="948" t="s">
        <v>338</v>
      </c>
      <c r="D69" s="930">
        <v>114.73</v>
      </c>
      <c r="E69" s="939">
        <v>0</v>
      </c>
      <c r="F69" s="939">
        <v>70.28</v>
      </c>
      <c r="G69" s="939">
        <v>0</v>
      </c>
      <c r="H69" s="939"/>
      <c r="I69" s="939">
        <v>11.67</v>
      </c>
      <c r="J69" s="939"/>
      <c r="K69" s="939"/>
      <c r="L69" s="939"/>
      <c r="M69" s="939"/>
      <c r="N69" s="939"/>
      <c r="O69" s="939"/>
      <c r="P69" s="939">
        <v>32.78</v>
      </c>
    </row>
    <row r="70" spans="1:16" s="916" customFormat="1" ht="15.6">
      <c r="A70" s="948">
        <v>7</v>
      </c>
      <c r="B70" s="949" t="s">
        <v>339</v>
      </c>
      <c r="C70" s="948" t="s">
        <v>340</v>
      </c>
      <c r="D70" s="930">
        <v>0</v>
      </c>
      <c r="E70" s="939"/>
      <c r="F70" s="939"/>
      <c r="G70" s="939"/>
      <c r="H70" s="939"/>
      <c r="I70" s="939"/>
      <c r="J70" s="939"/>
      <c r="K70" s="939"/>
      <c r="L70" s="939"/>
      <c r="M70" s="930"/>
      <c r="N70" s="930"/>
      <c r="O70" s="930"/>
      <c r="P70" s="939"/>
    </row>
    <row r="71" spans="1:16" s="916" customFormat="1" ht="31.2">
      <c r="A71" s="948">
        <v>8</v>
      </c>
      <c r="B71" s="949" t="s">
        <v>341</v>
      </c>
      <c r="C71" s="948" t="s">
        <v>342</v>
      </c>
      <c r="D71" s="930">
        <v>0</v>
      </c>
      <c r="E71" s="939">
        <v>0</v>
      </c>
      <c r="F71" s="939">
        <v>0</v>
      </c>
      <c r="G71" s="939">
        <v>0</v>
      </c>
      <c r="H71" s="939">
        <v>0</v>
      </c>
      <c r="I71" s="939">
        <v>0</v>
      </c>
      <c r="J71" s="939">
        <v>0</v>
      </c>
      <c r="K71" s="939">
        <v>0</v>
      </c>
      <c r="L71" s="939">
        <v>0</v>
      </c>
      <c r="M71" s="939">
        <v>0</v>
      </c>
      <c r="N71" s="939">
        <v>0</v>
      </c>
      <c r="O71" s="939">
        <v>0</v>
      </c>
      <c r="P71" s="939">
        <v>0</v>
      </c>
    </row>
    <row r="72" spans="1:16" s="916" customFormat="1" ht="15.6">
      <c r="A72" s="948">
        <v>9</v>
      </c>
      <c r="B72" s="949" t="s">
        <v>343</v>
      </c>
      <c r="C72" s="948" t="s">
        <v>344</v>
      </c>
      <c r="D72" s="930">
        <v>0</v>
      </c>
      <c r="E72" s="939"/>
      <c r="F72" s="939"/>
      <c r="G72" s="939"/>
      <c r="H72" s="939"/>
      <c r="I72" s="939"/>
      <c r="J72" s="939"/>
      <c r="K72" s="939"/>
      <c r="L72" s="939"/>
      <c r="M72" s="939"/>
      <c r="N72" s="930"/>
      <c r="O72" s="939"/>
      <c r="P72" s="939"/>
    </row>
    <row r="73" spans="1:16" s="916" customFormat="1" ht="15.6">
      <c r="A73" s="948">
        <v>10</v>
      </c>
      <c r="B73" s="950" t="s">
        <v>345</v>
      </c>
      <c r="C73" s="948" t="s">
        <v>346</v>
      </c>
      <c r="D73" s="930">
        <v>1.9550000000000001</v>
      </c>
      <c r="E73" s="939">
        <v>0.94500000000000006</v>
      </c>
      <c r="F73" s="939">
        <v>1.01</v>
      </c>
      <c r="G73" s="939">
        <v>0</v>
      </c>
      <c r="H73" s="939">
        <v>0</v>
      </c>
      <c r="I73" s="939">
        <v>0</v>
      </c>
      <c r="J73" s="939">
        <v>0</v>
      </c>
      <c r="K73" s="939">
        <v>0</v>
      </c>
      <c r="L73" s="939">
        <v>0</v>
      </c>
      <c r="M73" s="939">
        <v>0</v>
      </c>
      <c r="N73" s="939">
        <v>0</v>
      </c>
      <c r="O73" s="939">
        <v>0</v>
      </c>
      <c r="P73" s="939">
        <v>0</v>
      </c>
    </row>
    <row r="74" spans="1:16" s="916" customFormat="1" ht="15.6">
      <c r="A74" s="948">
        <v>11</v>
      </c>
      <c r="B74" s="949" t="s">
        <v>347</v>
      </c>
      <c r="C74" s="948" t="s">
        <v>348</v>
      </c>
      <c r="D74" s="930">
        <v>1.9550000000000001</v>
      </c>
      <c r="E74" s="939">
        <v>0.94500000000000006</v>
      </c>
      <c r="F74" s="939">
        <v>1.01</v>
      </c>
      <c r="G74" s="939">
        <v>0</v>
      </c>
      <c r="H74" s="939">
        <v>0</v>
      </c>
      <c r="I74" s="939">
        <v>0</v>
      </c>
      <c r="J74" s="939">
        <v>0</v>
      </c>
      <c r="K74" s="939">
        <v>0</v>
      </c>
      <c r="L74" s="939">
        <v>0</v>
      </c>
      <c r="M74" s="939">
        <v>0</v>
      </c>
      <c r="N74" s="939">
        <v>0</v>
      </c>
      <c r="O74" s="939">
        <v>0</v>
      </c>
      <c r="P74" s="939">
        <v>0</v>
      </c>
    </row>
    <row r="75" spans="1:16" s="916" customFormat="1" ht="15.6">
      <c r="A75" s="948">
        <v>12</v>
      </c>
      <c r="B75" s="949" t="s">
        <v>349</v>
      </c>
      <c r="C75" s="948" t="s">
        <v>350</v>
      </c>
      <c r="D75" s="930">
        <v>1171.256396</v>
      </c>
      <c r="E75" s="939">
        <v>101.05499999999999</v>
      </c>
      <c r="F75" s="939">
        <v>46.814039999999999</v>
      </c>
      <c r="G75" s="939">
        <v>50.862270000000002</v>
      </c>
      <c r="H75" s="939">
        <v>124.786558</v>
      </c>
      <c r="I75" s="939">
        <v>88.744759999999985</v>
      </c>
      <c r="J75" s="939">
        <v>97.589559000000023</v>
      </c>
      <c r="K75" s="939">
        <v>187.51125999999999</v>
      </c>
      <c r="L75" s="939">
        <v>74.997990000000016</v>
      </c>
      <c r="M75" s="939">
        <v>78.82164299999998</v>
      </c>
      <c r="N75" s="939">
        <v>98.738610000000008</v>
      </c>
      <c r="O75" s="939">
        <v>83.149427000000003</v>
      </c>
      <c r="P75" s="939">
        <v>138.18527899999998</v>
      </c>
    </row>
    <row r="76" spans="1:16" s="916" customFormat="1" ht="31.2">
      <c r="A76" s="948">
        <v>13</v>
      </c>
      <c r="B76" s="949" t="s">
        <v>351</v>
      </c>
      <c r="C76" s="948" t="s">
        <v>352</v>
      </c>
      <c r="D76" s="930">
        <v>0</v>
      </c>
      <c r="E76" s="939"/>
      <c r="F76" s="939"/>
      <c r="G76" s="939"/>
      <c r="H76" s="939"/>
      <c r="I76" s="939"/>
      <c r="J76" s="939"/>
      <c r="K76" s="939"/>
      <c r="L76" s="939"/>
      <c r="M76" s="939"/>
      <c r="N76" s="939"/>
      <c r="O76" s="939"/>
      <c r="P76" s="939"/>
    </row>
    <row r="77" spans="1:16" s="916" customFormat="1" ht="15.6">
      <c r="B77" s="988" t="s">
        <v>353</v>
      </c>
      <c r="C77" s="988"/>
      <c r="D77" s="988"/>
      <c r="E77" s="951"/>
      <c r="F77" s="918"/>
      <c r="G77" s="918"/>
      <c r="H77" s="918"/>
      <c r="I77" s="918"/>
      <c r="J77" s="918"/>
      <c r="K77" s="918"/>
      <c r="L77" s="918"/>
      <c r="M77" s="918"/>
      <c r="N77" s="918"/>
      <c r="O77" s="918"/>
      <c r="P77" s="918"/>
    </row>
  </sheetData>
  <mergeCells count="9">
    <mergeCell ref="A1:B1"/>
    <mergeCell ref="A2:P2"/>
    <mergeCell ref="M3:P3"/>
    <mergeCell ref="E4:P4"/>
    <mergeCell ref="B77:D77"/>
    <mergeCell ref="A4:A5"/>
    <mergeCell ref="B4:B5"/>
    <mergeCell ref="C4:C5"/>
    <mergeCell ref="D4:D5"/>
  </mergeCells>
  <conditionalFormatting sqref="A73 Q2:II76">
    <cfRule type="cellIs" dxfId="1407" priority="56" stopIfTrue="1" operator="equal">
      <formula>0</formula>
    </cfRule>
  </conditionalFormatting>
  <conditionalFormatting sqref="A19:C76">
    <cfRule type="cellIs" dxfId="1406" priority="54" stopIfTrue="1" operator="equal">
      <formula>0</formula>
    </cfRule>
  </conditionalFormatting>
  <conditionalFormatting sqref="C73">
    <cfRule type="cellIs" dxfId="1405" priority="55" stopIfTrue="1" operator="equal">
      <formula>0</formula>
    </cfRule>
  </conditionalFormatting>
  <conditionalFormatting sqref="E5:P5">
    <cfRule type="cellIs" dxfId="1404" priority="3" stopIfTrue="1" operator="equal">
      <formula>0</formula>
    </cfRule>
    <cfRule type="cellIs" dxfId="1403" priority="4" stopIfTrue="1" operator="equal">
      <formula>0</formula>
    </cfRule>
  </conditionalFormatting>
  <conditionalFormatting sqref="E5:P6">
    <cfRule type="cellIs" dxfId="1402" priority="5" stopIfTrue="1" operator="equal">
      <formula>0</formula>
    </cfRule>
  </conditionalFormatting>
  <conditionalFormatting sqref="G75:M75">
    <cfRule type="cellIs" dxfId="1401" priority="37" stopIfTrue="1" operator="equal">
      <formula>0</formula>
    </cfRule>
  </conditionalFormatting>
  <conditionalFormatting sqref="F75">
    <cfRule type="cellIs" dxfId="1400" priority="2" stopIfTrue="1" operator="equal">
      <formula>0</formula>
    </cfRule>
  </conditionalFormatting>
  <conditionalFormatting sqref="E75">
    <cfRule type="cellIs" dxfId="1399" priority="1" stopIfTrue="1" operator="equal">
      <formula>0</formula>
    </cfRule>
  </conditionalFormatting>
  <printOptions horizontalCentered="1"/>
  <pageMargins left="0.41" right="0.37" top="0.75" bottom="0.44" header="0.3" footer="0.5"/>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Zeros="0" topLeftCell="C16" zoomScale="70" zoomScaleNormal="70" workbookViewId="0">
      <selection activeCell="J9" sqref="J9"/>
    </sheetView>
  </sheetViews>
  <sheetFormatPr defaultColWidth="9.109375" defaultRowHeight="14.4"/>
  <cols>
    <col min="1" max="1" width="6" style="863" customWidth="1"/>
    <col min="2" max="2" width="31.6640625" style="863" customWidth="1"/>
    <col min="3" max="3" width="13.33203125" style="863" customWidth="1"/>
    <col min="4" max="4" width="10.6640625" style="863" customWidth="1"/>
    <col min="5" max="5" width="9.33203125" style="863" bestFit="1" customWidth="1"/>
    <col min="6" max="6" width="7.6640625" style="863" customWidth="1"/>
    <col min="7" max="16" width="9.33203125" style="863" bestFit="1" customWidth="1"/>
    <col min="17" max="16384" width="9.109375" style="863"/>
  </cols>
  <sheetData>
    <row r="1" spans="1:16" ht="18">
      <c r="A1" s="872" t="s">
        <v>8</v>
      </c>
      <c r="F1" s="873"/>
      <c r="G1" s="873"/>
      <c r="H1" s="873"/>
      <c r="I1" s="873"/>
      <c r="J1" s="873"/>
      <c r="K1" s="873"/>
      <c r="L1" s="873"/>
      <c r="M1" s="873"/>
      <c r="N1" s="873"/>
      <c r="O1" s="873"/>
      <c r="P1" s="873"/>
    </row>
    <row r="2" spans="1:16" ht="17.399999999999999" customHeight="1">
      <c r="A2" s="992" t="s">
        <v>649</v>
      </c>
      <c r="B2" s="992"/>
      <c r="C2" s="992"/>
      <c r="D2" s="992"/>
      <c r="E2" s="992"/>
      <c r="F2" s="992"/>
      <c r="G2" s="992"/>
      <c r="H2" s="992"/>
      <c r="I2" s="992"/>
      <c r="J2" s="992"/>
      <c r="K2" s="992"/>
      <c r="L2" s="992"/>
      <c r="M2" s="992"/>
      <c r="N2" s="992"/>
      <c r="O2" s="992"/>
      <c r="P2" s="992"/>
    </row>
    <row r="3" spans="1:16" ht="17.399999999999999">
      <c r="A3" s="874"/>
      <c r="B3" s="874"/>
      <c r="C3" s="874"/>
      <c r="D3" s="874"/>
      <c r="E3" s="874"/>
      <c r="F3" s="874"/>
      <c r="G3" s="874"/>
      <c r="H3" s="874"/>
      <c r="I3" s="874"/>
      <c r="J3" s="874"/>
      <c r="K3" s="874"/>
      <c r="L3" s="874"/>
      <c r="N3" s="875"/>
      <c r="O3" s="996" t="s">
        <v>175</v>
      </c>
      <c r="P3" s="996"/>
    </row>
    <row r="4" spans="1:16" ht="24" customHeight="1">
      <c r="A4" s="999" t="s">
        <v>1</v>
      </c>
      <c r="B4" s="999" t="s">
        <v>176</v>
      </c>
      <c r="C4" s="999" t="s">
        <v>18</v>
      </c>
      <c r="D4" s="997" t="s">
        <v>357</v>
      </c>
      <c r="E4" s="993" t="s">
        <v>358</v>
      </c>
      <c r="F4" s="994"/>
      <c r="G4" s="994"/>
      <c r="H4" s="994"/>
      <c r="I4" s="994"/>
      <c r="J4" s="994"/>
      <c r="K4" s="994"/>
      <c r="L4" s="994"/>
      <c r="M4" s="994"/>
      <c r="N4" s="994"/>
      <c r="O4" s="994"/>
      <c r="P4" s="995"/>
    </row>
    <row r="5" spans="1:16" ht="48.6" customHeight="1">
      <c r="A5" s="1000"/>
      <c r="B5" s="1000"/>
      <c r="C5" s="1000"/>
      <c r="D5" s="998"/>
      <c r="E5" s="432" t="s">
        <v>179</v>
      </c>
      <c r="F5" s="432" t="s">
        <v>180</v>
      </c>
      <c r="G5" s="432" t="s">
        <v>181</v>
      </c>
      <c r="H5" s="432" t="s">
        <v>182</v>
      </c>
      <c r="I5" s="432" t="s">
        <v>183</v>
      </c>
      <c r="J5" s="432" t="s">
        <v>184</v>
      </c>
      <c r="K5" s="432" t="s">
        <v>185</v>
      </c>
      <c r="L5" s="432" t="s">
        <v>186</v>
      </c>
      <c r="M5" s="432" t="s">
        <v>187</v>
      </c>
      <c r="N5" s="432" t="s">
        <v>188</v>
      </c>
      <c r="O5" s="432" t="s">
        <v>189</v>
      </c>
      <c r="P5" s="432" t="s">
        <v>190</v>
      </c>
    </row>
    <row r="6" spans="1:16" ht="31.2">
      <c r="A6" s="876">
        <v>-1</v>
      </c>
      <c r="B6" s="876">
        <v>-2</v>
      </c>
      <c r="C6" s="876">
        <v>-3</v>
      </c>
      <c r="D6" s="876" t="s">
        <v>693</v>
      </c>
      <c r="E6" s="876">
        <v>-5</v>
      </c>
      <c r="F6" s="876">
        <v>-6</v>
      </c>
      <c r="G6" s="876">
        <v>-7</v>
      </c>
      <c r="H6" s="876">
        <v>-8</v>
      </c>
      <c r="I6" s="876">
        <v>-9</v>
      </c>
      <c r="J6" s="876">
        <v>-10</v>
      </c>
      <c r="K6" s="876">
        <v>-11</v>
      </c>
      <c r="L6" s="876">
        <v>-12</v>
      </c>
      <c r="M6" s="876">
        <v>-13</v>
      </c>
      <c r="N6" s="876">
        <v>-14</v>
      </c>
      <c r="O6" s="876">
        <v>-15</v>
      </c>
      <c r="P6" s="876">
        <v>-16</v>
      </c>
    </row>
    <row r="7" spans="1:16" ht="31.2">
      <c r="A7" s="877">
        <v>1</v>
      </c>
      <c r="B7" s="841" t="s">
        <v>359</v>
      </c>
      <c r="C7" s="842" t="s">
        <v>360</v>
      </c>
      <c r="D7" s="865">
        <v>147.65219000000002</v>
      </c>
      <c r="E7" s="878">
        <v>7.4278999999999993</v>
      </c>
      <c r="F7" s="878">
        <v>15.695900000000005</v>
      </c>
      <c r="G7" s="878">
        <v>4.5953999999999997</v>
      </c>
      <c r="H7" s="878">
        <v>26.406530000000004</v>
      </c>
      <c r="I7" s="878">
        <v>7.7511999999999999</v>
      </c>
      <c r="J7" s="878">
        <v>13.152100000000001</v>
      </c>
      <c r="K7" s="878">
        <v>5.6649000000000003</v>
      </c>
      <c r="L7" s="878">
        <v>7.873899999999999</v>
      </c>
      <c r="M7" s="878">
        <v>7.1389000000000005</v>
      </c>
      <c r="N7" s="878">
        <v>6.9813000000000001</v>
      </c>
      <c r="O7" s="878">
        <v>26.637170000000001</v>
      </c>
      <c r="P7" s="878">
        <v>18.326990000000002</v>
      </c>
    </row>
    <row r="8" spans="1:16" ht="15.6">
      <c r="A8" s="877"/>
      <c r="B8" s="846" t="s">
        <v>244</v>
      </c>
      <c r="C8" s="842"/>
      <c r="D8" s="865"/>
      <c r="E8" s="878"/>
      <c r="F8" s="878"/>
      <c r="G8" s="878"/>
      <c r="H8" s="878"/>
      <c r="I8" s="878"/>
      <c r="J8" s="878"/>
      <c r="K8" s="878"/>
      <c r="L8" s="878"/>
      <c r="M8" s="878"/>
      <c r="N8" s="878"/>
      <c r="O8" s="878"/>
      <c r="P8" s="878"/>
    </row>
    <row r="9" spans="1:16" ht="15.6">
      <c r="A9" s="849" t="s">
        <v>84</v>
      </c>
      <c r="B9" s="850" t="s">
        <v>85</v>
      </c>
      <c r="C9" s="848" t="s">
        <v>361</v>
      </c>
      <c r="D9" s="867">
        <v>17.055959999999999</v>
      </c>
      <c r="E9" s="879">
        <v>0.43299999999999994</v>
      </c>
      <c r="F9" s="879">
        <v>0.1007</v>
      </c>
      <c r="G9" s="879">
        <v>0.15539999999999998</v>
      </c>
      <c r="H9" s="879">
        <v>3.7232900000000004</v>
      </c>
      <c r="I9" s="879">
        <v>1.6196000000000002</v>
      </c>
      <c r="J9" s="879">
        <v>0.30759999999999998</v>
      </c>
      <c r="K9" s="879">
        <v>7.7100000000000002E-2</v>
      </c>
      <c r="L9" s="879">
        <v>0.22760000000000002</v>
      </c>
      <c r="M9" s="879">
        <v>0.43480000000000008</v>
      </c>
      <c r="N9" s="879">
        <v>0.30679999999999996</v>
      </c>
      <c r="O9" s="879">
        <v>6.1759700000000004</v>
      </c>
      <c r="P9" s="879">
        <v>3.4941000000000004</v>
      </c>
    </row>
    <row r="10" spans="1:16" ht="31.2">
      <c r="A10" s="853" t="s">
        <v>86</v>
      </c>
      <c r="B10" s="846" t="s">
        <v>241</v>
      </c>
      <c r="C10" s="856" t="s">
        <v>362</v>
      </c>
      <c r="D10" s="869">
        <v>2.4821</v>
      </c>
      <c r="E10" s="880">
        <v>0.04</v>
      </c>
      <c r="F10" s="880">
        <v>0</v>
      </c>
      <c r="G10" s="880">
        <v>0</v>
      </c>
      <c r="H10" s="880">
        <v>0.94779999999999998</v>
      </c>
      <c r="I10" s="880">
        <v>1.3816000000000002</v>
      </c>
      <c r="J10" s="880">
        <v>0</v>
      </c>
      <c r="K10" s="880">
        <v>7.7999999999999996E-3</v>
      </c>
      <c r="L10" s="880">
        <v>1.6299999999999999E-2</v>
      </c>
      <c r="M10" s="880">
        <v>2.41E-2</v>
      </c>
      <c r="N10" s="880">
        <v>5.45E-2</v>
      </c>
      <c r="O10" s="880">
        <v>0</v>
      </c>
      <c r="P10" s="880">
        <v>0.01</v>
      </c>
    </row>
    <row r="11" spans="1:16" ht="15.6">
      <c r="A11" s="849" t="s">
        <v>90</v>
      </c>
      <c r="B11" s="850" t="s">
        <v>91</v>
      </c>
      <c r="C11" s="848" t="s">
        <v>363</v>
      </c>
      <c r="D11" s="867">
        <v>100.65193000000001</v>
      </c>
      <c r="E11" s="881">
        <v>5.0278999999999998</v>
      </c>
      <c r="F11" s="881">
        <v>13.400000000000004</v>
      </c>
      <c r="G11" s="881">
        <v>2.9600000000000004</v>
      </c>
      <c r="H11" s="881">
        <v>19.736140000000002</v>
      </c>
      <c r="I11" s="881">
        <v>4.01</v>
      </c>
      <c r="J11" s="881">
        <v>9.7250000000000014</v>
      </c>
      <c r="K11" s="881">
        <v>3.83</v>
      </c>
      <c r="L11" s="881">
        <v>5.0999999999999996</v>
      </c>
      <c r="M11" s="881">
        <v>4.82</v>
      </c>
      <c r="N11" s="881">
        <v>4.7299999999999995</v>
      </c>
      <c r="O11" s="881">
        <v>14.459999999999999</v>
      </c>
      <c r="P11" s="881">
        <v>12.852889999999999</v>
      </c>
    </row>
    <row r="12" spans="1:16" ht="15.6">
      <c r="A12" s="849" t="s">
        <v>92</v>
      </c>
      <c r="B12" s="850" t="s">
        <v>93</v>
      </c>
      <c r="C12" s="848" t="s">
        <v>364</v>
      </c>
      <c r="D12" s="867">
        <v>7.4219999999999988</v>
      </c>
      <c r="E12" s="881">
        <v>0.73</v>
      </c>
      <c r="F12" s="881">
        <v>0.58199999999999996</v>
      </c>
      <c r="G12" s="881">
        <v>0.13</v>
      </c>
      <c r="H12" s="881">
        <v>0.77999999999999992</v>
      </c>
      <c r="I12" s="881">
        <v>0.71</v>
      </c>
      <c r="J12" s="881">
        <v>0.53</v>
      </c>
      <c r="K12" s="881">
        <v>0.69</v>
      </c>
      <c r="L12" s="881">
        <v>0.08</v>
      </c>
      <c r="M12" s="881">
        <v>0.52</v>
      </c>
      <c r="N12" s="881">
        <v>0.22</v>
      </c>
      <c r="O12" s="881">
        <v>2</v>
      </c>
      <c r="P12" s="881">
        <v>0.45</v>
      </c>
    </row>
    <row r="13" spans="1:16" ht="15.6">
      <c r="A13" s="849" t="s">
        <v>94</v>
      </c>
      <c r="B13" s="850" t="s">
        <v>95</v>
      </c>
      <c r="C13" s="848" t="s">
        <v>365</v>
      </c>
      <c r="D13" s="867">
        <v>5.9170000000000007</v>
      </c>
      <c r="E13" s="881">
        <v>0.2</v>
      </c>
      <c r="F13" s="881">
        <v>0.20699999999999999</v>
      </c>
      <c r="G13" s="881">
        <v>0.27</v>
      </c>
      <c r="H13" s="881">
        <v>0.08</v>
      </c>
      <c r="I13" s="881">
        <v>0.24000000000000002</v>
      </c>
      <c r="J13" s="881">
        <v>1.1000000000000001</v>
      </c>
      <c r="K13" s="881">
        <v>0.15000000000000002</v>
      </c>
      <c r="L13" s="881">
        <v>1.23</v>
      </c>
      <c r="M13" s="881">
        <v>0.26</v>
      </c>
      <c r="N13" s="881">
        <v>0.39999999999999997</v>
      </c>
      <c r="O13" s="881">
        <v>1.4100000000000001</v>
      </c>
      <c r="P13" s="881">
        <v>0.37</v>
      </c>
    </row>
    <row r="14" spans="1:16" ht="15.6">
      <c r="A14" s="849" t="s">
        <v>96</v>
      </c>
      <c r="B14" s="850" t="s">
        <v>97</v>
      </c>
      <c r="C14" s="848" t="s">
        <v>366</v>
      </c>
      <c r="D14" s="867">
        <v>0</v>
      </c>
      <c r="E14" s="881">
        <v>0</v>
      </c>
      <c r="F14" s="881">
        <v>0</v>
      </c>
      <c r="G14" s="881">
        <v>0</v>
      </c>
      <c r="H14" s="881">
        <v>0</v>
      </c>
      <c r="I14" s="881">
        <v>0</v>
      </c>
      <c r="J14" s="881">
        <v>0</v>
      </c>
      <c r="K14" s="881">
        <v>0</v>
      </c>
      <c r="L14" s="881">
        <v>0</v>
      </c>
      <c r="M14" s="881">
        <v>0</v>
      </c>
      <c r="N14" s="881">
        <v>0</v>
      </c>
      <c r="O14" s="881">
        <v>0</v>
      </c>
      <c r="P14" s="881">
        <v>0</v>
      </c>
    </row>
    <row r="15" spans="1:16" ht="15.6">
      <c r="A15" s="849" t="s">
        <v>98</v>
      </c>
      <c r="B15" s="850" t="s">
        <v>99</v>
      </c>
      <c r="C15" s="848" t="s">
        <v>367</v>
      </c>
      <c r="D15" s="867">
        <v>16.237000000000002</v>
      </c>
      <c r="E15" s="881">
        <v>1.0370000000000001</v>
      </c>
      <c r="F15" s="881">
        <v>1.3900000000000001</v>
      </c>
      <c r="G15" s="881">
        <v>1.08</v>
      </c>
      <c r="H15" s="881">
        <v>2.0499999999999998</v>
      </c>
      <c r="I15" s="881">
        <v>1.05</v>
      </c>
      <c r="J15" s="881">
        <v>1.43</v>
      </c>
      <c r="K15" s="881">
        <v>0.90999999999999992</v>
      </c>
      <c r="L15" s="881">
        <v>1.22</v>
      </c>
      <c r="M15" s="881">
        <v>1.08</v>
      </c>
      <c r="N15" s="881">
        <v>1.28</v>
      </c>
      <c r="O15" s="881">
        <v>2.59</v>
      </c>
      <c r="P15" s="881">
        <v>1.1199999999999999</v>
      </c>
    </row>
    <row r="16" spans="1:16" ht="31.2">
      <c r="A16" s="853" t="s">
        <v>86</v>
      </c>
      <c r="B16" s="846" t="s">
        <v>242</v>
      </c>
      <c r="C16" s="856" t="s">
        <v>368</v>
      </c>
      <c r="D16" s="869">
        <v>0</v>
      </c>
      <c r="E16" s="882">
        <v>0</v>
      </c>
      <c r="F16" s="882">
        <v>0</v>
      </c>
      <c r="G16" s="882">
        <v>0</v>
      </c>
      <c r="H16" s="882">
        <v>0</v>
      </c>
      <c r="I16" s="882">
        <v>0</v>
      </c>
      <c r="J16" s="882">
        <v>0</v>
      </c>
      <c r="K16" s="882">
        <v>0</v>
      </c>
      <c r="L16" s="882">
        <v>0</v>
      </c>
      <c r="M16" s="882">
        <v>0</v>
      </c>
      <c r="N16" s="882">
        <v>0</v>
      </c>
      <c r="O16" s="882">
        <v>0</v>
      </c>
      <c r="P16" s="882">
        <v>0</v>
      </c>
    </row>
    <row r="17" spans="1:16" ht="15.6">
      <c r="A17" s="849" t="s">
        <v>103</v>
      </c>
      <c r="B17" s="850" t="s">
        <v>243</v>
      </c>
      <c r="C17" s="848" t="s">
        <v>369</v>
      </c>
      <c r="D17" s="867">
        <v>0.33829999999999999</v>
      </c>
      <c r="E17" s="881">
        <v>0</v>
      </c>
      <c r="F17" s="881">
        <v>1.6199999999999999E-2</v>
      </c>
      <c r="G17" s="881">
        <v>0</v>
      </c>
      <c r="H17" s="881">
        <v>3.7100000000000001E-2</v>
      </c>
      <c r="I17" s="881">
        <v>0.12160000000000001</v>
      </c>
      <c r="J17" s="881">
        <v>5.9499999999999997E-2</v>
      </c>
      <c r="K17" s="881">
        <v>7.7999999999999996E-3</v>
      </c>
      <c r="L17" s="881">
        <v>1.6299999999999999E-2</v>
      </c>
      <c r="M17" s="881">
        <v>2.41E-2</v>
      </c>
      <c r="N17" s="881">
        <v>4.4499999999999998E-2</v>
      </c>
      <c r="O17" s="881">
        <v>1.1999999999999999E-3</v>
      </c>
      <c r="P17" s="881">
        <v>0.01</v>
      </c>
    </row>
    <row r="18" spans="1:16" ht="15.6">
      <c r="A18" s="849" t="s">
        <v>105</v>
      </c>
      <c r="B18" s="850" t="s">
        <v>106</v>
      </c>
      <c r="C18" s="848" t="s">
        <v>370</v>
      </c>
      <c r="D18" s="867">
        <v>0</v>
      </c>
      <c r="E18" s="881">
        <v>0</v>
      </c>
      <c r="F18" s="881">
        <v>0</v>
      </c>
      <c r="G18" s="881">
        <v>0</v>
      </c>
      <c r="H18" s="881">
        <v>0</v>
      </c>
      <c r="I18" s="881">
        <v>0</v>
      </c>
      <c r="J18" s="881">
        <v>0</v>
      </c>
      <c r="K18" s="881">
        <v>0</v>
      </c>
      <c r="L18" s="881">
        <v>0</v>
      </c>
      <c r="M18" s="881">
        <v>0</v>
      </c>
      <c r="N18" s="881">
        <v>0</v>
      </c>
      <c r="O18" s="881">
        <v>0</v>
      </c>
      <c r="P18" s="881">
        <v>0</v>
      </c>
    </row>
    <row r="19" spans="1:16" ht="15.6">
      <c r="A19" s="849" t="s">
        <v>107</v>
      </c>
      <c r="B19" s="850" t="s">
        <v>108</v>
      </c>
      <c r="C19" s="848" t="s">
        <v>371</v>
      </c>
      <c r="D19" s="867">
        <v>0.03</v>
      </c>
      <c r="E19" s="881">
        <v>0</v>
      </c>
      <c r="F19" s="881">
        <v>0</v>
      </c>
      <c r="G19" s="881">
        <v>0</v>
      </c>
      <c r="H19" s="881">
        <v>0</v>
      </c>
      <c r="I19" s="881">
        <v>0</v>
      </c>
      <c r="J19" s="881">
        <v>0</v>
      </c>
      <c r="K19" s="881">
        <v>0</v>
      </c>
      <c r="L19" s="881">
        <v>0</v>
      </c>
      <c r="M19" s="881">
        <v>0</v>
      </c>
      <c r="N19" s="881">
        <v>0</v>
      </c>
      <c r="O19" s="881">
        <v>0</v>
      </c>
      <c r="P19" s="881">
        <v>0.03</v>
      </c>
    </row>
    <row r="20" spans="1:16" ht="31.2">
      <c r="A20" s="883" t="s">
        <v>109</v>
      </c>
      <c r="B20" s="841" t="s">
        <v>372</v>
      </c>
      <c r="C20" s="842"/>
      <c r="D20" s="865">
        <v>0</v>
      </c>
      <c r="E20" s="435">
        <v>0</v>
      </c>
      <c r="F20" s="435">
        <v>0</v>
      </c>
      <c r="G20" s="435">
        <v>0</v>
      </c>
      <c r="H20" s="435">
        <v>0</v>
      </c>
      <c r="I20" s="435">
        <v>0</v>
      </c>
      <c r="J20" s="435">
        <v>0</v>
      </c>
      <c r="K20" s="435">
        <v>0</v>
      </c>
      <c r="L20" s="435">
        <v>0</v>
      </c>
      <c r="M20" s="435">
        <v>0</v>
      </c>
      <c r="N20" s="435">
        <v>0</v>
      </c>
      <c r="O20" s="435">
        <v>0</v>
      </c>
      <c r="P20" s="435">
        <v>0</v>
      </c>
    </row>
    <row r="21" spans="1:16" ht="16.2">
      <c r="A21" s="884"/>
      <c r="B21" s="846" t="s">
        <v>244</v>
      </c>
      <c r="C21" s="885"/>
      <c r="D21" s="886"/>
      <c r="E21" s="437"/>
      <c r="F21" s="437"/>
      <c r="G21" s="437"/>
      <c r="H21" s="437"/>
      <c r="I21" s="437"/>
      <c r="J21" s="437"/>
      <c r="K21" s="437"/>
      <c r="L21" s="437"/>
      <c r="M21" s="437"/>
      <c r="N21" s="437"/>
      <c r="O21" s="437"/>
      <c r="P21" s="437"/>
    </row>
    <row r="22" spans="1:16" ht="31.2">
      <c r="A22" s="887" t="s">
        <v>111</v>
      </c>
      <c r="B22" s="850" t="s">
        <v>373</v>
      </c>
      <c r="C22" s="848" t="s">
        <v>374</v>
      </c>
      <c r="D22" s="867">
        <v>0</v>
      </c>
      <c r="E22" s="879">
        <v>0</v>
      </c>
      <c r="F22" s="879">
        <v>0</v>
      </c>
      <c r="G22" s="879">
        <v>0</v>
      </c>
      <c r="H22" s="879">
        <v>0</v>
      </c>
      <c r="I22" s="879">
        <v>0</v>
      </c>
      <c r="J22" s="879">
        <v>0</v>
      </c>
      <c r="K22" s="879">
        <v>0</v>
      </c>
      <c r="L22" s="879">
        <v>0</v>
      </c>
      <c r="M22" s="879">
        <v>0</v>
      </c>
      <c r="N22" s="879">
        <v>0</v>
      </c>
      <c r="O22" s="879">
        <v>0</v>
      </c>
      <c r="P22" s="879">
        <v>0</v>
      </c>
    </row>
    <row r="23" spans="1:16" ht="31.2">
      <c r="A23" s="887" t="s">
        <v>113</v>
      </c>
      <c r="B23" s="888" t="s">
        <v>375</v>
      </c>
      <c r="C23" s="889" t="s">
        <v>376</v>
      </c>
      <c r="D23" s="890">
        <v>0</v>
      </c>
      <c r="E23" s="879">
        <v>0</v>
      </c>
      <c r="F23" s="879">
        <v>0</v>
      </c>
      <c r="G23" s="879">
        <v>0</v>
      </c>
      <c r="H23" s="879">
        <v>0</v>
      </c>
      <c r="I23" s="879">
        <v>0</v>
      </c>
      <c r="J23" s="879">
        <v>0</v>
      </c>
      <c r="K23" s="879">
        <v>0</v>
      </c>
      <c r="L23" s="879">
        <v>0</v>
      </c>
      <c r="M23" s="879">
        <v>0</v>
      </c>
      <c r="N23" s="879">
        <v>0</v>
      </c>
      <c r="O23" s="879">
        <v>0</v>
      </c>
      <c r="P23" s="879">
        <v>0</v>
      </c>
    </row>
    <row r="24" spans="1:16" ht="31.2">
      <c r="A24" s="887" t="s">
        <v>115</v>
      </c>
      <c r="B24" s="850" t="s">
        <v>377</v>
      </c>
      <c r="C24" s="848" t="s">
        <v>378</v>
      </c>
      <c r="D24" s="867">
        <v>0</v>
      </c>
      <c r="E24" s="879">
        <v>0</v>
      </c>
      <c r="F24" s="879">
        <v>0</v>
      </c>
      <c r="G24" s="879">
        <v>0</v>
      </c>
      <c r="H24" s="879">
        <v>0</v>
      </c>
      <c r="I24" s="879">
        <v>0</v>
      </c>
      <c r="J24" s="879">
        <v>0</v>
      </c>
      <c r="K24" s="879">
        <v>0</v>
      </c>
      <c r="L24" s="879">
        <v>0</v>
      </c>
      <c r="M24" s="879">
        <v>0</v>
      </c>
      <c r="N24" s="879">
        <v>0</v>
      </c>
      <c r="O24" s="879">
        <v>0</v>
      </c>
      <c r="P24" s="879">
        <v>0</v>
      </c>
    </row>
    <row r="25" spans="1:16" ht="31.2">
      <c r="A25" s="887" t="s">
        <v>117</v>
      </c>
      <c r="B25" s="850" t="s">
        <v>379</v>
      </c>
      <c r="C25" s="848" t="s">
        <v>380</v>
      </c>
      <c r="D25" s="867">
        <v>0</v>
      </c>
      <c r="E25" s="879">
        <v>0</v>
      </c>
      <c r="F25" s="879">
        <v>0</v>
      </c>
      <c r="G25" s="879">
        <v>0</v>
      </c>
      <c r="H25" s="879">
        <v>0</v>
      </c>
      <c r="I25" s="879">
        <v>0</v>
      </c>
      <c r="J25" s="879">
        <v>0</v>
      </c>
      <c r="K25" s="879">
        <v>0</v>
      </c>
      <c r="L25" s="879">
        <v>0</v>
      </c>
      <c r="M25" s="879">
        <v>0</v>
      </c>
      <c r="N25" s="879">
        <v>0</v>
      </c>
      <c r="O25" s="879">
        <v>0</v>
      </c>
      <c r="P25" s="879">
        <v>0</v>
      </c>
    </row>
    <row r="26" spans="1:16" ht="46.8">
      <c r="A26" s="887" t="s">
        <v>120</v>
      </c>
      <c r="B26" s="850" t="s">
        <v>381</v>
      </c>
      <c r="C26" s="848" t="s">
        <v>382</v>
      </c>
      <c r="D26" s="867">
        <v>0</v>
      </c>
      <c r="E26" s="879">
        <v>0</v>
      </c>
      <c r="F26" s="879">
        <v>0</v>
      </c>
      <c r="G26" s="879">
        <v>0</v>
      </c>
      <c r="H26" s="879">
        <v>0</v>
      </c>
      <c r="I26" s="879">
        <v>0</v>
      </c>
      <c r="J26" s="879">
        <v>0</v>
      </c>
      <c r="K26" s="879">
        <v>0</v>
      </c>
      <c r="L26" s="879">
        <v>0</v>
      </c>
      <c r="M26" s="879">
        <v>0</v>
      </c>
      <c r="N26" s="879">
        <v>0</v>
      </c>
      <c r="O26" s="879">
        <v>0</v>
      </c>
      <c r="P26" s="879">
        <v>0</v>
      </c>
    </row>
    <row r="27" spans="1:16" ht="31.2">
      <c r="A27" s="887" t="s">
        <v>122</v>
      </c>
      <c r="B27" s="850" t="s">
        <v>383</v>
      </c>
      <c r="C27" s="848" t="s">
        <v>384</v>
      </c>
      <c r="D27" s="867">
        <v>0</v>
      </c>
      <c r="E27" s="879">
        <v>0</v>
      </c>
      <c r="F27" s="879">
        <v>0</v>
      </c>
      <c r="G27" s="879">
        <v>0</v>
      </c>
      <c r="H27" s="879">
        <v>0</v>
      </c>
      <c r="I27" s="879">
        <v>0</v>
      </c>
      <c r="J27" s="879">
        <v>0</v>
      </c>
      <c r="K27" s="879">
        <v>0</v>
      </c>
      <c r="L27" s="879">
        <v>0</v>
      </c>
      <c r="M27" s="879">
        <v>0</v>
      </c>
      <c r="N27" s="879">
        <v>0</v>
      </c>
      <c r="O27" s="879">
        <v>0</v>
      </c>
      <c r="P27" s="879">
        <v>0</v>
      </c>
    </row>
    <row r="28" spans="1:16" ht="31.2">
      <c r="A28" s="887" t="s">
        <v>124</v>
      </c>
      <c r="B28" s="850" t="s">
        <v>385</v>
      </c>
      <c r="C28" s="848" t="s">
        <v>867</v>
      </c>
      <c r="D28" s="867">
        <v>0</v>
      </c>
      <c r="E28" s="891">
        <v>0</v>
      </c>
      <c r="F28" s="891">
        <v>0</v>
      </c>
      <c r="G28" s="891">
        <v>0</v>
      </c>
      <c r="H28" s="891">
        <v>0</v>
      </c>
      <c r="I28" s="891">
        <v>0</v>
      </c>
      <c r="J28" s="891">
        <v>0</v>
      </c>
      <c r="K28" s="891">
        <v>0</v>
      </c>
      <c r="L28" s="891">
        <v>0</v>
      </c>
      <c r="M28" s="891">
        <v>0</v>
      </c>
      <c r="N28" s="891">
        <v>0</v>
      </c>
      <c r="O28" s="891">
        <v>0</v>
      </c>
      <c r="P28" s="891">
        <v>0</v>
      </c>
    </row>
    <row r="29" spans="1:16" ht="31.2">
      <c r="A29" s="887" t="s">
        <v>126</v>
      </c>
      <c r="B29" s="850" t="s">
        <v>386</v>
      </c>
      <c r="C29" s="848" t="s">
        <v>868</v>
      </c>
      <c r="D29" s="867">
        <v>0</v>
      </c>
      <c r="E29" s="891">
        <v>0</v>
      </c>
      <c r="F29" s="891">
        <v>0</v>
      </c>
      <c r="G29" s="891">
        <v>0</v>
      </c>
      <c r="H29" s="891">
        <v>0</v>
      </c>
      <c r="I29" s="891">
        <v>0</v>
      </c>
      <c r="J29" s="891">
        <v>0</v>
      </c>
      <c r="K29" s="891">
        <v>0</v>
      </c>
      <c r="L29" s="891">
        <v>0</v>
      </c>
      <c r="M29" s="891">
        <v>0</v>
      </c>
      <c r="N29" s="891">
        <v>0</v>
      </c>
      <c r="O29" s="891">
        <v>0</v>
      </c>
      <c r="P29" s="891">
        <v>0</v>
      </c>
    </row>
    <row r="30" spans="1:16" ht="31.2">
      <c r="A30" s="887" t="s">
        <v>128</v>
      </c>
      <c r="B30" s="850" t="s">
        <v>387</v>
      </c>
      <c r="C30" s="848" t="s">
        <v>869</v>
      </c>
      <c r="D30" s="867">
        <v>0</v>
      </c>
      <c r="E30" s="891">
        <v>0</v>
      </c>
      <c r="F30" s="891">
        <v>0</v>
      </c>
      <c r="G30" s="891">
        <v>0</v>
      </c>
      <c r="H30" s="891">
        <v>0</v>
      </c>
      <c r="I30" s="891">
        <v>0</v>
      </c>
      <c r="J30" s="891">
        <v>0</v>
      </c>
      <c r="K30" s="891">
        <v>0</v>
      </c>
      <c r="L30" s="891">
        <v>0</v>
      </c>
      <c r="M30" s="891">
        <v>0</v>
      </c>
      <c r="N30" s="891">
        <v>0</v>
      </c>
      <c r="O30" s="891">
        <v>0</v>
      </c>
      <c r="P30" s="891">
        <v>0</v>
      </c>
    </row>
    <row r="31" spans="1:16" ht="31.2">
      <c r="A31" s="892" t="s">
        <v>86</v>
      </c>
      <c r="B31" s="846" t="s">
        <v>195</v>
      </c>
      <c r="C31" s="856" t="s">
        <v>870</v>
      </c>
      <c r="D31" s="869"/>
      <c r="E31" s="893">
        <v>0</v>
      </c>
      <c r="F31" s="893">
        <v>0</v>
      </c>
      <c r="G31" s="893">
        <v>0</v>
      </c>
      <c r="H31" s="893">
        <v>0</v>
      </c>
      <c r="I31" s="893">
        <v>0</v>
      </c>
      <c r="J31" s="893">
        <v>0</v>
      </c>
      <c r="K31" s="893">
        <v>0</v>
      </c>
      <c r="L31" s="893">
        <v>0</v>
      </c>
      <c r="M31" s="893">
        <v>0</v>
      </c>
      <c r="N31" s="893">
        <v>0</v>
      </c>
      <c r="O31" s="893">
        <v>0</v>
      </c>
      <c r="P31" s="893">
        <v>0</v>
      </c>
    </row>
    <row r="32" spans="1:16" ht="31.2">
      <c r="A32" s="883" t="s">
        <v>388</v>
      </c>
      <c r="B32" s="841" t="s">
        <v>389</v>
      </c>
      <c r="C32" s="842" t="s">
        <v>390</v>
      </c>
      <c r="D32" s="865">
        <v>3.0500000000000003E-2</v>
      </c>
      <c r="E32" s="894">
        <v>3.0500000000000003E-2</v>
      </c>
      <c r="F32" s="894">
        <v>0</v>
      </c>
      <c r="G32" s="894">
        <v>0</v>
      </c>
      <c r="H32" s="894">
        <v>0</v>
      </c>
      <c r="I32" s="894">
        <v>0</v>
      </c>
      <c r="J32" s="894">
        <v>0</v>
      </c>
      <c r="K32" s="894">
        <v>0</v>
      </c>
      <c r="L32" s="894">
        <v>0</v>
      </c>
      <c r="M32" s="894">
        <v>0</v>
      </c>
      <c r="N32" s="894">
        <v>0</v>
      </c>
      <c r="O32" s="894">
        <v>0</v>
      </c>
      <c r="P32" s="894">
        <v>0</v>
      </c>
    </row>
    <row r="33" spans="1:7" ht="15.6">
      <c r="A33" s="895" t="s">
        <v>391</v>
      </c>
      <c r="B33" s="895"/>
      <c r="C33" s="895"/>
      <c r="D33" s="895"/>
      <c r="E33" s="896"/>
      <c r="F33" s="895"/>
      <c r="G33" s="895"/>
    </row>
    <row r="34" spans="1:7" ht="15.6">
      <c r="A34" s="897"/>
      <c r="B34" s="898" t="s">
        <v>392</v>
      </c>
      <c r="C34" s="897"/>
      <c r="D34" s="897"/>
      <c r="E34" s="899"/>
      <c r="F34" s="899"/>
      <c r="G34" s="899"/>
    </row>
    <row r="55" spans="4:16">
      <c r="D55" s="871"/>
      <c r="E55" s="871"/>
      <c r="F55" s="871"/>
      <c r="G55" s="871"/>
      <c r="H55" s="871"/>
      <c r="I55" s="871"/>
      <c r="J55" s="871"/>
      <c r="K55" s="871"/>
      <c r="L55" s="871"/>
      <c r="M55" s="871"/>
      <c r="N55" s="871"/>
      <c r="O55" s="871"/>
      <c r="P55" s="871"/>
    </row>
    <row r="56" spans="4:16">
      <c r="D56" s="871"/>
      <c r="E56" s="871"/>
      <c r="F56" s="871"/>
      <c r="G56" s="871"/>
      <c r="H56" s="871"/>
      <c r="I56" s="871"/>
      <c r="J56" s="871"/>
      <c r="K56" s="871"/>
      <c r="L56" s="871"/>
      <c r="M56" s="871"/>
      <c r="N56" s="871"/>
      <c r="O56" s="871"/>
      <c r="P56" s="871"/>
    </row>
    <row r="57" spans="4:16">
      <c r="D57" s="871"/>
      <c r="E57" s="871"/>
      <c r="F57" s="871"/>
      <c r="G57" s="871"/>
      <c r="H57" s="871"/>
      <c r="I57" s="871"/>
      <c r="J57" s="871"/>
      <c r="K57" s="871"/>
      <c r="L57" s="871"/>
      <c r="M57" s="871"/>
      <c r="N57" s="871"/>
      <c r="O57" s="871"/>
      <c r="P57" s="871"/>
    </row>
    <row r="58" spans="4:16">
      <c r="D58" s="871"/>
      <c r="E58" s="871"/>
      <c r="F58" s="871"/>
      <c r="G58" s="871"/>
      <c r="H58" s="871"/>
      <c r="I58" s="871"/>
      <c r="J58" s="871"/>
      <c r="K58" s="871"/>
      <c r="L58" s="871"/>
      <c r="M58" s="871"/>
      <c r="N58" s="871"/>
      <c r="O58" s="871"/>
      <c r="P58" s="871"/>
    </row>
    <row r="59" spans="4:16">
      <c r="D59" s="871"/>
      <c r="E59" s="871"/>
      <c r="F59" s="871"/>
      <c r="G59" s="871"/>
      <c r="H59" s="871"/>
      <c r="I59" s="871"/>
      <c r="J59" s="871"/>
      <c r="K59" s="871"/>
      <c r="L59" s="871"/>
      <c r="M59" s="871"/>
      <c r="N59" s="871"/>
      <c r="O59" s="871"/>
      <c r="P59" s="871"/>
    </row>
    <row r="60" spans="4:16">
      <c r="D60" s="871"/>
      <c r="E60" s="871"/>
      <c r="F60" s="871"/>
      <c r="G60" s="871"/>
      <c r="H60" s="871"/>
      <c r="I60" s="871"/>
      <c r="J60" s="871"/>
      <c r="K60" s="871"/>
      <c r="L60" s="871"/>
      <c r="M60" s="871"/>
      <c r="N60" s="871"/>
      <c r="O60" s="871"/>
      <c r="P60" s="871"/>
    </row>
    <row r="61" spans="4:16">
      <c r="D61" s="871"/>
      <c r="E61" s="871"/>
      <c r="F61" s="871"/>
      <c r="G61" s="871"/>
      <c r="H61" s="871"/>
      <c r="I61" s="871"/>
      <c r="J61" s="871"/>
      <c r="K61" s="871"/>
      <c r="L61" s="871"/>
      <c r="M61" s="871"/>
      <c r="N61" s="871"/>
      <c r="O61" s="871"/>
      <c r="P61" s="871"/>
    </row>
    <row r="62" spans="4:16">
      <c r="D62" s="871"/>
      <c r="E62" s="871"/>
      <c r="F62" s="871"/>
      <c r="G62" s="871"/>
      <c r="H62" s="871"/>
      <c r="I62" s="871"/>
      <c r="J62" s="871"/>
      <c r="K62" s="871"/>
      <c r="L62" s="871"/>
      <c r="M62" s="871"/>
      <c r="N62" s="871"/>
      <c r="O62" s="871"/>
      <c r="P62" s="871"/>
    </row>
    <row r="63" spans="4:16">
      <c r="D63" s="871"/>
      <c r="E63" s="871"/>
      <c r="F63" s="871"/>
      <c r="G63" s="871"/>
      <c r="H63" s="871"/>
      <c r="I63" s="871"/>
      <c r="J63" s="871"/>
      <c r="K63" s="871"/>
      <c r="L63" s="871"/>
      <c r="M63" s="871"/>
      <c r="N63" s="871"/>
      <c r="O63" s="871"/>
      <c r="P63" s="871"/>
    </row>
    <row r="64" spans="4:16">
      <c r="D64" s="871"/>
      <c r="E64" s="871"/>
      <c r="F64" s="871"/>
      <c r="G64" s="871"/>
      <c r="H64" s="871"/>
      <c r="I64" s="871"/>
      <c r="J64" s="871"/>
      <c r="K64" s="871"/>
      <c r="L64" s="871"/>
      <c r="M64" s="871"/>
      <c r="N64" s="871"/>
      <c r="O64" s="871"/>
      <c r="P64" s="871"/>
    </row>
    <row r="65" spans="4:16">
      <c r="D65" s="871"/>
      <c r="E65" s="871"/>
      <c r="F65" s="871"/>
      <c r="G65" s="871"/>
      <c r="H65" s="871"/>
      <c r="I65" s="871"/>
      <c r="J65" s="871"/>
      <c r="K65" s="871"/>
      <c r="L65" s="871"/>
      <c r="M65" s="871"/>
      <c r="N65" s="871"/>
      <c r="O65" s="871"/>
      <c r="P65" s="871"/>
    </row>
    <row r="66" spans="4:16">
      <c r="D66" s="871"/>
      <c r="E66" s="871"/>
      <c r="F66" s="871"/>
      <c r="G66" s="871"/>
      <c r="H66" s="871"/>
      <c r="I66" s="871"/>
      <c r="J66" s="871"/>
      <c r="K66" s="871"/>
      <c r="L66" s="871"/>
      <c r="M66" s="871"/>
      <c r="N66" s="871"/>
      <c r="O66" s="871"/>
      <c r="P66" s="871"/>
    </row>
    <row r="67" spans="4:16">
      <c r="D67" s="871"/>
      <c r="E67" s="871"/>
      <c r="F67" s="871"/>
      <c r="G67" s="871"/>
      <c r="H67" s="871"/>
      <c r="I67" s="871"/>
      <c r="J67" s="871"/>
      <c r="K67" s="871"/>
      <c r="L67" s="871"/>
      <c r="M67" s="871"/>
      <c r="N67" s="871"/>
      <c r="O67" s="871"/>
      <c r="P67" s="871"/>
    </row>
    <row r="68" spans="4:16">
      <c r="D68" s="871"/>
      <c r="E68" s="871"/>
      <c r="F68" s="871"/>
      <c r="G68" s="871"/>
      <c r="H68" s="871"/>
      <c r="I68" s="871"/>
      <c r="J68" s="871"/>
      <c r="K68" s="871"/>
      <c r="L68" s="871"/>
      <c r="M68" s="871"/>
      <c r="N68" s="871"/>
      <c r="O68" s="871"/>
      <c r="P68" s="871"/>
    </row>
    <row r="69" spans="4:16">
      <c r="D69" s="871"/>
      <c r="E69" s="871"/>
      <c r="F69" s="871"/>
      <c r="G69" s="871"/>
      <c r="H69" s="871"/>
      <c r="I69" s="871"/>
      <c r="J69" s="871"/>
      <c r="K69" s="871"/>
      <c r="L69" s="871"/>
      <c r="M69" s="871"/>
      <c r="N69" s="871"/>
      <c r="O69" s="871"/>
      <c r="P69" s="871"/>
    </row>
    <row r="70" spans="4:16">
      <c r="D70" s="871"/>
      <c r="E70" s="871"/>
      <c r="F70" s="871"/>
      <c r="G70" s="871"/>
      <c r="H70" s="871"/>
      <c r="I70" s="871"/>
      <c r="J70" s="871"/>
      <c r="K70" s="871"/>
      <c r="L70" s="871"/>
      <c r="M70" s="871"/>
      <c r="N70" s="871"/>
      <c r="O70" s="871"/>
      <c r="P70" s="871"/>
    </row>
    <row r="71" spans="4:16">
      <c r="D71" s="871"/>
      <c r="E71" s="871"/>
      <c r="F71" s="871"/>
      <c r="G71" s="871"/>
      <c r="H71" s="871"/>
      <c r="I71" s="871"/>
      <c r="J71" s="871"/>
      <c r="K71" s="871"/>
      <c r="L71" s="871"/>
      <c r="M71" s="871"/>
      <c r="N71" s="871"/>
      <c r="O71" s="871"/>
      <c r="P71" s="871"/>
    </row>
    <row r="72" spans="4:16">
      <c r="D72" s="871"/>
      <c r="E72" s="871"/>
      <c r="F72" s="871"/>
      <c r="G72" s="871"/>
      <c r="H72" s="871"/>
      <c r="I72" s="871"/>
      <c r="J72" s="871"/>
      <c r="K72" s="871"/>
      <c r="L72" s="871"/>
      <c r="M72" s="871"/>
      <c r="N72" s="871"/>
      <c r="O72" s="871"/>
      <c r="P72" s="871"/>
    </row>
    <row r="73" spans="4:16">
      <c r="D73" s="871"/>
      <c r="E73" s="871"/>
      <c r="F73" s="871"/>
      <c r="G73" s="871"/>
      <c r="H73" s="871"/>
      <c r="I73" s="871"/>
      <c r="J73" s="871"/>
      <c r="K73" s="871"/>
      <c r="L73" s="871"/>
      <c r="M73" s="871"/>
      <c r="N73" s="871"/>
      <c r="O73" s="871"/>
      <c r="P73" s="871"/>
    </row>
  </sheetData>
  <mergeCells count="7">
    <mergeCell ref="A2:P2"/>
    <mergeCell ref="E4:P4"/>
    <mergeCell ref="O3:P3"/>
    <mergeCell ref="D4:D5"/>
    <mergeCell ref="C4:C5"/>
    <mergeCell ref="B4:B5"/>
    <mergeCell ref="A4:A5"/>
  </mergeCells>
  <printOptions horizontalCentered="1"/>
  <pageMargins left="0.46" right="0.42" top="0.75" bottom="0.75" header="0.3" footer="0.3"/>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Zeros="0" zoomScale="70" zoomScaleNormal="70" workbookViewId="0">
      <pane xSplit="4" ySplit="6" topLeftCell="E7" activePane="bottomRight" state="frozen"/>
      <selection activeCell="J9" sqref="J9"/>
      <selection pane="topRight" activeCell="J9" sqref="J9"/>
      <selection pane="bottomLeft" activeCell="J9" sqref="J9"/>
      <selection pane="bottomRight" activeCell="J9" sqref="J9"/>
    </sheetView>
  </sheetViews>
  <sheetFormatPr defaultColWidth="9" defaultRowHeight="14.4"/>
  <cols>
    <col min="1" max="1" width="6.33203125" style="863" customWidth="1"/>
    <col min="2" max="2" width="41.88671875" style="863" customWidth="1"/>
    <col min="3" max="3" width="9" style="863"/>
    <col min="4" max="4" width="9.33203125" style="863" customWidth="1"/>
    <col min="5" max="5" width="7.6640625" style="863" customWidth="1"/>
    <col min="6" max="6" width="8" style="863" customWidth="1"/>
    <col min="7" max="9" width="9" style="863"/>
    <col min="10" max="11" width="7.6640625" style="863" customWidth="1"/>
    <col min="12" max="13" width="8.109375" style="863" customWidth="1"/>
    <col min="14" max="15" width="7.6640625" style="863" customWidth="1"/>
    <col min="16" max="16" width="7.5546875" style="863" customWidth="1"/>
    <col min="17" max="16384" width="9" style="863"/>
  </cols>
  <sheetData>
    <row r="1" spans="1:17" s="828" customFormat="1" ht="15.6">
      <c r="A1" s="1001" t="s">
        <v>9</v>
      </c>
      <c r="B1" s="1001"/>
      <c r="E1" s="829"/>
      <c r="F1" s="829"/>
      <c r="G1" s="829"/>
      <c r="H1" s="829"/>
      <c r="I1" s="829"/>
      <c r="J1" s="829"/>
      <c r="K1" s="829"/>
      <c r="L1" s="829"/>
      <c r="M1" s="829"/>
      <c r="N1" s="829"/>
      <c r="O1" s="829"/>
      <c r="P1" s="829"/>
    </row>
    <row r="2" spans="1:17" s="828" customFormat="1" ht="15.6">
      <c r="A2" s="1002" t="s">
        <v>650</v>
      </c>
      <c r="B2" s="1002"/>
      <c r="C2" s="1002"/>
      <c r="D2" s="1002"/>
      <c r="E2" s="1002"/>
      <c r="F2" s="1002"/>
      <c r="G2" s="1002"/>
      <c r="H2" s="1002"/>
      <c r="I2" s="1002"/>
      <c r="J2" s="1002"/>
      <c r="K2" s="1002"/>
      <c r="L2" s="1002"/>
      <c r="M2" s="1002"/>
      <c r="N2" s="1002"/>
      <c r="O2" s="1002"/>
      <c r="P2" s="1002"/>
    </row>
    <row r="3" spans="1:17" s="828" customFormat="1" ht="15.6">
      <c r="A3" s="830"/>
      <c r="B3" s="830"/>
      <c r="C3" s="830"/>
      <c r="D3" s="830"/>
      <c r="E3" s="830"/>
      <c r="F3" s="830"/>
      <c r="G3" s="830"/>
      <c r="H3" s="830"/>
      <c r="I3" s="830"/>
      <c r="J3" s="830"/>
      <c r="K3" s="830"/>
      <c r="L3" s="830"/>
      <c r="M3" s="1003" t="s">
        <v>320</v>
      </c>
      <c r="N3" s="1003"/>
      <c r="O3" s="1003"/>
      <c r="P3" s="1003"/>
    </row>
    <row r="4" spans="1:17" s="828" customFormat="1" ht="15.6">
      <c r="A4" s="1005" t="s">
        <v>1</v>
      </c>
      <c r="B4" s="1005" t="s">
        <v>176</v>
      </c>
      <c r="C4" s="1005" t="s">
        <v>18</v>
      </c>
      <c r="D4" s="1006" t="s">
        <v>321</v>
      </c>
      <c r="E4" s="1004" t="s">
        <v>358</v>
      </c>
      <c r="F4" s="1004"/>
      <c r="G4" s="1004"/>
      <c r="H4" s="1004"/>
      <c r="I4" s="1004"/>
      <c r="J4" s="1004"/>
      <c r="K4" s="1004"/>
      <c r="L4" s="1004"/>
      <c r="M4" s="1004"/>
      <c r="N4" s="1004"/>
      <c r="O4" s="1004"/>
      <c r="P4" s="1004"/>
    </row>
    <row r="5" spans="1:17" s="828" customFormat="1" ht="53.25" customHeight="1">
      <c r="A5" s="1005"/>
      <c r="B5" s="1005"/>
      <c r="C5" s="1005"/>
      <c r="D5" s="1007"/>
      <c r="E5" s="849" t="s">
        <v>179</v>
      </c>
      <c r="F5" s="849" t="s">
        <v>180</v>
      </c>
      <c r="G5" s="849" t="s">
        <v>181</v>
      </c>
      <c r="H5" s="849" t="s">
        <v>182</v>
      </c>
      <c r="I5" s="849" t="s">
        <v>183</v>
      </c>
      <c r="J5" s="849" t="s">
        <v>184</v>
      </c>
      <c r="K5" s="849" t="s">
        <v>185</v>
      </c>
      <c r="L5" s="849" t="s">
        <v>186</v>
      </c>
      <c r="M5" s="849" t="s">
        <v>187</v>
      </c>
      <c r="N5" s="849" t="s">
        <v>188</v>
      </c>
      <c r="O5" s="849" t="s">
        <v>189</v>
      </c>
      <c r="P5" s="849" t="s">
        <v>190</v>
      </c>
    </row>
    <row r="6" spans="1:17" s="839" customFormat="1" ht="24" customHeight="1">
      <c r="A6" s="838">
        <v>-1</v>
      </c>
      <c r="B6" s="838">
        <v>-2</v>
      </c>
      <c r="C6" s="838">
        <v>-3</v>
      </c>
      <c r="D6" s="838" t="s">
        <v>693</v>
      </c>
      <c r="E6" s="838">
        <v>-5</v>
      </c>
      <c r="F6" s="838">
        <v>-6</v>
      </c>
      <c r="G6" s="838">
        <v>-7</v>
      </c>
      <c r="H6" s="838">
        <v>-8</v>
      </c>
      <c r="I6" s="838">
        <v>-9</v>
      </c>
      <c r="J6" s="838">
        <v>-10</v>
      </c>
      <c r="K6" s="838">
        <v>-11</v>
      </c>
      <c r="L6" s="838">
        <v>-12</v>
      </c>
      <c r="M6" s="838">
        <v>-13</v>
      </c>
      <c r="N6" s="838">
        <v>-14</v>
      </c>
      <c r="O6" s="838">
        <v>-15</v>
      </c>
      <c r="P6" s="838">
        <v>-16</v>
      </c>
    </row>
    <row r="7" spans="1:17" s="845" customFormat="1" ht="15.6">
      <c r="A7" s="840">
        <v>1</v>
      </c>
      <c r="B7" s="841" t="s">
        <v>192</v>
      </c>
      <c r="C7" s="842" t="s">
        <v>26</v>
      </c>
      <c r="D7" s="865">
        <v>137.41119000000003</v>
      </c>
      <c r="E7" s="866">
        <v>7.2858999999999998</v>
      </c>
      <c r="F7" s="866">
        <v>5.6969000000000021</v>
      </c>
      <c r="G7" s="866">
        <v>4.5953999999999997</v>
      </c>
      <c r="H7" s="866">
        <v>26.31653</v>
      </c>
      <c r="I7" s="866">
        <v>7.7512000000000008</v>
      </c>
      <c r="J7" s="866">
        <v>13.152100000000001</v>
      </c>
      <c r="K7" s="866">
        <v>5.6649000000000012</v>
      </c>
      <c r="L7" s="866">
        <v>7.8738999999999999</v>
      </c>
      <c r="M7" s="866">
        <v>7.1288999999999998</v>
      </c>
      <c r="N7" s="866">
        <v>6.9813000000000001</v>
      </c>
      <c r="O7" s="866">
        <v>26.637170000000001</v>
      </c>
      <c r="P7" s="866">
        <v>18.326990000000002</v>
      </c>
    </row>
    <row r="8" spans="1:17" s="845" customFormat="1" ht="15.6">
      <c r="A8" s="840"/>
      <c r="B8" s="846" t="s">
        <v>244</v>
      </c>
      <c r="C8" s="842"/>
      <c r="D8" s="865"/>
      <c r="E8" s="866"/>
      <c r="F8" s="866"/>
      <c r="G8" s="866"/>
      <c r="H8" s="866"/>
      <c r="I8" s="866"/>
      <c r="J8" s="866"/>
      <c r="K8" s="866"/>
      <c r="L8" s="866"/>
      <c r="M8" s="866"/>
      <c r="N8" s="866"/>
      <c r="O8" s="866"/>
      <c r="P8" s="866"/>
    </row>
    <row r="9" spans="1:17" s="828" customFormat="1" ht="15.6">
      <c r="A9" s="849" t="s">
        <v>84</v>
      </c>
      <c r="B9" s="850" t="s">
        <v>85</v>
      </c>
      <c r="C9" s="848" t="s">
        <v>27</v>
      </c>
      <c r="D9" s="867">
        <v>17.055959999999999</v>
      </c>
      <c r="E9" s="868">
        <v>0.43299999999999994</v>
      </c>
      <c r="F9" s="868">
        <v>0.1007</v>
      </c>
      <c r="G9" s="868">
        <v>0.15539999999999998</v>
      </c>
      <c r="H9" s="868">
        <v>3.7232900000000004</v>
      </c>
      <c r="I9" s="868">
        <v>1.6196000000000002</v>
      </c>
      <c r="J9" s="868">
        <v>0.30759999999999998</v>
      </c>
      <c r="K9" s="868">
        <v>7.7100000000000002E-2</v>
      </c>
      <c r="L9" s="868">
        <v>0.22760000000000002</v>
      </c>
      <c r="M9" s="868">
        <v>0.43480000000000008</v>
      </c>
      <c r="N9" s="868">
        <v>0.30679999999999996</v>
      </c>
      <c r="O9" s="868">
        <v>6.1759700000000004</v>
      </c>
      <c r="P9" s="868">
        <v>3.4941000000000004</v>
      </c>
      <c r="Q9" s="852"/>
    </row>
    <row r="10" spans="1:17" s="855" customFormat="1" ht="15.6">
      <c r="A10" s="853" t="s">
        <v>86</v>
      </c>
      <c r="B10" s="854" t="s">
        <v>194</v>
      </c>
      <c r="C10" s="853" t="s">
        <v>28</v>
      </c>
      <c r="D10" s="869">
        <v>2.4821</v>
      </c>
      <c r="E10" s="870">
        <v>0.04</v>
      </c>
      <c r="F10" s="870">
        <v>0</v>
      </c>
      <c r="G10" s="870">
        <v>0</v>
      </c>
      <c r="H10" s="870">
        <v>0.94779999999999998</v>
      </c>
      <c r="I10" s="870">
        <v>1.3816000000000002</v>
      </c>
      <c r="J10" s="870">
        <v>0</v>
      </c>
      <c r="K10" s="870">
        <v>7.7999999999999996E-3</v>
      </c>
      <c r="L10" s="870">
        <v>1.6299999999999999E-2</v>
      </c>
      <c r="M10" s="870">
        <v>2.41E-2</v>
      </c>
      <c r="N10" s="870">
        <v>5.45E-2</v>
      </c>
      <c r="O10" s="870">
        <v>0</v>
      </c>
      <c r="P10" s="870">
        <v>0.01</v>
      </c>
    </row>
    <row r="11" spans="1:17" s="855" customFormat="1" ht="15.6">
      <c r="A11" s="849" t="s">
        <v>90</v>
      </c>
      <c r="B11" s="850" t="s">
        <v>91</v>
      </c>
      <c r="C11" s="848" t="s">
        <v>31</v>
      </c>
      <c r="D11" s="867">
        <v>90.936930000000004</v>
      </c>
      <c r="E11" s="868">
        <v>4.9128999999999996</v>
      </c>
      <c r="F11" s="868">
        <v>3.9000000000000008</v>
      </c>
      <c r="G11" s="868">
        <v>2.9600000000000004</v>
      </c>
      <c r="H11" s="868">
        <v>19.646140000000003</v>
      </c>
      <c r="I11" s="868">
        <v>4.01</v>
      </c>
      <c r="J11" s="868">
        <v>9.7250000000000014</v>
      </c>
      <c r="K11" s="868">
        <v>3.83</v>
      </c>
      <c r="L11" s="868">
        <v>5.0999999999999996</v>
      </c>
      <c r="M11" s="868">
        <v>4.8100000000000005</v>
      </c>
      <c r="N11" s="868">
        <v>4.7299999999999995</v>
      </c>
      <c r="O11" s="868">
        <v>14.459999999999999</v>
      </c>
      <c r="P11" s="868">
        <v>12.852889999999999</v>
      </c>
    </row>
    <row r="12" spans="1:17" s="828" customFormat="1" ht="15.6">
      <c r="A12" s="849" t="s">
        <v>92</v>
      </c>
      <c r="B12" s="850" t="s">
        <v>93</v>
      </c>
      <c r="C12" s="848" t="s">
        <v>32</v>
      </c>
      <c r="D12" s="867">
        <v>6.89</v>
      </c>
      <c r="E12" s="868">
        <v>0.7</v>
      </c>
      <c r="F12" s="868">
        <v>0.08</v>
      </c>
      <c r="G12" s="868">
        <v>0.13</v>
      </c>
      <c r="H12" s="868">
        <v>0.77999999999999992</v>
      </c>
      <c r="I12" s="868">
        <v>0.71</v>
      </c>
      <c r="J12" s="868">
        <v>0.53</v>
      </c>
      <c r="K12" s="868">
        <v>0.69</v>
      </c>
      <c r="L12" s="868">
        <v>0.08</v>
      </c>
      <c r="M12" s="868">
        <v>0.52</v>
      </c>
      <c r="N12" s="868">
        <v>0.22</v>
      </c>
      <c r="O12" s="868">
        <v>2</v>
      </c>
      <c r="P12" s="868">
        <v>0.45</v>
      </c>
    </row>
    <row r="13" spans="1:17" s="828" customFormat="1" ht="15.6">
      <c r="A13" s="849" t="s">
        <v>94</v>
      </c>
      <c r="B13" s="850" t="s">
        <v>95</v>
      </c>
      <c r="C13" s="848" t="s">
        <v>33</v>
      </c>
      <c r="D13" s="867">
        <v>5.9200000000000008</v>
      </c>
      <c r="E13" s="868">
        <v>0.2</v>
      </c>
      <c r="F13" s="868">
        <v>0.21</v>
      </c>
      <c r="G13" s="868">
        <v>0.27</v>
      </c>
      <c r="H13" s="868">
        <v>0.08</v>
      </c>
      <c r="I13" s="868">
        <v>0.24000000000000002</v>
      </c>
      <c r="J13" s="868">
        <v>1.1000000000000001</v>
      </c>
      <c r="K13" s="868">
        <v>0.15000000000000002</v>
      </c>
      <c r="L13" s="868">
        <v>1.23</v>
      </c>
      <c r="M13" s="868">
        <v>0.26</v>
      </c>
      <c r="N13" s="868">
        <v>0.39999999999999997</v>
      </c>
      <c r="O13" s="868">
        <v>1.4100000000000001</v>
      </c>
      <c r="P13" s="868">
        <v>0.37</v>
      </c>
    </row>
    <row r="14" spans="1:17" s="828" customFormat="1" ht="15.6">
      <c r="A14" s="849" t="s">
        <v>96</v>
      </c>
      <c r="B14" s="850" t="s">
        <v>97</v>
      </c>
      <c r="C14" s="848" t="s">
        <v>34</v>
      </c>
      <c r="D14" s="867">
        <v>0</v>
      </c>
      <c r="E14" s="868">
        <v>0</v>
      </c>
      <c r="F14" s="868">
        <v>0</v>
      </c>
      <c r="G14" s="868">
        <v>0</v>
      </c>
      <c r="H14" s="868">
        <v>0</v>
      </c>
      <c r="I14" s="868">
        <v>0</v>
      </c>
      <c r="J14" s="868">
        <v>0</v>
      </c>
      <c r="K14" s="868">
        <v>0</v>
      </c>
      <c r="L14" s="868">
        <v>0</v>
      </c>
      <c r="M14" s="868">
        <v>0</v>
      </c>
      <c r="N14" s="868">
        <v>0</v>
      </c>
      <c r="O14" s="868">
        <v>0</v>
      </c>
      <c r="P14" s="868">
        <v>0</v>
      </c>
    </row>
    <row r="15" spans="1:17" s="828" customFormat="1" ht="15.6">
      <c r="A15" s="849" t="s">
        <v>98</v>
      </c>
      <c r="B15" s="850" t="s">
        <v>99</v>
      </c>
      <c r="C15" s="848" t="s">
        <v>35</v>
      </c>
      <c r="D15" s="867">
        <v>16.240000000000002</v>
      </c>
      <c r="E15" s="868">
        <v>1.04</v>
      </c>
      <c r="F15" s="868">
        <v>1.3900000000000001</v>
      </c>
      <c r="G15" s="868">
        <v>1.08</v>
      </c>
      <c r="H15" s="868">
        <v>2.0499999999999998</v>
      </c>
      <c r="I15" s="868">
        <v>1.05</v>
      </c>
      <c r="J15" s="868">
        <v>1.43</v>
      </c>
      <c r="K15" s="868">
        <v>0.90999999999999992</v>
      </c>
      <c r="L15" s="868">
        <v>1.22</v>
      </c>
      <c r="M15" s="868">
        <v>1.08</v>
      </c>
      <c r="N15" s="868">
        <v>1.28</v>
      </c>
      <c r="O15" s="868">
        <v>2.59</v>
      </c>
      <c r="P15" s="868">
        <v>1.1199999999999999</v>
      </c>
      <c r="Q15" s="852"/>
    </row>
    <row r="16" spans="1:17" s="855" customFormat="1" ht="31.2">
      <c r="A16" s="853" t="s">
        <v>86</v>
      </c>
      <c r="B16" s="846" t="s">
        <v>242</v>
      </c>
      <c r="C16" s="856" t="s">
        <v>36</v>
      </c>
      <c r="D16" s="869">
        <v>0</v>
      </c>
      <c r="E16" s="870">
        <v>0</v>
      </c>
      <c r="F16" s="870">
        <v>0</v>
      </c>
      <c r="G16" s="870">
        <v>0</v>
      </c>
      <c r="H16" s="870">
        <v>0</v>
      </c>
      <c r="I16" s="870">
        <v>0</v>
      </c>
      <c r="J16" s="870">
        <v>0</v>
      </c>
      <c r="K16" s="870">
        <v>0</v>
      </c>
      <c r="L16" s="870">
        <v>0</v>
      </c>
      <c r="M16" s="870">
        <v>0</v>
      </c>
      <c r="N16" s="870">
        <v>0</v>
      </c>
      <c r="O16" s="870">
        <v>0</v>
      </c>
      <c r="P16" s="870">
        <v>0</v>
      </c>
      <c r="Q16" s="857"/>
    </row>
    <row r="17" spans="1:17" s="828" customFormat="1" ht="15.6">
      <c r="A17" s="849" t="s">
        <v>103</v>
      </c>
      <c r="B17" s="850" t="s">
        <v>243</v>
      </c>
      <c r="C17" s="848" t="s">
        <v>39</v>
      </c>
      <c r="D17" s="867">
        <v>0.33829999999999999</v>
      </c>
      <c r="E17" s="868">
        <v>0</v>
      </c>
      <c r="F17" s="868">
        <v>1.6199999999999999E-2</v>
      </c>
      <c r="G17" s="868">
        <v>0</v>
      </c>
      <c r="H17" s="868">
        <v>3.7100000000000001E-2</v>
      </c>
      <c r="I17" s="868">
        <v>0.12160000000000001</v>
      </c>
      <c r="J17" s="868">
        <v>5.9499999999999997E-2</v>
      </c>
      <c r="K17" s="868">
        <v>7.7999999999999996E-3</v>
      </c>
      <c r="L17" s="868">
        <v>1.6299999999999999E-2</v>
      </c>
      <c r="M17" s="868">
        <v>2.41E-2</v>
      </c>
      <c r="N17" s="868">
        <v>4.4499999999999998E-2</v>
      </c>
      <c r="O17" s="868">
        <v>1.1999999999999999E-3</v>
      </c>
      <c r="P17" s="868">
        <v>0.01</v>
      </c>
    </row>
    <row r="18" spans="1:17" s="828" customFormat="1" ht="15.6">
      <c r="A18" s="849" t="s">
        <v>105</v>
      </c>
      <c r="B18" s="850" t="s">
        <v>106</v>
      </c>
      <c r="C18" s="848" t="s">
        <v>40</v>
      </c>
      <c r="D18" s="867">
        <v>0</v>
      </c>
      <c r="E18" s="868">
        <v>0</v>
      </c>
      <c r="F18" s="868">
        <v>0</v>
      </c>
      <c r="G18" s="868">
        <v>0</v>
      </c>
      <c r="H18" s="868">
        <v>0</v>
      </c>
      <c r="I18" s="868">
        <v>0</v>
      </c>
      <c r="J18" s="868">
        <v>0</v>
      </c>
      <c r="K18" s="868">
        <v>0</v>
      </c>
      <c r="L18" s="868">
        <v>0</v>
      </c>
      <c r="M18" s="868">
        <v>0</v>
      </c>
      <c r="N18" s="868">
        <v>0</v>
      </c>
      <c r="O18" s="868">
        <v>0</v>
      </c>
      <c r="P18" s="868">
        <v>0</v>
      </c>
    </row>
    <row r="19" spans="1:17" s="828" customFormat="1" ht="15.6">
      <c r="A19" s="849" t="s">
        <v>107</v>
      </c>
      <c r="B19" s="850" t="s">
        <v>108</v>
      </c>
      <c r="C19" s="849" t="s">
        <v>41</v>
      </c>
      <c r="D19" s="867">
        <v>0.03</v>
      </c>
      <c r="E19" s="868">
        <v>0</v>
      </c>
      <c r="F19" s="868">
        <v>0</v>
      </c>
      <c r="G19" s="868">
        <v>0</v>
      </c>
      <c r="H19" s="868">
        <v>0</v>
      </c>
      <c r="I19" s="868">
        <v>0</v>
      </c>
      <c r="J19" s="868">
        <v>0</v>
      </c>
      <c r="K19" s="868">
        <v>0</v>
      </c>
      <c r="L19" s="868">
        <v>0</v>
      </c>
      <c r="M19" s="868">
        <v>0</v>
      </c>
      <c r="N19" s="868">
        <v>0</v>
      </c>
      <c r="O19" s="868">
        <v>0</v>
      </c>
      <c r="P19" s="868">
        <v>0.03</v>
      </c>
    </row>
    <row r="20" spans="1:17" s="845" customFormat="1" ht="15.6">
      <c r="A20" s="840">
        <v>2</v>
      </c>
      <c r="B20" s="841" t="s">
        <v>197</v>
      </c>
      <c r="C20" s="842" t="s">
        <v>42</v>
      </c>
      <c r="D20" s="865">
        <v>20.660579999999996</v>
      </c>
      <c r="E20" s="866">
        <v>0.39010000000000006</v>
      </c>
      <c r="F20" s="866">
        <v>0.41010000000000002</v>
      </c>
      <c r="G20" s="866">
        <v>0.45119999999999999</v>
      </c>
      <c r="H20" s="866">
        <v>11.131829999999999</v>
      </c>
      <c r="I20" s="866">
        <v>1.0544</v>
      </c>
      <c r="J20" s="866">
        <v>2.2868899999999996</v>
      </c>
      <c r="K20" s="866">
        <v>1.3848999999999998</v>
      </c>
      <c r="L20" s="866">
        <v>0.46870000000000001</v>
      </c>
      <c r="M20" s="866">
        <v>0.88502999999999998</v>
      </c>
      <c r="N20" s="866">
        <v>0.60730000000000006</v>
      </c>
      <c r="O20" s="866">
        <v>1.1603300000000001</v>
      </c>
      <c r="P20" s="866">
        <v>0.42980000000000002</v>
      </c>
    </row>
    <row r="21" spans="1:17" s="845" customFormat="1" ht="15.6">
      <c r="A21" s="840"/>
      <c r="B21" s="846" t="s">
        <v>244</v>
      </c>
      <c r="C21" s="842"/>
      <c r="D21" s="865">
        <v>0</v>
      </c>
      <c r="E21" s="866"/>
      <c r="F21" s="866"/>
      <c r="G21" s="866"/>
      <c r="H21" s="866"/>
      <c r="I21" s="866"/>
      <c r="J21" s="866"/>
      <c r="K21" s="866"/>
      <c r="L21" s="866"/>
      <c r="M21" s="866"/>
      <c r="N21" s="866"/>
      <c r="O21" s="866"/>
      <c r="P21" s="866"/>
    </row>
    <row r="22" spans="1:17" s="828" customFormat="1" ht="15.6">
      <c r="A22" s="849" t="s">
        <v>111</v>
      </c>
      <c r="B22" s="850" t="s">
        <v>112</v>
      </c>
      <c r="C22" s="848" t="s">
        <v>43</v>
      </c>
      <c r="D22" s="865">
        <v>0</v>
      </c>
      <c r="E22" s="868">
        <v>0</v>
      </c>
      <c r="F22" s="868">
        <v>0</v>
      </c>
      <c r="G22" s="868">
        <v>0</v>
      </c>
      <c r="H22" s="868">
        <v>0</v>
      </c>
      <c r="I22" s="868">
        <v>0</v>
      </c>
      <c r="J22" s="868">
        <v>0</v>
      </c>
      <c r="K22" s="868">
        <v>0</v>
      </c>
      <c r="L22" s="868">
        <v>0</v>
      </c>
      <c r="M22" s="868">
        <v>0</v>
      </c>
      <c r="N22" s="868">
        <v>0</v>
      </c>
      <c r="O22" s="868">
        <v>0</v>
      </c>
      <c r="P22" s="868">
        <v>0</v>
      </c>
      <c r="Q22" s="852"/>
    </row>
    <row r="23" spans="1:17" s="828" customFormat="1" ht="15.6">
      <c r="A23" s="849" t="s">
        <v>113</v>
      </c>
      <c r="B23" s="850" t="s">
        <v>114</v>
      </c>
      <c r="C23" s="848" t="s">
        <v>44</v>
      </c>
      <c r="D23" s="865">
        <v>0</v>
      </c>
      <c r="E23" s="868">
        <v>0</v>
      </c>
      <c r="F23" s="868">
        <v>0</v>
      </c>
      <c r="G23" s="868">
        <v>0</v>
      </c>
      <c r="H23" s="868">
        <v>0</v>
      </c>
      <c r="I23" s="868">
        <v>0</v>
      </c>
      <c r="J23" s="868">
        <v>0</v>
      </c>
      <c r="K23" s="868">
        <v>0</v>
      </c>
      <c r="L23" s="868">
        <v>0</v>
      </c>
      <c r="M23" s="868">
        <v>0</v>
      </c>
      <c r="N23" s="868">
        <v>0</v>
      </c>
      <c r="O23" s="868">
        <v>0</v>
      </c>
      <c r="P23" s="868">
        <v>0</v>
      </c>
    </row>
    <row r="24" spans="1:17" s="828" customFormat="1" ht="15.6">
      <c r="A24" s="849" t="s">
        <v>115</v>
      </c>
      <c r="B24" s="850" t="s">
        <v>116</v>
      </c>
      <c r="C24" s="849" t="s">
        <v>45</v>
      </c>
      <c r="D24" s="865">
        <v>0</v>
      </c>
      <c r="E24" s="868">
        <v>0</v>
      </c>
      <c r="F24" s="868">
        <v>0</v>
      </c>
      <c r="G24" s="868">
        <v>0</v>
      </c>
      <c r="H24" s="868">
        <v>0</v>
      </c>
      <c r="I24" s="868">
        <v>0</v>
      </c>
      <c r="J24" s="868">
        <v>0</v>
      </c>
      <c r="K24" s="868">
        <v>0</v>
      </c>
      <c r="L24" s="868">
        <v>0</v>
      </c>
      <c r="M24" s="868">
        <v>0</v>
      </c>
      <c r="N24" s="868">
        <v>0</v>
      </c>
      <c r="O24" s="868">
        <v>0</v>
      </c>
      <c r="P24" s="868">
        <v>0</v>
      </c>
    </row>
    <row r="25" spans="1:17" s="828" customFormat="1" ht="15.6">
      <c r="A25" s="849" t="s">
        <v>117</v>
      </c>
      <c r="B25" s="850" t="s">
        <v>118</v>
      </c>
      <c r="C25" s="848" t="s">
        <v>46</v>
      </c>
      <c r="D25" s="865">
        <v>0</v>
      </c>
      <c r="E25" s="868">
        <v>0</v>
      </c>
      <c r="F25" s="868">
        <v>0</v>
      </c>
      <c r="G25" s="868">
        <v>0</v>
      </c>
      <c r="H25" s="868">
        <v>0</v>
      </c>
      <c r="I25" s="868">
        <v>0</v>
      </c>
      <c r="J25" s="868">
        <v>0</v>
      </c>
      <c r="K25" s="868">
        <v>0</v>
      </c>
      <c r="L25" s="868">
        <v>0</v>
      </c>
      <c r="M25" s="868">
        <v>0</v>
      </c>
      <c r="N25" s="868">
        <v>0</v>
      </c>
      <c r="O25" s="868">
        <v>0</v>
      </c>
      <c r="P25" s="868">
        <v>0</v>
      </c>
    </row>
    <row r="26" spans="1:17" s="828" customFormat="1" ht="15.6">
      <c r="A26" s="849" t="s">
        <v>120</v>
      </c>
      <c r="B26" s="850" t="s">
        <v>121</v>
      </c>
      <c r="C26" s="848" t="s">
        <v>47</v>
      </c>
      <c r="D26" s="865">
        <v>0</v>
      </c>
      <c r="E26" s="868">
        <v>0</v>
      </c>
      <c r="F26" s="868">
        <v>0</v>
      </c>
      <c r="G26" s="868">
        <v>0</v>
      </c>
      <c r="H26" s="868">
        <v>0</v>
      </c>
      <c r="I26" s="868">
        <v>0</v>
      </c>
      <c r="J26" s="868">
        <v>0</v>
      </c>
      <c r="K26" s="868">
        <v>0</v>
      </c>
      <c r="L26" s="868">
        <v>0</v>
      </c>
      <c r="M26" s="868">
        <v>0</v>
      </c>
      <c r="N26" s="868">
        <v>0</v>
      </c>
      <c r="O26" s="868">
        <v>0</v>
      </c>
      <c r="P26" s="868">
        <v>0</v>
      </c>
    </row>
    <row r="27" spans="1:17" s="828" customFormat="1" ht="15.6">
      <c r="A27" s="849" t="s">
        <v>122</v>
      </c>
      <c r="B27" s="850" t="s">
        <v>123</v>
      </c>
      <c r="C27" s="849" t="s">
        <v>48</v>
      </c>
      <c r="D27" s="867">
        <v>0.04</v>
      </c>
      <c r="E27" s="868">
        <v>0</v>
      </c>
      <c r="F27" s="868">
        <v>0</v>
      </c>
      <c r="G27" s="868">
        <v>0</v>
      </c>
      <c r="H27" s="868">
        <v>0</v>
      </c>
      <c r="I27" s="868">
        <v>0</v>
      </c>
      <c r="J27" s="868">
        <v>0</v>
      </c>
      <c r="K27" s="868">
        <v>0</v>
      </c>
      <c r="L27" s="868">
        <v>0.04</v>
      </c>
      <c r="M27" s="868">
        <v>0</v>
      </c>
      <c r="N27" s="868">
        <v>0</v>
      </c>
      <c r="O27" s="868">
        <v>0</v>
      </c>
      <c r="P27" s="868">
        <v>0</v>
      </c>
    </row>
    <row r="28" spans="1:17" s="828" customFormat="1" ht="15.6">
      <c r="A28" s="849" t="s">
        <v>124</v>
      </c>
      <c r="B28" s="850" t="s">
        <v>125</v>
      </c>
      <c r="C28" s="858" t="s">
        <v>49</v>
      </c>
      <c r="D28" s="867">
        <v>0</v>
      </c>
      <c r="E28" s="868">
        <v>0</v>
      </c>
      <c r="F28" s="868">
        <v>0</v>
      </c>
      <c r="G28" s="868">
        <v>0</v>
      </c>
      <c r="H28" s="868">
        <v>0</v>
      </c>
      <c r="I28" s="868">
        <v>0</v>
      </c>
      <c r="J28" s="868">
        <v>0</v>
      </c>
      <c r="K28" s="868">
        <v>0</v>
      </c>
      <c r="L28" s="868">
        <v>0</v>
      </c>
      <c r="M28" s="868">
        <v>0</v>
      </c>
      <c r="N28" s="868">
        <v>0</v>
      </c>
      <c r="O28" s="868">
        <v>0</v>
      </c>
      <c r="P28" s="868">
        <v>0</v>
      </c>
    </row>
    <row r="29" spans="1:17" s="828" customFormat="1" ht="15.6">
      <c r="A29" s="849" t="s">
        <v>126</v>
      </c>
      <c r="B29" s="859" t="s">
        <v>127</v>
      </c>
      <c r="C29" s="860" t="s">
        <v>50</v>
      </c>
      <c r="D29" s="867">
        <v>0</v>
      </c>
      <c r="E29" s="868">
        <v>0</v>
      </c>
      <c r="F29" s="868">
        <v>0</v>
      </c>
      <c r="G29" s="868">
        <v>0</v>
      </c>
      <c r="H29" s="868">
        <v>0</v>
      </c>
      <c r="I29" s="868">
        <v>0</v>
      </c>
      <c r="J29" s="868">
        <v>0</v>
      </c>
      <c r="K29" s="868">
        <v>0</v>
      </c>
      <c r="L29" s="868">
        <v>0</v>
      </c>
      <c r="M29" s="868">
        <v>0</v>
      </c>
      <c r="N29" s="868">
        <v>0</v>
      </c>
      <c r="O29" s="868">
        <v>0</v>
      </c>
      <c r="P29" s="868">
        <v>0</v>
      </c>
    </row>
    <row r="30" spans="1:17" s="828" customFormat="1" ht="31.2">
      <c r="A30" s="849" t="s">
        <v>128</v>
      </c>
      <c r="B30" s="850" t="s">
        <v>198</v>
      </c>
      <c r="C30" s="849" t="s">
        <v>51</v>
      </c>
      <c r="D30" s="867">
        <v>6.8015400000000001</v>
      </c>
      <c r="E30" s="868">
        <v>0.37960000000000005</v>
      </c>
      <c r="F30" s="868">
        <v>0.39660000000000001</v>
      </c>
      <c r="G30" s="868">
        <v>0.43030000000000002</v>
      </c>
      <c r="H30" s="868">
        <v>0.49912999999999996</v>
      </c>
      <c r="I30" s="868">
        <v>0.4264</v>
      </c>
      <c r="J30" s="868">
        <v>1.7628999999999999</v>
      </c>
      <c r="K30" s="868">
        <v>0.3614</v>
      </c>
      <c r="L30" s="868">
        <v>0.40510000000000002</v>
      </c>
      <c r="M30" s="868">
        <v>0.45493000000000006</v>
      </c>
      <c r="N30" s="868">
        <v>0.57020000000000004</v>
      </c>
      <c r="O30" s="868">
        <v>0.72488000000000008</v>
      </c>
      <c r="P30" s="868">
        <v>0.3901</v>
      </c>
    </row>
    <row r="31" spans="1:17" s="828" customFormat="1" ht="15.6">
      <c r="A31" s="849"/>
      <c r="B31" s="846" t="s">
        <v>244</v>
      </c>
      <c r="C31" s="849"/>
      <c r="D31" s="865">
        <v>0</v>
      </c>
      <c r="E31" s="868"/>
      <c r="F31" s="868"/>
      <c r="G31" s="868"/>
      <c r="H31" s="868"/>
      <c r="I31" s="868"/>
      <c r="J31" s="868"/>
      <c r="K31" s="868"/>
      <c r="L31" s="868"/>
      <c r="M31" s="868"/>
      <c r="N31" s="868"/>
      <c r="O31" s="868"/>
      <c r="P31" s="868"/>
    </row>
    <row r="32" spans="1:17" s="828" customFormat="1" ht="15.6">
      <c r="A32" s="840" t="s">
        <v>86</v>
      </c>
      <c r="B32" s="3" t="s">
        <v>130</v>
      </c>
      <c r="C32" s="2" t="s">
        <v>52</v>
      </c>
      <c r="D32" s="867">
        <v>5.0844299999999993</v>
      </c>
      <c r="E32" s="868">
        <v>0.33</v>
      </c>
      <c r="F32" s="868">
        <v>0.39460000000000001</v>
      </c>
      <c r="G32" s="868">
        <v>0.43030000000000002</v>
      </c>
      <c r="H32" s="868">
        <v>0.49912999999999996</v>
      </c>
      <c r="I32" s="868">
        <v>0.4264</v>
      </c>
      <c r="J32" s="868">
        <v>0.56810000000000005</v>
      </c>
      <c r="K32" s="868">
        <v>0.3614</v>
      </c>
      <c r="L32" s="868">
        <v>0.39510000000000001</v>
      </c>
      <c r="M32" s="868">
        <v>0.43660000000000004</v>
      </c>
      <c r="N32" s="868">
        <v>0.51790000000000003</v>
      </c>
      <c r="O32" s="868">
        <v>0.34480000000000005</v>
      </c>
      <c r="P32" s="868">
        <v>0.38009999999999999</v>
      </c>
    </row>
    <row r="33" spans="1:17" s="828" customFormat="1" ht="15.6">
      <c r="A33" s="840" t="s">
        <v>86</v>
      </c>
      <c r="B33" s="3" t="s">
        <v>201</v>
      </c>
      <c r="C33" s="2" t="s">
        <v>53</v>
      </c>
      <c r="D33" s="869">
        <v>1.5604499999999999</v>
      </c>
      <c r="E33" s="868">
        <v>0</v>
      </c>
      <c r="F33" s="868">
        <v>0</v>
      </c>
      <c r="G33" s="868">
        <v>0</v>
      </c>
      <c r="H33" s="868">
        <v>0</v>
      </c>
      <c r="I33" s="868">
        <v>0</v>
      </c>
      <c r="J33" s="868">
        <v>1.1947999999999999</v>
      </c>
      <c r="K33" s="868">
        <v>0</v>
      </c>
      <c r="L33" s="868">
        <v>0</v>
      </c>
      <c r="M33" s="868">
        <v>0</v>
      </c>
      <c r="N33" s="868">
        <v>0</v>
      </c>
      <c r="O33" s="868">
        <v>0.35565000000000002</v>
      </c>
      <c r="P33" s="868">
        <v>0.01</v>
      </c>
    </row>
    <row r="34" spans="1:17" s="828" customFormat="1" ht="15.6">
      <c r="A34" s="840" t="s">
        <v>86</v>
      </c>
      <c r="B34" s="3" t="s">
        <v>202</v>
      </c>
      <c r="C34" s="2" t="s">
        <v>54</v>
      </c>
      <c r="D34" s="869">
        <v>1.4E-2</v>
      </c>
      <c r="E34" s="868">
        <v>4.0000000000000001E-3</v>
      </c>
      <c r="F34" s="868">
        <v>0</v>
      </c>
      <c r="G34" s="868">
        <v>0</v>
      </c>
      <c r="H34" s="868">
        <v>0</v>
      </c>
      <c r="I34" s="868">
        <v>0</v>
      </c>
      <c r="J34" s="868">
        <v>0</v>
      </c>
      <c r="K34" s="868">
        <v>0</v>
      </c>
      <c r="L34" s="868">
        <v>0.01</v>
      </c>
      <c r="M34" s="868">
        <v>0</v>
      </c>
      <c r="N34" s="868">
        <v>0</v>
      </c>
      <c r="O34" s="868">
        <v>0</v>
      </c>
      <c r="P34" s="868">
        <v>0</v>
      </c>
    </row>
    <row r="35" spans="1:17" s="828" customFormat="1" ht="15.6">
      <c r="A35" s="840" t="s">
        <v>86</v>
      </c>
      <c r="B35" s="3" t="s">
        <v>133</v>
      </c>
      <c r="C35" s="2" t="s">
        <v>55</v>
      </c>
      <c r="D35" s="869">
        <v>2E-3</v>
      </c>
      <c r="E35" s="868">
        <v>0</v>
      </c>
      <c r="F35" s="868">
        <v>2E-3</v>
      </c>
      <c r="G35" s="868">
        <v>0</v>
      </c>
      <c r="H35" s="868">
        <v>0</v>
      </c>
      <c r="I35" s="868">
        <v>0</v>
      </c>
      <c r="J35" s="868">
        <v>0</v>
      </c>
      <c r="K35" s="868">
        <v>0</v>
      </c>
      <c r="L35" s="868">
        <v>0</v>
      </c>
      <c r="M35" s="868">
        <v>0</v>
      </c>
      <c r="N35" s="868">
        <v>0</v>
      </c>
      <c r="O35" s="868">
        <v>0</v>
      </c>
      <c r="P35" s="868">
        <v>0</v>
      </c>
    </row>
    <row r="36" spans="1:17" s="828" customFormat="1" ht="15.6">
      <c r="A36" s="840" t="s">
        <v>86</v>
      </c>
      <c r="B36" s="3" t="s">
        <v>203</v>
      </c>
      <c r="C36" s="2" t="s">
        <v>56</v>
      </c>
      <c r="D36" s="869">
        <v>9.0929999999999997E-2</v>
      </c>
      <c r="E36" s="868">
        <v>1.5599999999999999E-2</v>
      </c>
      <c r="F36" s="868">
        <v>0</v>
      </c>
      <c r="G36" s="868">
        <v>0</v>
      </c>
      <c r="H36" s="868">
        <v>0</v>
      </c>
      <c r="I36" s="868">
        <v>0</v>
      </c>
      <c r="J36" s="868">
        <v>0</v>
      </c>
      <c r="K36" s="868">
        <v>0</v>
      </c>
      <c r="L36" s="868">
        <v>0</v>
      </c>
      <c r="M36" s="868">
        <v>1.8330000000000003E-2</v>
      </c>
      <c r="N36" s="868">
        <v>5.2299999999999999E-2</v>
      </c>
      <c r="O36" s="868">
        <v>4.7000000000000002E-3</v>
      </c>
      <c r="P36" s="868">
        <v>0</v>
      </c>
    </row>
    <row r="37" spans="1:17" s="828" customFormat="1" ht="15.6">
      <c r="A37" s="840" t="s">
        <v>86</v>
      </c>
      <c r="B37" s="3" t="s">
        <v>325</v>
      </c>
      <c r="C37" s="2" t="s">
        <v>57</v>
      </c>
      <c r="D37" s="869">
        <v>0</v>
      </c>
      <c r="E37" s="868">
        <v>0</v>
      </c>
      <c r="F37" s="868">
        <v>0</v>
      </c>
      <c r="G37" s="868">
        <v>0</v>
      </c>
      <c r="H37" s="868">
        <v>0</v>
      </c>
      <c r="I37" s="868">
        <v>0</v>
      </c>
      <c r="J37" s="868">
        <v>0</v>
      </c>
      <c r="K37" s="868">
        <v>0</v>
      </c>
      <c r="L37" s="868">
        <v>0</v>
      </c>
      <c r="M37" s="868">
        <v>0</v>
      </c>
      <c r="N37" s="868">
        <v>0</v>
      </c>
      <c r="O37" s="868">
        <v>0</v>
      </c>
      <c r="P37" s="868">
        <v>0</v>
      </c>
    </row>
    <row r="38" spans="1:17" s="828" customFormat="1" ht="15.6">
      <c r="A38" s="840" t="s">
        <v>86</v>
      </c>
      <c r="B38" s="3" t="s">
        <v>136</v>
      </c>
      <c r="C38" s="2" t="s">
        <v>58</v>
      </c>
      <c r="D38" s="869">
        <v>0.03</v>
      </c>
      <c r="E38" s="868">
        <v>0.03</v>
      </c>
      <c r="F38" s="868">
        <v>0</v>
      </c>
      <c r="G38" s="868">
        <v>0</v>
      </c>
      <c r="H38" s="868">
        <v>0</v>
      </c>
      <c r="I38" s="868">
        <v>0</v>
      </c>
      <c r="J38" s="868">
        <v>0</v>
      </c>
      <c r="K38" s="868">
        <v>0</v>
      </c>
      <c r="L38" s="868">
        <v>0</v>
      </c>
      <c r="M38" s="868">
        <v>0</v>
      </c>
      <c r="N38" s="868">
        <v>0</v>
      </c>
      <c r="O38" s="868">
        <v>0</v>
      </c>
      <c r="P38" s="868">
        <v>0</v>
      </c>
    </row>
    <row r="39" spans="1:17" s="828" customFormat="1" ht="15.6">
      <c r="A39" s="840" t="s">
        <v>86</v>
      </c>
      <c r="B39" s="3" t="s">
        <v>205</v>
      </c>
      <c r="C39" s="2" t="s">
        <v>59</v>
      </c>
      <c r="D39" s="865">
        <v>0</v>
      </c>
      <c r="E39" s="868">
        <v>0</v>
      </c>
      <c r="F39" s="868">
        <v>0</v>
      </c>
      <c r="G39" s="868">
        <v>0</v>
      </c>
      <c r="H39" s="868">
        <v>0</v>
      </c>
      <c r="I39" s="868">
        <v>0</v>
      </c>
      <c r="J39" s="868">
        <v>0</v>
      </c>
      <c r="K39" s="868">
        <v>0</v>
      </c>
      <c r="L39" s="868">
        <v>0</v>
      </c>
      <c r="M39" s="868">
        <v>0</v>
      </c>
      <c r="N39" s="868">
        <v>0</v>
      </c>
      <c r="O39" s="868">
        <v>0</v>
      </c>
      <c r="P39" s="868">
        <v>0</v>
      </c>
    </row>
    <row r="40" spans="1:17" s="828" customFormat="1" ht="15.6">
      <c r="A40" s="840" t="s">
        <v>86</v>
      </c>
      <c r="B40" s="3" t="s">
        <v>138</v>
      </c>
      <c r="C40" s="2" t="s">
        <v>60</v>
      </c>
      <c r="D40" s="865">
        <v>0</v>
      </c>
      <c r="E40" s="868">
        <v>0</v>
      </c>
      <c r="F40" s="868">
        <v>0</v>
      </c>
      <c r="G40" s="868">
        <v>0</v>
      </c>
      <c r="H40" s="868">
        <v>0</v>
      </c>
      <c r="I40" s="868">
        <v>0</v>
      </c>
      <c r="J40" s="868">
        <v>0</v>
      </c>
      <c r="K40" s="868">
        <v>0</v>
      </c>
      <c r="L40" s="868">
        <v>0</v>
      </c>
      <c r="M40" s="868">
        <v>0</v>
      </c>
      <c r="N40" s="868">
        <v>0</v>
      </c>
      <c r="O40" s="868">
        <v>0</v>
      </c>
      <c r="P40" s="868">
        <v>0</v>
      </c>
    </row>
    <row r="41" spans="1:17" s="828" customFormat="1" ht="15.6">
      <c r="A41" s="840" t="s">
        <v>86</v>
      </c>
      <c r="B41" s="3" t="s">
        <v>139</v>
      </c>
      <c r="C41" s="2" t="s">
        <v>61</v>
      </c>
      <c r="D41" s="865">
        <v>0</v>
      </c>
      <c r="E41" s="868">
        <v>0</v>
      </c>
      <c r="F41" s="868">
        <v>0</v>
      </c>
      <c r="G41" s="868">
        <v>0</v>
      </c>
      <c r="H41" s="868">
        <v>0</v>
      </c>
      <c r="I41" s="868">
        <v>0</v>
      </c>
      <c r="J41" s="868">
        <v>0</v>
      </c>
      <c r="K41" s="868">
        <v>0</v>
      </c>
      <c r="L41" s="868">
        <v>0</v>
      </c>
      <c r="M41" s="868">
        <v>0</v>
      </c>
      <c r="N41" s="868">
        <v>0</v>
      </c>
      <c r="O41" s="868">
        <v>0</v>
      </c>
      <c r="P41" s="868">
        <v>0</v>
      </c>
    </row>
    <row r="42" spans="1:17" s="828" customFormat="1" ht="15.6">
      <c r="A42" s="840" t="s">
        <v>86</v>
      </c>
      <c r="B42" s="3" t="s">
        <v>140</v>
      </c>
      <c r="C42" s="2" t="s">
        <v>62</v>
      </c>
      <c r="D42" s="865">
        <v>0</v>
      </c>
      <c r="E42" s="868">
        <v>0</v>
      </c>
      <c r="F42" s="868">
        <v>0</v>
      </c>
      <c r="G42" s="868">
        <v>0</v>
      </c>
      <c r="H42" s="868">
        <v>0</v>
      </c>
      <c r="I42" s="868">
        <v>0</v>
      </c>
      <c r="J42" s="868">
        <v>0</v>
      </c>
      <c r="K42" s="868">
        <v>0</v>
      </c>
      <c r="L42" s="868">
        <v>0</v>
      </c>
      <c r="M42" s="868">
        <v>0</v>
      </c>
      <c r="N42" s="868">
        <v>0</v>
      </c>
      <c r="O42" s="868">
        <v>0</v>
      </c>
      <c r="P42" s="868">
        <v>0</v>
      </c>
    </row>
    <row r="43" spans="1:17" s="828" customFormat="1" ht="15.6">
      <c r="A43" s="840" t="s">
        <v>86</v>
      </c>
      <c r="B43" s="3" t="s">
        <v>141</v>
      </c>
      <c r="C43" s="2" t="s">
        <v>63</v>
      </c>
      <c r="D43" s="865">
        <v>0</v>
      </c>
      <c r="E43" s="868">
        <v>0</v>
      </c>
      <c r="F43" s="868">
        <v>0</v>
      </c>
      <c r="G43" s="868">
        <v>0</v>
      </c>
      <c r="H43" s="868">
        <v>0</v>
      </c>
      <c r="I43" s="868">
        <v>0</v>
      </c>
      <c r="J43" s="868">
        <v>0</v>
      </c>
      <c r="K43" s="868">
        <v>0</v>
      </c>
      <c r="L43" s="868">
        <v>0</v>
      </c>
      <c r="M43" s="868">
        <v>0</v>
      </c>
      <c r="N43" s="868">
        <v>0</v>
      </c>
      <c r="O43" s="868">
        <v>0</v>
      </c>
      <c r="P43" s="868">
        <v>0</v>
      </c>
    </row>
    <row r="44" spans="1:17" s="828" customFormat="1" ht="31.2">
      <c r="A44" s="840" t="s">
        <v>86</v>
      </c>
      <c r="B44" s="3" t="s">
        <v>206</v>
      </c>
      <c r="C44" s="2" t="s">
        <v>64</v>
      </c>
      <c r="D44" s="867">
        <v>1.9730000000000001E-2</v>
      </c>
      <c r="E44" s="868">
        <v>0</v>
      </c>
      <c r="F44" s="868">
        <v>0</v>
      </c>
      <c r="G44" s="868">
        <v>0</v>
      </c>
      <c r="H44" s="868">
        <v>0</v>
      </c>
      <c r="I44" s="868">
        <v>0</v>
      </c>
      <c r="J44" s="868">
        <v>0</v>
      </c>
      <c r="K44" s="868">
        <v>0</v>
      </c>
      <c r="L44" s="868">
        <v>0</v>
      </c>
      <c r="M44" s="868">
        <v>0</v>
      </c>
      <c r="N44" s="868">
        <v>0</v>
      </c>
      <c r="O44" s="868">
        <v>1.9730000000000001E-2</v>
      </c>
      <c r="P44" s="868">
        <v>0</v>
      </c>
    </row>
    <row r="45" spans="1:17" s="828" customFormat="1" ht="15.6">
      <c r="A45" s="840" t="s">
        <v>86</v>
      </c>
      <c r="B45" s="3" t="s">
        <v>144</v>
      </c>
      <c r="C45" s="2" t="s">
        <v>65</v>
      </c>
      <c r="D45" s="865">
        <v>0</v>
      </c>
      <c r="E45" s="868">
        <v>0</v>
      </c>
      <c r="F45" s="868">
        <v>0</v>
      </c>
      <c r="G45" s="868">
        <v>0</v>
      </c>
      <c r="H45" s="868">
        <v>0</v>
      </c>
      <c r="I45" s="868">
        <v>0</v>
      </c>
      <c r="J45" s="868">
        <v>0</v>
      </c>
      <c r="K45" s="868">
        <v>0</v>
      </c>
      <c r="L45" s="868">
        <v>0</v>
      </c>
      <c r="M45" s="868">
        <v>0</v>
      </c>
      <c r="N45" s="868">
        <v>0</v>
      </c>
      <c r="O45" s="868">
        <v>0</v>
      </c>
      <c r="P45" s="868">
        <v>0</v>
      </c>
      <c r="Q45" s="852"/>
    </row>
    <row r="46" spans="1:17" s="828" customFormat="1" ht="15.6">
      <c r="A46" s="840" t="s">
        <v>86</v>
      </c>
      <c r="B46" s="3" t="s">
        <v>207</v>
      </c>
      <c r="C46" s="2" t="s">
        <v>66</v>
      </c>
      <c r="D46" s="865">
        <v>0</v>
      </c>
      <c r="E46" s="868">
        <v>0</v>
      </c>
      <c r="F46" s="868">
        <v>0</v>
      </c>
      <c r="G46" s="868">
        <v>0</v>
      </c>
      <c r="H46" s="868">
        <v>0</v>
      </c>
      <c r="I46" s="868">
        <v>0</v>
      </c>
      <c r="J46" s="868">
        <v>0</v>
      </c>
      <c r="K46" s="868">
        <v>0</v>
      </c>
      <c r="L46" s="868">
        <v>0</v>
      </c>
      <c r="M46" s="868">
        <v>0</v>
      </c>
      <c r="N46" s="868">
        <v>0</v>
      </c>
      <c r="O46" s="868">
        <v>0</v>
      </c>
      <c r="P46" s="868">
        <v>0</v>
      </c>
    </row>
    <row r="47" spans="1:17" s="828" customFormat="1" ht="15.6">
      <c r="A47" s="840" t="s">
        <v>86</v>
      </c>
      <c r="B47" s="3" t="s">
        <v>146</v>
      </c>
      <c r="C47" s="2" t="s">
        <v>67</v>
      </c>
      <c r="D47" s="865">
        <v>0</v>
      </c>
      <c r="E47" s="868">
        <v>0</v>
      </c>
      <c r="F47" s="868">
        <v>0</v>
      </c>
      <c r="G47" s="868">
        <v>0</v>
      </c>
      <c r="H47" s="868">
        <v>0</v>
      </c>
      <c r="I47" s="868">
        <v>0</v>
      </c>
      <c r="J47" s="868">
        <v>0</v>
      </c>
      <c r="K47" s="868">
        <v>0</v>
      </c>
      <c r="L47" s="868">
        <v>0</v>
      </c>
      <c r="M47" s="868">
        <v>0</v>
      </c>
      <c r="N47" s="868">
        <v>0</v>
      </c>
      <c r="O47" s="868">
        <v>0</v>
      </c>
      <c r="P47" s="868">
        <v>0</v>
      </c>
    </row>
    <row r="48" spans="1:17" s="828" customFormat="1" ht="15.6">
      <c r="A48" s="849" t="s">
        <v>147</v>
      </c>
      <c r="B48" s="862" t="s">
        <v>148</v>
      </c>
      <c r="C48" s="860" t="s">
        <v>68</v>
      </c>
      <c r="D48" s="867">
        <v>0</v>
      </c>
      <c r="E48" s="868">
        <v>0</v>
      </c>
      <c r="F48" s="868">
        <v>0</v>
      </c>
      <c r="G48" s="868">
        <v>0</v>
      </c>
      <c r="H48" s="868">
        <v>0</v>
      </c>
      <c r="I48" s="868">
        <v>0</v>
      </c>
      <c r="J48" s="868">
        <v>0</v>
      </c>
      <c r="K48" s="868">
        <v>0</v>
      </c>
      <c r="L48" s="868">
        <v>0</v>
      </c>
      <c r="M48" s="868">
        <v>0</v>
      </c>
      <c r="N48" s="868">
        <v>0</v>
      </c>
      <c r="O48" s="868">
        <v>0</v>
      </c>
      <c r="P48" s="868">
        <v>0</v>
      </c>
    </row>
    <row r="49" spans="1:17" s="828" customFormat="1" ht="15.6">
      <c r="A49" s="849" t="s">
        <v>149</v>
      </c>
      <c r="B49" s="862" t="s">
        <v>150</v>
      </c>
      <c r="C49" s="860" t="s">
        <v>69</v>
      </c>
      <c r="D49" s="867">
        <v>0</v>
      </c>
      <c r="E49" s="868">
        <v>0</v>
      </c>
      <c r="F49" s="868">
        <v>0</v>
      </c>
      <c r="G49" s="868">
        <v>0</v>
      </c>
      <c r="H49" s="868">
        <v>0</v>
      </c>
      <c r="I49" s="868">
        <v>0</v>
      </c>
      <c r="J49" s="868">
        <v>0</v>
      </c>
      <c r="K49" s="868">
        <v>0</v>
      </c>
      <c r="L49" s="868">
        <v>0</v>
      </c>
      <c r="M49" s="868">
        <v>0</v>
      </c>
      <c r="N49" s="868">
        <v>0</v>
      </c>
      <c r="O49" s="868">
        <v>0</v>
      </c>
      <c r="P49" s="868">
        <v>0</v>
      </c>
    </row>
    <row r="50" spans="1:17" s="828" customFormat="1" ht="15.6">
      <c r="A50" s="849" t="s">
        <v>151</v>
      </c>
      <c r="B50" s="862" t="s">
        <v>152</v>
      </c>
      <c r="C50" s="860" t="s">
        <v>70</v>
      </c>
      <c r="D50" s="867">
        <v>0</v>
      </c>
      <c r="E50" s="868">
        <v>0</v>
      </c>
      <c r="F50" s="868">
        <v>0</v>
      </c>
      <c r="G50" s="868">
        <v>0</v>
      </c>
      <c r="H50" s="868">
        <v>0</v>
      </c>
      <c r="I50" s="868">
        <v>0</v>
      </c>
      <c r="J50" s="868">
        <v>0</v>
      </c>
      <c r="K50" s="868">
        <v>0</v>
      </c>
      <c r="L50" s="868">
        <v>0</v>
      </c>
      <c r="M50" s="868">
        <v>0</v>
      </c>
      <c r="N50" s="868">
        <v>0</v>
      </c>
      <c r="O50" s="868">
        <v>0</v>
      </c>
      <c r="P50" s="868">
        <v>0</v>
      </c>
      <c r="Q50" s="852"/>
    </row>
    <row r="51" spans="1:17" s="828" customFormat="1" ht="15.6">
      <c r="A51" s="849" t="s">
        <v>153</v>
      </c>
      <c r="B51" s="862" t="s">
        <v>154</v>
      </c>
      <c r="C51" s="860" t="s">
        <v>71</v>
      </c>
      <c r="D51" s="867">
        <v>2.6275400000000002</v>
      </c>
      <c r="E51" s="868">
        <v>0</v>
      </c>
      <c r="F51" s="868">
        <v>1.35E-2</v>
      </c>
      <c r="G51" s="868">
        <v>2.0899999999999998E-2</v>
      </c>
      <c r="H51" s="868">
        <v>0.12170000000000002</v>
      </c>
      <c r="I51" s="868">
        <v>2.7999999999999997E-2</v>
      </c>
      <c r="J51" s="868">
        <v>0.51399000000000017</v>
      </c>
      <c r="K51" s="868">
        <v>1.0034999999999998</v>
      </c>
      <c r="L51" s="868">
        <v>1.3599999999999999E-2</v>
      </c>
      <c r="M51" s="868">
        <v>0.43009999999999998</v>
      </c>
      <c r="N51" s="868">
        <v>3.7100000000000001E-2</v>
      </c>
      <c r="O51" s="868">
        <v>0.42544999999999999</v>
      </c>
      <c r="P51" s="868">
        <v>1.9700000000000002E-2</v>
      </c>
    </row>
    <row r="52" spans="1:17" s="828" customFormat="1" ht="15.6">
      <c r="A52" s="849" t="s">
        <v>155</v>
      </c>
      <c r="B52" s="862" t="s">
        <v>156</v>
      </c>
      <c r="C52" s="860" t="s">
        <v>72</v>
      </c>
      <c r="D52" s="867">
        <v>0</v>
      </c>
      <c r="E52" s="868">
        <v>0</v>
      </c>
      <c r="F52" s="868">
        <v>0</v>
      </c>
      <c r="G52" s="868">
        <v>0</v>
      </c>
      <c r="H52" s="868">
        <v>0</v>
      </c>
      <c r="I52" s="868">
        <v>0</v>
      </c>
      <c r="J52" s="868">
        <v>0</v>
      </c>
      <c r="K52" s="868">
        <v>0</v>
      </c>
      <c r="L52" s="868">
        <v>0</v>
      </c>
      <c r="M52" s="868">
        <v>0</v>
      </c>
      <c r="N52" s="868">
        <v>0</v>
      </c>
      <c r="O52" s="868">
        <v>0</v>
      </c>
      <c r="P52" s="868">
        <v>0</v>
      </c>
    </row>
    <row r="53" spans="1:17" s="828" customFormat="1" ht="15.6">
      <c r="A53" s="849" t="s">
        <v>157</v>
      </c>
      <c r="B53" s="862" t="s">
        <v>158</v>
      </c>
      <c r="C53" s="860" t="s">
        <v>73</v>
      </c>
      <c r="D53" s="867">
        <v>1.0500000000000001E-2</v>
      </c>
      <c r="E53" s="868">
        <v>1.0500000000000001E-2</v>
      </c>
      <c r="F53" s="868">
        <v>0</v>
      </c>
      <c r="G53" s="868">
        <v>0</v>
      </c>
      <c r="H53" s="868">
        <v>0</v>
      </c>
      <c r="I53" s="868">
        <v>0</v>
      </c>
      <c r="J53" s="868">
        <v>0</v>
      </c>
      <c r="K53" s="868">
        <v>0</v>
      </c>
      <c r="L53" s="868">
        <v>0</v>
      </c>
      <c r="M53" s="868">
        <v>0</v>
      </c>
      <c r="N53" s="868">
        <v>0</v>
      </c>
      <c r="O53" s="868">
        <v>0</v>
      </c>
      <c r="P53" s="868">
        <v>0</v>
      </c>
    </row>
    <row r="54" spans="1:17" s="828" customFormat="1" ht="15.6">
      <c r="A54" s="849" t="s">
        <v>159</v>
      </c>
      <c r="B54" s="862" t="s">
        <v>160</v>
      </c>
      <c r="C54" s="860" t="s">
        <v>74</v>
      </c>
      <c r="D54" s="867">
        <v>0</v>
      </c>
      <c r="E54" s="868">
        <v>0</v>
      </c>
      <c r="F54" s="868">
        <v>0</v>
      </c>
      <c r="G54" s="868">
        <v>0</v>
      </c>
      <c r="H54" s="868">
        <v>0</v>
      </c>
      <c r="I54" s="868">
        <v>0</v>
      </c>
      <c r="J54" s="868">
        <v>0</v>
      </c>
      <c r="K54" s="868">
        <v>0</v>
      </c>
      <c r="L54" s="868">
        <v>0</v>
      </c>
      <c r="M54" s="868">
        <v>0</v>
      </c>
      <c r="N54" s="868">
        <v>0</v>
      </c>
      <c r="O54" s="868">
        <v>0</v>
      </c>
      <c r="P54" s="868">
        <v>0</v>
      </c>
    </row>
    <row r="55" spans="1:17" s="828" customFormat="1" ht="15.6">
      <c r="A55" s="849" t="s">
        <v>161</v>
      </c>
      <c r="B55" s="862" t="s">
        <v>162</v>
      </c>
      <c r="C55" s="860" t="s">
        <v>75</v>
      </c>
      <c r="D55" s="867">
        <v>0</v>
      </c>
      <c r="E55" s="868">
        <v>0</v>
      </c>
      <c r="F55" s="868">
        <v>0</v>
      </c>
      <c r="G55" s="868">
        <v>0</v>
      </c>
      <c r="H55" s="868">
        <v>0</v>
      </c>
      <c r="I55" s="868">
        <v>0</v>
      </c>
      <c r="J55" s="868">
        <v>0</v>
      </c>
      <c r="K55" s="868">
        <v>0</v>
      </c>
      <c r="L55" s="868">
        <v>0</v>
      </c>
      <c r="M55" s="868">
        <v>0</v>
      </c>
      <c r="N55" s="868">
        <v>0</v>
      </c>
      <c r="O55" s="868">
        <v>0</v>
      </c>
      <c r="P55" s="868">
        <v>0</v>
      </c>
    </row>
    <row r="56" spans="1:17" s="828" customFormat="1" ht="15.6">
      <c r="A56" s="849" t="s">
        <v>163</v>
      </c>
      <c r="B56" s="862" t="s">
        <v>164</v>
      </c>
      <c r="C56" s="860" t="s">
        <v>76</v>
      </c>
      <c r="D56" s="867">
        <v>0</v>
      </c>
      <c r="E56" s="868">
        <v>0</v>
      </c>
      <c r="F56" s="868">
        <v>0</v>
      </c>
      <c r="G56" s="868">
        <v>0</v>
      </c>
      <c r="H56" s="868">
        <v>0</v>
      </c>
      <c r="I56" s="868">
        <v>0</v>
      </c>
      <c r="J56" s="868">
        <v>0</v>
      </c>
      <c r="K56" s="868">
        <v>0</v>
      </c>
      <c r="L56" s="868">
        <v>0</v>
      </c>
      <c r="M56" s="868">
        <v>0</v>
      </c>
      <c r="N56" s="868">
        <v>0</v>
      </c>
      <c r="O56" s="868">
        <v>0</v>
      </c>
      <c r="P56" s="868">
        <v>0</v>
      </c>
    </row>
    <row r="57" spans="1:17" s="828" customFormat="1" ht="15.6">
      <c r="A57" s="849" t="s">
        <v>165</v>
      </c>
      <c r="B57" s="862" t="s">
        <v>166</v>
      </c>
      <c r="C57" s="860" t="s">
        <v>77</v>
      </c>
      <c r="D57" s="867">
        <v>11.180999999999997</v>
      </c>
      <c r="E57" s="868">
        <v>0</v>
      </c>
      <c r="F57" s="868">
        <v>0</v>
      </c>
      <c r="G57" s="868">
        <v>0</v>
      </c>
      <c r="H57" s="868">
        <v>10.510999999999999</v>
      </c>
      <c r="I57" s="868">
        <v>0.6</v>
      </c>
      <c r="J57" s="868">
        <v>0.01</v>
      </c>
      <c r="K57" s="868">
        <v>0.02</v>
      </c>
      <c r="L57" s="868">
        <v>0.01</v>
      </c>
      <c r="M57" s="868">
        <v>0</v>
      </c>
      <c r="N57" s="868">
        <v>0</v>
      </c>
      <c r="O57" s="868">
        <v>0.01</v>
      </c>
      <c r="P57" s="868">
        <v>0.02</v>
      </c>
    </row>
    <row r="58" spans="1:17" s="828" customFormat="1" ht="15.6">
      <c r="A58" s="849" t="s">
        <v>167</v>
      </c>
      <c r="B58" s="862" t="s">
        <v>168</v>
      </c>
      <c r="C58" s="860" t="s">
        <v>78</v>
      </c>
      <c r="D58" s="867">
        <v>0</v>
      </c>
      <c r="E58" s="868">
        <v>0</v>
      </c>
      <c r="F58" s="868">
        <v>0</v>
      </c>
      <c r="G58" s="868">
        <v>0</v>
      </c>
      <c r="H58" s="868">
        <v>0</v>
      </c>
      <c r="I58" s="868">
        <v>0</v>
      </c>
      <c r="J58" s="868">
        <v>0</v>
      </c>
      <c r="K58" s="868">
        <v>0</v>
      </c>
      <c r="L58" s="868">
        <v>0</v>
      </c>
      <c r="M58" s="868">
        <v>0</v>
      </c>
      <c r="N58" s="868">
        <v>0</v>
      </c>
      <c r="O58" s="868">
        <v>0</v>
      </c>
      <c r="P58" s="868">
        <v>0</v>
      </c>
    </row>
    <row r="59" spans="1:17" s="828" customFormat="1" ht="15.6">
      <c r="A59" s="849" t="s">
        <v>169</v>
      </c>
      <c r="B59" s="862" t="s">
        <v>170</v>
      </c>
      <c r="C59" s="860" t="s">
        <v>79</v>
      </c>
      <c r="D59" s="867">
        <v>0</v>
      </c>
      <c r="E59" s="868">
        <v>0</v>
      </c>
      <c r="F59" s="868">
        <v>0</v>
      </c>
      <c r="G59" s="868">
        <v>0</v>
      </c>
      <c r="H59" s="868">
        <v>0</v>
      </c>
      <c r="I59" s="868">
        <v>0</v>
      </c>
      <c r="J59" s="868">
        <v>0</v>
      </c>
      <c r="K59" s="868">
        <v>0</v>
      </c>
      <c r="L59" s="868">
        <v>0</v>
      </c>
      <c r="M59" s="868">
        <v>0</v>
      </c>
      <c r="N59" s="868">
        <v>0</v>
      </c>
      <c r="O59" s="868">
        <v>0</v>
      </c>
      <c r="P59" s="868">
        <v>0</v>
      </c>
    </row>
    <row r="60" spans="1:17">
      <c r="D60" s="871">
        <v>158.07177000000001</v>
      </c>
      <c r="E60" s="871">
        <v>7.6760000000000002</v>
      </c>
      <c r="F60" s="871">
        <v>6.107000000000002</v>
      </c>
      <c r="G60" s="871">
        <v>5.0465999999999998</v>
      </c>
      <c r="H60" s="871">
        <v>37.448360000000001</v>
      </c>
      <c r="I60" s="871">
        <v>8.8056000000000001</v>
      </c>
      <c r="J60" s="871">
        <v>15.43899</v>
      </c>
      <c r="K60" s="871">
        <v>7.0498000000000012</v>
      </c>
      <c r="L60" s="871">
        <v>8.3425999999999991</v>
      </c>
      <c r="M60" s="871">
        <v>8.0139300000000002</v>
      </c>
      <c r="N60" s="871"/>
      <c r="O60" s="871"/>
      <c r="P60" s="871">
        <v>18.756790000000002</v>
      </c>
    </row>
  </sheetData>
  <mergeCells count="8">
    <mergeCell ref="A1:B1"/>
    <mergeCell ref="A2:P2"/>
    <mergeCell ref="M3:P3"/>
    <mergeCell ref="E4:P4"/>
    <mergeCell ref="A4:A5"/>
    <mergeCell ref="B4:B5"/>
    <mergeCell ref="C4:C5"/>
    <mergeCell ref="D4:D5"/>
  </mergeCells>
  <conditionalFormatting sqref="A48:A59">
    <cfRule type="cellIs" dxfId="1398" priority="4" stopIfTrue="1" operator="equal">
      <formula>0</formula>
    </cfRule>
  </conditionalFormatting>
  <conditionalFormatting sqref="A51:A59">
    <cfRule type="cellIs" dxfId="1397" priority="2" stopIfTrue="1" operator="equal">
      <formula>0</formula>
    </cfRule>
    <cfRule type="cellIs" dxfId="1396" priority="3" stopIfTrue="1" operator="equal">
      <formula>0</formula>
    </cfRule>
  </conditionalFormatting>
  <conditionalFormatting sqref="A11:C23">
    <cfRule type="cellIs" dxfId="1395" priority="11" stopIfTrue="1" operator="equal">
      <formula>0</formula>
    </cfRule>
  </conditionalFormatting>
  <conditionalFormatting sqref="A24:C31">
    <cfRule type="cellIs" dxfId="1394" priority="1" stopIfTrue="1" operator="equal">
      <formula>0</formula>
    </cfRule>
  </conditionalFormatting>
  <conditionalFormatting sqref="B16">
    <cfRule type="cellIs" dxfId="1393" priority="9" stopIfTrue="1" operator="equal">
      <formula>0</formula>
    </cfRule>
    <cfRule type="cellIs" dxfId="1392" priority="10" stopIfTrue="1" operator="equal">
      <formula>0</formula>
    </cfRule>
  </conditionalFormatting>
  <conditionalFormatting sqref="B32:C47">
    <cfRule type="cellIs" dxfId="1391" priority="8" stopIfTrue="1" operator="equal">
      <formula>0</formula>
    </cfRule>
  </conditionalFormatting>
  <printOptions horizontalCentered="1"/>
  <pageMargins left="0.47" right="0.45" top="0.75" bottom="0.49" header="0.3" footer="0.3"/>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Zeros="0" zoomScale="70" zoomScaleNormal="70" workbookViewId="0">
      <pane xSplit="4" ySplit="6" topLeftCell="F7" activePane="bottomRight" state="frozen"/>
      <selection activeCell="J9" sqref="J9"/>
      <selection pane="topRight" activeCell="J9" sqref="J9"/>
      <selection pane="bottomLeft" activeCell="J9" sqref="J9"/>
      <selection pane="bottomRight" activeCell="J9" sqref="J9"/>
    </sheetView>
  </sheetViews>
  <sheetFormatPr defaultColWidth="9" defaultRowHeight="14.4"/>
  <cols>
    <col min="1" max="1" width="6.6640625" style="863" customWidth="1"/>
    <col min="2" max="2" width="42.6640625" style="863" customWidth="1"/>
    <col min="3" max="4" width="9" style="863"/>
    <col min="5" max="5" width="7.6640625" style="863" customWidth="1"/>
    <col min="6" max="6" width="8" style="863" customWidth="1"/>
    <col min="7" max="7" width="8.44140625" style="863" customWidth="1"/>
    <col min="8" max="8" width="9" style="863"/>
    <col min="9" max="10" width="8.109375" style="863" customWidth="1"/>
    <col min="11" max="11" width="9" style="863"/>
    <col min="12" max="12" width="8" style="863" customWidth="1"/>
    <col min="13" max="16384" width="9" style="863"/>
  </cols>
  <sheetData>
    <row r="1" spans="1:16" s="828" customFormat="1" ht="15.6">
      <c r="A1" s="1001" t="s">
        <v>10</v>
      </c>
      <c r="B1" s="1001"/>
      <c r="E1" s="829"/>
      <c r="F1" s="829"/>
      <c r="G1" s="829"/>
      <c r="H1" s="829"/>
      <c r="I1" s="829"/>
      <c r="J1" s="829"/>
      <c r="K1" s="829"/>
      <c r="L1" s="829"/>
      <c r="M1" s="829"/>
      <c r="N1" s="829"/>
      <c r="O1" s="829"/>
      <c r="P1" s="829"/>
    </row>
    <row r="2" spans="1:16" s="828" customFormat="1" ht="15.6">
      <c r="A2" s="1002" t="s">
        <v>651</v>
      </c>
      <c r="B2" s="1002"/>
      <c r="C2" s="1002"/>
      <c r="D2" s="1002"/>
      <c r="E2" s="1002"/>
      <c r="F2" s="1002"/>
      <c r="G2" s="1002"/>
      <c r="H2" s="1002"/>
      <c r="I2" s="1002"/>
      <c r="J2" s="1002"/>
      <c r="K2" s="1002"/>
      <c r="L2" s="1002"/>
      <c r="M2" s="1002"/>
      <c r="N2" s="1002"/>
      <c r="O2" s="1002"/>
      <c r="P2" s="1002"/>
    </row>
    <row r="3" spans="1:16" s="828" customFormat="1" ht="15.6" customHeight="1">
      <c r="A3" s="830"/>
      <c r="B3" s="830"/>
      <c r="C3" s="831"/>
      <c r="D3" s="832"/>
      <c r="E3" s="833"/>
      <c r="F3" s="833"/>
      <c r="G3" s="833"/>
      <c r="H3" s="833"/>
      <c r="I3" s="833"/>
      <c r="J3" s="833"/>
      <c r="K3" s="833"/>
      <c r="L3" s="833"/>
      <c r="N3" s="834"/>
      <c r="O3" s="834"/>
      <c r="P3" s="835"/>
    </row>
    <row r="4" spans="1:16" s="828" customFormat="1" ht="15.75" customHeight="1">
      <c r="A4" s="1005" t="s">
        <v>1</v>
      </c>
      <c r="B4" s="1005" t="s">
        <v>176</v>
      </c>
      <c r="C4" s="1005" t="s">
        <v>18</v>
      </c>
      <c r="D4" s="1006" t="s">
        <v>357</v>
      </c>
      <c r="E4" s="1004" t="s">
        <v>322</v>
      </c>
      <c r="F4" s="1004"/>
      <c r="G4" s="1004"/>
      <c r="H4" s="1004"/>
      <c r="I4" s="1004"/>
      <c r="J4" s="1004"/>
      <c r="K4" s="1004"/>
      <c r="L4" s="1004"/>
      <c r="M4" s="1004"/>
      <c r="N4" s="1004"/>
      <c r="O4" s="1004"/>
      <c r="P4" s="1004"/>
    </row>
    <row r="5" spans="1:16" s="837" customFormat="1" ht="41.4">
      <c r="A5" s="1005"/>
      <c r="B5" s="1005"/>
      <c r="C5" s="1005"/>
      <c r="D5" s="1007"/>
      <c r="E5" s="836" t="s">
        <v>179</v>
      </c>
      <c r="F5" s="836" t="s">
        <v>180</v>
      </c>
      <c r="G5" s="836" t="s">
        <v>181</v>
      </c>
      <c r="H5" s="836" t="s">
        <v>182</v>
      </c>
      <c r="I5" s="836" t="s">
        <v>183</v>
      </c>
      <c r="J5" s="836" t="s">
        <v>184</v>
      </c>
      <c r="K5" s="836" t="s">
        <v>185</v>
      </c>
      <c r="L5" s="836" t="s">
        <v>186</v>
      </c>
      <c r="M5" s="836" t="s">
        <v>187</v>
      </c>
      <c r="N5" s="836" t="s">
        <v>188</v>
      </c>
      <c r="O5" s="836" t="s">
        <v>189</v>
      </c>
      <c r="P5" s="836" t="s">
        <v>190</v>
      </c>
    </row>
    <row r="6" spans="1:16" s="839" customFormat="1" ht="26.4">
      <c r="A6" s="838">
        <v>-1</v>
      </c>
      <c r="B6" s="838">
        <v>-2</v>
      </c>
      <c r="C6" s="838">
        <v>-3</v>
      </c>
      <c r="D6" s="838" t="s">
        <v>693</v>
      </c>
      <c r="E6" s="838">
        <v>-5</v>
      </c>
      <c r="F6" s="838">
        <v>-6</v>
      </c>
      <c r="G6" s="838">
        <v>-7</v>
      </c>
      <c r="H6" s="838">
        <v>-8</v>
      </c>
      <c r="I6" s="838">
        <v>-9</v>
      </c>
      <c r="J6" s="838">
        <v>-10</v>
      </c>
      <c r="K6" s="838">
        <v>-11</v>
      </c>
      <c r="L6" s="838">
        <v>-12</v>
      </c>
      <c r="M6" s="838">
        <v>-13</v>
      </c>
      <c r="N6" s="838">
        <v>-14</v>
      </c>
      <c r="O6" s="838">
        <v>-15</v>
      </c>
      <c r="P6" s="838">
        <v>-16</v>
      </c>
    </row>
    <row r="7" spans="1:16" s="845" customFormat="1" ht="15.6">
      <c r="A7" s="840">
        <v>1</v>
      </c>
      <c r="B7" s="841" t="s">
        <v>192</v>
      </c>
      <c r="C7" s="842" t="s">
        <v>26</v>
      </c>
      <c r="D7" s="843">
        <v>0</v>
      </c>
      <c r="E7" s="844">
        <v>0</v>
      </c>
      <c r="F7" s="844">
        <v>0</v>
      </c>
      <c r="G7" s="844">
        <v>0</v>
      </c>
      <c r="H7" s="844">
        <v>0</v>
      </c>
      <c r="I7" s="844">
        <v>0</v>
      </c>
      <c r="J7" s="844">
        <v>0</v>
      </c>
      <c r="K7" s="844">
        <v>0</v>
      </c>
      <c r="L7" s="844">
        <v>0</v>
      </c>
      <c r="M7" s="844">
        <v>0</v>
      </c>
      <c r="N7" s="844">
        <v>0</v>
      </c>
      <c r="O7" s="844">
        <v>0</v>
      </c>
      <c r="P7" s="844">
        <v>0</v>
      </c>
    </row>
    <row r="8" spans="1:16" s="845" customFormat="1" ht="15.6">
      <c r="A8" s="840"/>
      <c r="B8" s="846" t="s">
        <v>244</v>
      </c>
      <c r="C8" s="842"/>
      <c r="D8" s="843">
        <v>0</v>
      </c>
      <c r="E8" s="847"/>
      <c r="F8" s="847"/>
      <c r="G8" s="847"/>
      <c r="H8" s="847"/>
      <c r="I8" s="847"/>
      <c r="J8" s="847"/>
      <c r="K8" s="847"/>
      <c r="L8" s="847"/>
      <c r="M8" s="847"/>
      <c r="N8" s="847"/>
      <c r="O8" s="847"/>
      <c r="P8" s="847"/>
    </row>
    <row r="9" spans="1:16" s="828" customFormat="1" ht="15.6">
      <c r="A9" s="849" t="s">
        <v>84</v>
      </c>
      <c r="B9" s="850" t="s">
        <v>85</v>
      </c>
      <c r="C9" s="848" t="s">
        <v>27</v>
      </c>
      <c r="D9" s="843">
        <v>0</v>
      </c>
      <c r="E9" s="851">
        <v>0</v>
      </c>
      <c r="F9" s="851">
        <v>0</v>
      </c>
      <c r="G9" s="851">
        <v>0</v>
      </c>
      <c r="H9" s="851">
        <v>0</v>
      </c>
      <c r="I9" s="851">
        <v>0</v>
      </c>
      <c r="J9" s="851">
        <v>0</v>
      </c>
      <c r="K9" s="851">
        <v>0</v>
      </c>
      <c r="L9" s="851">
        <v>0</v>
      </c>
      <c r="M9" s="851">
        <v>0</v>
      </c>
      <c r="N9" s="851">
        <v>0</v>
      </c>
      <c r="O9" s="851">
        <v>0</v>
      </c>
      <c r="P9" s="851">
        <v>0</v>
      </c>
    </row>
    <row r="10" spans="1:16" s="855" customFormat="1" ht="15.6">
      <c r="A10" s="853" t="s">
        <v>86</v>
      </c>
      <c r="B10" s="854" t="s">
        <v>194</v>
      </c>
      <c r="C10" s="853" t="s">
        <v>28</v>
      </c>
      <c r="D10" s="843">
        <v>0</v>
      </c>
      <c r="E10" s="851">
        <v>0</v>
      </c>
      <c r="F10" s="851">
        <v>0</v>
      </c>
      <c r="G10" s="851">
        <v>0</v>
      </c>
      <c r="H10" s="851">
        <v>0</v>
      </c>
      <c r="I10" s="851">
        <v>0</v>
      </c>
      <c r="J10" s="851">
        <v>0</v>
      </c>
      <c r="K10" s="851">
        <v>0</v>
      </c>
      <c r="L10" s="851">
        <v>0</v>
      </c>
      <c r="M10" s="851">
        <v>0</v>
      </c>
      <c r="N10" s="851">
        <v>0</v>
      </c>
      <c r="O10" s="851">
        <v>0</v>
      </c>
      <c r="P10" s="851">
        <v>0</v>
      </c>
    </row>
    <row r="11" spans="1:16" s="855" customFormat="1" ht="15.6">
      <c r="A11" s="849" t="s">
        <v>90</v>
      </c>
      <c r="B11" s="850" t="s">
        <v>91</v>
      </c>
      <c r="C11" s="848" t="s">
        <v>31</v>
      </c>
      <c r="D11" s="843">
        <v>0</v>
      </c>
      <c r="E11" s="851">
        <v>0</v>
      </c>
      <c r="F11" s="851">
        <v>0</v>
      </c>
      <c r="G11" s="851">
        <v>0</v>
      </c>
      <c r="H11" s="851">
        <v>0</v>
      </c>
      <c r="I11" s="851">
        <v>0</v>
      </c>
      <c r="J11" s="851">
        <v>0</v>
      </c>
      <c r="K11" s="851">
        <v>0</v>
      </c>
      <c r="L11" s="851">
        <v>0</v>
      </c>
      <c r="M11" s="851">
        <v>0</v>
      </c>
      <c r="N11" s="851">
        <v>0</v>
      </c>
      <c r="O11" s="851">
        <v>0</v>
      </c>
      <c r="P11" s="851">
        <v>0</v>
      </c>
    </row>
    <row r="12" spans="1:16" s="828" customFormat="1" ht="15.6">
      <c r="A12" s="849" t="s">
        <v>92</v>
      </c>
      <c r="B12" s="850" t="s">
        <v>93</v>
      </c>
      <c r="C12" s="848" t="s">
        <v>32</v>
      </c>
      <c r="D12" s="843">
        <v>0</v>
      </c>
      <c r="E12" s="851">
        <v>0</v>
      </c>
      <c r="F12" s="851">
        <v>0</v>
      </c>
      <c r="G12" s="851">
        <v>0</v>
      </c>
      <c r="H12" s="851">
        <v>0</v>
      </c>
      <c r="I12" s="851">
        <v>0</v>
      </c>
      <c r="J12" s="851">
        <v>0</v>
      </c>
      <c r="K12" s="851">
        <v>0</v>
      </c>
      <c r="L12" s="851">
        <v>0</v>
      </c>
      <c r="M12" s="851">
        <v>0</v>
      </c>
      <c r="N12" s="851">
        <v>0</v>
      </c>
      <c r="O12" s="851">
        <v>0</v>
      </c>
      <c r="P12" s="851">
        <v>0</v>
      </c>
    </row>
    <row r="13" spans="1:16" s="828" customFormat="1" ht="15.6">
      <c r="A13" s="849" t="s">
        <v>94</v>
      </c>
      <c r="B13" s="850" t="s">
        <v>95</v>
      </c>
      <c r="C13" s="848" t="s">
        <v>33</v>
      </c>
      <c r="D13" s="843">
        <v>0</v>
      </c>
      <c r="E13" s="851">
        <v>0</v>
      </c>
      <c r="F13" s="851">
        <v>0</v>
      </c>
      <c r="G13" s="851">
        <v>0</v>
      </c>
      <c r="H13" s="851">
        <v>0</v>
      </c>
      <c r="I13" s="851">
        <v>0</v>
      </c>
      <c r="J13" s="851">
        <v>0</v>
      </c>
      <c r="K13" s="851">
        <v>0</v>
      </c>
      <c r="L13" s="851">
        <v>0</v>
      </c>
      <c r="M13" s="851">
        <v>0</v>
      </c>
      <c r="N13" s="851">
        <v>0</v>
      </c>
      <c r="O13" s="851">
        <v>0</v>
      </c>
      <c r="P13" s="851">
        <v>0</v>
      </c>
    </row>
    <row r="14" spans="1:16" s="828" customFormat="1" ht="15.6">
      <c r="A14" s="849" t="s">
        <v>96</v>
      </c>
      <c r="B14" s="850" t="s">
        <v>97</v>
      </c>
      <c r="C14" s="848" t="s">
        <v>34</v>
      </c>
      <c r="D14" s="843">
        <v>0</v>
      </c>
      <c r="E14" s="851">
        <v>0</v>
      </c>
      <c r="F14" s="851">
        <v>0</v>
      </c>
      <c r="G14" s="851">
        <v>0</v>
      </c>
      <c r="H14" s="851">
        <v>0</v>
      </c>
      <c r="I14" s="851">
        <v>0</v>
      </c>
      <c r="J14" s="851">
        <v>0</v>
      </c>
      <c r="K14" s="851">
        <v>0</v>
      </c>
      <c r="L14" s="851">
        <v>0</v>
      </c>
      <c r="M14" s="851">
        <v>0</v>
      </c>
      <c r="N14" s="851">
        <v>0</v>
      </c>
      <c r="O14" s="851">
        <v>0</v>
      </c>
      <c r="P14" s="851">
        <v>0</v>
      </c>
    </row>
    <row r="15" spans="1:16" s="828" customFormat="1" ht="15.6">
      <c r="A15" s="849" t="s">
        <v>98</v>
      </c>
      <c r="B15" s="850" t="s">
        <v>99</v>
      </c>
      <c r="C15" s="848" t="s">
        <v>35</v>
      </c>
      <c r="D15" s="843">
        <v>0</v>
      </c>
      <c r="E15" s="851">
        <v>0</v>
      </c>
      <c r="F15" s="851">
        <v>0</v>
      </c>
      <c r="G15" s="851">
        <v>0</v>
      </c>
      <c r="H15" s="851">
        <v>0</v>
      </c>
      <c r="I15" s="851">
        <v>0</v>
      </c>
      <c r="J15" s="851">
        <v>0</v>
      </c>
      <c r="K15" s="851">
        <v>0</v>
      </c>
      <c r="L15" s="851">
        <v>0</v>
      </c>
      <c r="M15" s="851">
        <v>0</v>
      </c>
      <c r="N15" s="851">
        <v>0</v>
      </c>
      <c r="O15" s="851">
        <v>0</v>
      </c>
      <c r="P15" s="851">
        <v>0</v>
      </c>
    </row>
    <row r="16" spans="1:16" s="855" customFormat="1" ht="31.2">
      <c r="A16" s="853" t="s">
        <v>86</v>
      </c>
      <c r="B16" s="846" t="s">
        <v>195</v>
      </c>
      <c r="C16" s="856" t="s">
        <v>36</v>
      </c>
      <c r="D16" s="843">
        <v>0</v>
      </c>
      <c r="E16" s="847">
        <v>0</v>
      </c>
      <c r="F16" s="847">
        <v>0</v>
      </c>
      <c r="G16" s="847">
        <v>0</v>
      </c>
      <c r="H16" s="847">
        <v>0</v>
      </c>
      <c r="I16" s="847">
        <v>0</v>
      </c>
      <c r="J16" s="847">
        <v>0</v>
      </c>
      <c r="K16" s="847">
        <v>0</v>
      </c>
      <c r="L16" s="847">
        <v>0</v>
      </c>
      <c r="M16" s="847">
        <v>0</v>
      </c>
      <c r="N16" s="847">
        <v>0</v>
      </c>
      <c r="O16" s="847">
        <v>0</v>
      </c>
      <c r="P16" s="847">
        <v>0</v>
      </c>
    </row>
    <row r="17" spans="1:16" s="828" customFormat="1" ht="15.6">
      <c r="A17" s="849" t="s">
        <v>103</v>
      </c>
      <c r="B17" s="850" t="s">
        <v>243</v>
      </c>
      <c r="C17" s="848" t="s">
        <v>39</v>
      </c>
      <c r="D17" s="843">
        <v>0</v>
      </c>
      <c r="E17" s="851">
        <v>0</v>
      </c>
      <c r="F17" s="851">
        <v>0</v>
      </c>
      <c r="G17" s="851">
        <v>0</v>
      </c>
      <c r="H17" s="851">
        <v>0</v>
      </c>
      <c r="I17" s="851">
        <v>0</v>
      </c>
      <c r="J17" s="851">
        <v>0</v>
      </c>
      <c r="K17" s="851">
        <v>0</v>
      </c>
      <c r="L17" s="851">
        <v>0</v>
      </c>
      <c r="M17" s="851">
        <v>0</v>
      </c>
      <c r="N17" s="851">
        <v>0</v>
      </c>
      <c r="O17" s="851">
        <v>0</v>
      </c>
      <c r="P17" s="851">
        <v>0</v>
      </c>
    </row>
    <row r="18" spans="1:16" s="828" customFormat="1" ht="15.6">
      <c r="A18" s="849" t="s">
        <v>105</v>
      </c>
      <c r="B18" s="850" t="s">
        <v>106</v>
      </c>
      <c r="C18" s="848" t="s">
        <v>40</v>
      </c>
      <c r="D18" s="843">
        <v>0</v>
      </c>
      <c r="E18" s="851">
        <v>0</v>
      </c>
      <c r="F18" s="851">
        <v>0</v>
      </c>
      <c r="G18" s="851">
        <v>0</v>
      </c>
      <c r="H18" s="851">
        <v>0</v>
      </c>
      <c r="I18" s="851">
        <v>0</v>
      </c>
      <c r="J18" s="851">
        <v>0</v>
      </c>
      <c r="K18" s="851">
        <v>0</v>
      </c>
      <c r="L18" s="851">
        <v>0</v>
      </c>
      <c r="M18" s="851">
        <v>0</v>
      </c>
      <c r="N18" s="851">
        <v>0</v>
      </c>
      <c r="O18" s="851">
        <v>0</v>
      </c>
      <c r="P18" s="851">
        <v>0</v>
      </c>
    </row>
    <row r="19" spans="1:16" s="828" customFormat="1" ht="15.6">
      <c r="A19" s="849" t="s">
        <v>107</v>
      </c>
      <c r="B19" s="850" t="s">
        <v>108</v>
      </c>
      <c r="C19" s="849" t="s">
        <v>41</v>
      </c>
      <c r="D19" s="843">
        <v>0</v>
      </c>
      <c r="E19" s="851">
        <v>0</v>
      </c>
      <c r="F19" s="851">
        <v>0</v>
      </c>
      <c r="G19" s="851">
        <v>0</v>
      </c>
      <c r="H19" s="851">
        <v>0</v>
      </c>
      <c r="I19" s="851">
        <v>0</v>
      </c>
      <c r="J19" s="851">
        <v>0</v>
      </c>
      <c r="K19" s="851">
        <v>0</v>
      </c>
      <c r="L19" s="851">
        <v>0</v>
      </c>
      <c r="M19" s="851">
        <v>0</v>
      </c>
      <c r="N19" s="851">
        <v>0</v>
      </c>
      <c r="O19" s="851">
        <v>0</v>
      </c>
      <c r="P19" s="851">
        <v>0</v>
      </c>
    </row>
    <row r="20" spans="1:16" s="845" customFormat="1" ht="15.6">
      <c r="A20" s="840">
        <v>2</v>
      </c>
      <c r="B20" s="841" t="s">
        <v>197</v>
      </c>
      <c r="C20" s="842" t="s">
        <v>42</v>
      </c>
      <c r="D20" s="843">
        <v>11.606</v>
      </c>
      <c r="E20" s="844">
        <v>1.135</v>
      </c>
      <c r="F20" s="844">
        <v>0.85460000000000003</v>
      </c>
      <c r="G20" s="844">
        <v>0.39029999999999998</v>
      </c>
      <c r="H20" s="844">
        <v>4.6915300000000002</v>
      </c>
      <c r="I20" s="844">
        <v>0.48639999999999994</v>
      </c>
      <c r="J20" s="844">
        <v>0.79249999999999998</v>
      </c>
      <c r="K20" s="844">
        <v>0.32139999999999996</v>
      </c>
      <c r="L20" s="844">
        <v>0.67910000000000004</v>
      </c>
      <c r="M20" s="844">
        <v>0.3866</v>
      </c>
      <c r="N20" s="844">
        <v>0.46789999999999998</v>
      </c>
      <c r="O20" s="844">
        <v>1.06057</v>
      </c>
      <c r="P20" s="844">
        <v>0.34009999999999996</v>
      </c>
    </row>
    <row r="21" spans="1:16" s="845" customFormat="1" ht="15.6">
      <c r="A21" s="840"/>
      <c r="B21" s="846" t="s">
        <v>244</v>
      </c>
      <c r="C21" s="842"/>
      <c r="D21" s="843">
        <v>0</v>
      </c>
      <c r="E21" s="844"/>
      <c r="F21" s="844"/>
      <c r="G21" s="844"/>
      <c r="H21" s="844"/>
      <c r="I21" s="844"/>
      <c r="J21" s="844"/>
      <c r="K21" s="844"/>
      <c r="L21" s="844"/>
      <c r="M21" s="844"/>
      <c r="N21" s="844"/>
      <c r="O21" s="844"/>
      <c r="P21" s="844"/>
    </row>
    <row r="22" spans="1:16" s="828" customFormat="1" ht="15.6">
      <c r="A22" s="849" t="s">
        <v>111</v>
      </c>
      <c r="B22" s="850" t="s">
        <v>112</v>
      </c>
      <c r="C22" s="848" t="s">
        <v>43</v>
      </c>
      <c r="D22" s="843">
        <v>0</v>
      </c>
      <c r="E22" s="851">
        <v>0</v>
      </c>
      <c r="F22" s="851">
        <v>0</v>
      </c>
      <c r="G22" s="851">
        <v>0</v>
      </c>
      <c r="H22" s="851">
        <v>0</v>
      </c>
      <c r="I22" s="851">
        <v>0</v>
      </c>
      <c r="J22" s="851">
        <v>0</v>
      </c>
      <c r="K22" s="851">
        <v>0</v>
      </c>
      <c r="L22" s="851">
        <v>0</v>
      </c>
      <c r="M22" s="851">
        <v>0</v>
      </c>
      <c r="N22" s="851">
        <v>0</v>
      </c>
      <c r="O22" s="851">
        <v>0</v>
      </c>
      <c r="P22" s="851">
        <v>0</v>
      </c>
    </row>
    <row r="23" spans="1:16" s="828" customFormat="1" ht="15.6">
      <c r="A23" s="849" t="s">
        <v>113</v>
      </c>
      <c r="B23" s="850" t="s">
        <v>114</v>
      </c>
      <c r="C23" s="848" t="s">
        <v>44</v>
      </c>
      <c r="D23" s="843">
        <v>0</v>
      </c>
      <c r="E23" s="851">
        <v>0</v>
      </c>
      <c r="F23" s="851">
        <v>0</v>
      </c>
      <c r="G23" s="851">
        <v>0</v>
      </c>
      <c r="H23" s="851">
        <v>0</v>
      </c>
      <c r="I23" s="851">
        <v>0</v>
      </c>
      <c r="J23" s="851">
        <v>0</v>
      </c>
      <c r="K23" s="851">
        <v>0</v>
      </c>
      <c r="L23" s="851">
        <v>0</v>
      </c>
      <c r="M23" s="851">
        <v>0</v>
      </c>
      <c r="N23" s="851">
        <v>0</v>
      </c>
      <c r="O23" s="851">
        <v>0</v>
      </c>
      <c r="P23" s="851">
        <v>0</v>
      </c>
    </row>
    <row r="24" spans="1:16" s="828" customFormat="1" ht="15.6">
      <c r="A24" s="849" t="s">
        <v>115</v>
      </c>
      <c r="B24" s="850" t="s">
        <v>116</v>
      </c>
      <c r="C24" s="849" t="s">
        <v>45</v>
      </c>
      <c r="D24" s="843">
        <v>0</v>
      </c>
      <c r="E24" s="851">
        <v>0</v>
      </c>
      <c r="F24" s="851">
        <v>0</v>
      </c>
      <c r="G24" s="851">
        <v>0</v>
      </c>
      <c r="H24" s="851">
        <v>0</v>
      </c>
      <c r="I24" s="851">
        <v>0</v>
      </c>
      <c r="J24" s="851">
        <v>0</v>
      </c>
      <c r="K24" s="851">
        <v>0</v>
      </c>
      <c r="L24" s="851">
        <v>0</v>
      </c>
      <c r="M24" s="851">
        <v>0</v>
      </c>
      <c r="N24" s="851">
        <v>0</v>
      </c>
      <c r="O24" s="851">
        <v>0</v>
      </c>
      <c r="P24" s="851">
        <v>0</v>
      </c>
    </row>
    <row r="25" spans="1:16" s="828" customFormat="1" ht="15.6">
      <c r="A25" s="849" t="s">
        <v>117</v>
      </c>
      <c r="B25" s="850" t="s">
        <v>118</v>
      </c>
      <c r="C25" s="848" t="s">
        <v>46</v>
      </c>
      <c r="D25" s="843">
        <v>0</v>
      </c>
      <c r="E25" s="851">
        <v>0</v>
      </c>
      <c r="F25" s="851">
        <v>0</v>
      </c>
      <c r="G25" s="851">
        <v>0</v>
      </c>
      <c r="H25" s="851">
        <v>0</v>
      </c>
      <c r="I25" s="851">
        <v>0</v>
      </c>
      <c r="J25" s="851">
        <v>0</v>
      </c>
      <c r="K25" s="851">
        <v>0</v>
      </c>
      <c r="L25" s="851">
        <v>0</v>
      </c>
      <c r="M25" s="851">
        <v>0</v>
      </c>
      <c r="N25" s="851">
        <v>0</v>
      </c>
      <c r="O25" s="851">
        <v>0</v>
      </c>
      <c r="P25" s="851">
        <v>0</v>
      </c>
    </row>
    <row r="26" spans="1:16" s="828" customFormat="1" ht="15.6">
      <c r="A26" s="849" t="s">
        <v>120</v>
      </c>
      <c r="B26" s="850" t="s">
        <v>121</v>
      </c>
      <c r="C26" s="848" t="s">
        <v>47</v>
      </c>
      <c r="D26" s="843">
        <v>0</v>
      </c>
      <c r="E26" s="851">
        <v>0</v>
      </c>
      <c r="F26" s="851">
        <v>0</v>
      </c>
      <c r="G26" s="851">
        <v>0</v>
      </c>
      <c r="H26" s="851">
        <v>0</v>
      </c>
      <c r="I26" s="851">
        <v>0</v>
      </c>
      <c r="J26" s="851">
        <v>0</v>
      </c>
      <c r="K26" s="851">
        <v>0</v>
      </c>
      <c r="L26" s="851">
        <v>0</v>
      </c>
      <c r="M26" s="851">
        <v>0</v>
      </c>
      <c r="N26" s="851">
        <v>0</v>
      </c>
      <c r="O26" s="851">
        <v>0</v>
      </c>
      <c r="P26" s="851">
        <v>0</v>
      </c>
    </row>
    <row r="27" spans="1:16" s="828" customFormat="1" ht="15.6">
      <c r="A27" s="849" t="s">
        <v>122</v>
      </c>
      <c r="B27" s="850" t="s">
        <v>123</v>
      </c>
      <c r="C27" s="849" t="s">
        <v>48</v>
      </c>
      <c r="D27" s="843">
        <v>0</v>
      </c>
      <c r="E27" s="851">
        <v>0</v>
      </c>
      <c r="F27" s="851">
        <v>0</v>
      </c>
      <c r="G27" s="851">
        <v>0</v>
      </c>
      <c r="H27" s="851">
        <v>0</v>
      </c>
      <c r="I27" s="851">
        <v>0</v>
      </c>
      <c r="J27" s="851">
        <v>0</v>
      </c>
      <c r="K27" s="851">
        <v>0</v>
      </c>
      <c r="L27" s="851">
        <v>0</v>
      </c>
      <c r="M27" s="851">
        <v>0</v>
      </c>
      <c r="N27" s="851">
        <v>0</v>
      </c>
      <c r="O27" s="851">
        <v>0</v>
      </c>
      <c r="P27" s="851">
        <v>0</v>
      </c>
    </row>
    <row r="28" spans="1:16" s="828" customFormat="1" ht="15.6">
      <c r="A28" s="849" t="s">
        <v>124</v>
      </c>
      <c r="B28" s="850" t="s">
        <v>125</v>
      </c>
      <c r="C28" s="858" t="s">
        <v>49</v>
      </c>
      <c r="D28" s="843">
        <v>0</v>
      </c>
      <c r="E28" s="851">
        <v>0</v>
      </c>
      <c r="F28" s="851">
        <v>0</v>
      </c>
      <c r="G28" s="851">
        <v>0</v>
      </c>
      <c r="H28" s="851">
        <v>0</v>
      </c>
      <c r="I28" s="851">
        <v>0</v>
      </c>
      <c r="J28" s="851">
        <v>0</v>
      </c>
      <c r="K28" s="851">
        <v>0</v>
      </c>
      <c r="L28" s="851">
        <v>0</v>
      </c>
      <c r="M28" s="851">
        <v>0</v>
      </c>
      <c r="N28" s="851">
        <v>0</v>
      </c>
      <c r="O28" s="851">
        <v>0</v>
      </c>
      <c r="P28" s="851">
        <v>0</v>
      </c>
    </row>
    <row r="29" spans="1:16" s="828" customFormat="1" ht="15.6">
      <c r="A29" s="849" t="s">
        <v>126</v>
      </c>
      <c r="B29" s="859" t="s">
        <v>127</v>
      </c>
      <c r="C29" s="860" t="s">
        <v>50</v>
      </c>
      <c r="D29" s="843">
        <v>0</v>
      </c>
      <c r="E29" s="851">
        <v>0</v>
      </c>
      <c r="F29" s="851">
        <v>0</v>
      </c>
      <c r="G29" s="851">
        <v>0</v>
      </c>
      <c r="H29" s="851">
        <v>0</v>
      </c>
      <c r="I29" s="851">
        <v>0</v>
      </c>
      <c r="J29" s="851">
        <v>0</v>
      </c>
      <c r="K29" s="851">
        <v>0</v>
      </c>
      <c r="L29" s="851">
        <v>0</v>
      </c>
      <c r="M29" s="851">
        <v>0</v>
      </c>
      <c r="N29" s="851">
        <v>0</v>
      </c>
      <c r="O29" s="851">
        <v>0</v>
      </c>
      <c r="P29" s="851">
        <v>0</v>
      </c>
    </row>
    <row r="30" spans="1:16" s="828" customFormat="1" ht="31.2">
      <c r="A30" s="849" t="s">
        <v>128</v>
      </c>
      <c r="B30" s="850" t="s">
        <v>198</v>
      </c>
      <c r="C30" s="849" t="s">
        <v>51</v>
      </c>
      <c r="D30" s="843">
        <v>11.011000000000001</v>
      </c>
      <c r="E30" s="851">
        <v>0.54</v>
      </c>
      <c r="F30" s="851">
        <v>0.85460000000000003</v>
      </c>
      <c r="G30" s="851">
        <v>0.39029999999999998</v>
      </c>
      <c r="H30" s="851">
        <v>4.6915300000000002</v>
      </c>
      <c r="I30" s="851">
        <v>0.48639999999999994</v>
      </c>
      <c r="J30" s="851">
        <v>0.79249999999999998</v>
      </c>
      <c r="K30" s="851">
        <v>0.32139999999999996</v>
      </c>
      <c r="L30" s="851">
        <v>0.67910000000000004</v>
      </c>
      <c r="M30" s="851">
        <v>0.3866</v>
      </c>
      <c r="N30" s="851">
        <v>0.46789999999999998</v>
      </c>
      <c r="O30" s="851">
        <v>1.06057</v>
      </c>
      <c r="P30" s="851">
        <v>0.34009999999999996</v>
      </c>
    </row>
    <row r="31" spans="1:16" s="855" customFormat="1" ht="15.6">
      <c r="A31" s="853"/>
      <c r="B31" s="846" t="s">
        <v>244</v>
      </c>
      <c r="C31" s="853"/>
      <c r="D31" s="843">
        <v>0</v>
      </c>
      <c r="E31" s="847"/>
      <c r="F31" s="847"/>
      <c r="G31" s="847"/>
      <c r="H31" s="847"/>
      <c r="I31" s="847"/>
      <c r="J31" s="847"/>
      <c r="K31" s="847"/>
      <c r="L31" s="847"/>
      <c r="M31" s="847"/>
      <c r="N31" s="847"/>
      <c r="O31" s="847"/>
      <c r="P31" s="847"/>
    </row>
    <row r="32" spans="1:16" s="855" customFormat="1" ht="15.6">
      <c r="A32" s="853" t="s">
        <v>86</v>
      </c>
      <c r="B32" s="3" t="s">
        <v>130</v>
      </c>
      <c r="C32" s="2" t="s">
        <v>52</v>
      </c>
      <c r="D32" s="843">
        <v>2.0941700000000001</v>
      </c>
      <c r="E32" s="861">
        <v>0.25</v>
      </c>
      <c r="F32" s="861">
        <v>0.5</v>
      </c>
      <c r="G32" s="861">
        <v>0</v>
      </c>
      <c r="H32" s="861">
        <v>0</v>
      </c>
      <c r="I32" s="861">
        <v>0</v>
      </c>
      <c r="J32" s="861">
        <v>0.26440000000000002</v>
      </c>
      <c r="K32" s="861">
        <v>0</v>
      </c>
      <c r="L32" s="861">
        <v>0.32400000000000001</v>
      </c>
      <c r="M32" s="861">
        <v>0</v>
      </c>
      <c r="N32" s="861">
        <v>0</v>
      </c>
      <c r="O32" s="861">
        <v>0.75577000000000005</v>
      </c>
      <c r="P32" s="861">
        <v>0</v>
      </c>
    </row>
    <row r="33" spans="1:16" s="855" customFormat="1" ht="15.6">
      <c r="A33" s="853" t="s">
        <v>86</v>
      </c>
      <c r="B33" s="3" t="s">
        <v>201</v>
      </c>
      <c r="C33" s="2" t="s">
        <v>53</v>
      </c>
      <c r="D33" s="843">
        <v>0.01</v>
      </c>
      <c r="E33" s="861">
        <v>0</v>
      </c>
      <c r="F33" s="861">
        <v>0</v>
      </c>
      <c r="G33" s="861">
        <v>0</v>
      </c>
      <c r="H33" s="861">
        <v>0</v>
      </c>
      <c r="I33" s="861">
        <v>0.01</v>
      </c>
      <c r="J33" s="861">
        <v>0</v>
      </c>
      <c r="K33" s="861">
        <v>0</v>
      </c>
      <c r="L33" s="861">
        <v>0</v>
      </c>
      <c r="M33" s="861">
        <v>0</v>
      </c>
      <c r="N33" s="861">
        <v>0</v>
      </c>
      <c r="O33" s="861">
        <v>0</v>
      </c>
      <c r="P33" s="861">
        <v>0</v>
      </c>
    </row>
    <row r="34" spans="1:16" s="855" customFormat="1" ht="15.6">
      <c r="A34" s="853" t="s">
        <v>86</v>
      </c>
      <c r="B34" s="3" t="s">
        <v>202</v>
      </c>
      <c r="C34" s="2" t="s">
        <v>54</v>
      </c>
      <c r="D34" s="843">
        <v>0</v>
      </c>
      <c r="E34" s="861">
        <v>0</v>
      </c>
      <c r="F34" s="861">
        <v>0</v>
      </c>
      <c r="G34" s="861">
        <v>0</v>
      </c>
      <c r="H34" s="861">
        <v>0</v>
      </c>
      <c r="I34" s="861">
        <v>0</v>
      </c>
      <c r="J34" s="861">
        <v>0</v>
      </c>
      <c r="K34" s="861">
        <v>0</v>
      </c>
      <c r="L34" s="861">
        <v>0</v>
      </c>
      <c r="M34" s="861">
        <v>0</v>
      </c>
      <c r="N34" s="861">
        <v>0</v>
      </c>
      <c r="O34" s="861">
        <v>0</v>
      </c>
      <c r="P34" s="861">
        <v>0</v>
      </c>
    </row>
    <row r="35" spans="1:16" s="855" customFormat="1" ht="15.6">
      <c r="A35" s="853" t="s">
        <v>86</v>
      </c>
      <c r="B35" s="3" t="s">
        <v>133</v>
      </c>
      <c r="C35" s="2" t="s">
        <v>55</v>
      </c>
      <c r="D35" s="843">
        <v>0</v>
      </c>
      <c r="E35" s="861">
        <v>0</v>
      </c>
      <c r="F35" s="861">
        <v>0</v>
      </c>
      <c r="G35" s="861">
        <v>0</v>
      </c>
      <c r="H35" s="861">
        <v>0</v>
      </c>
      <c r="I35" s="861">
        <v>0</v>
      </c>
      <c r="J35" s="861">
        <v>0</v>
      </c>
      <c r="K35" s="861">
        <v>0</v>
      </c>
      <c r="L35" s="861">
        <v>0</v>
      </c>
      <c r="M35" s="861">
        <v>0</v>
      </c>
      <c r="N35" s="861">
        <v>0</v>
      </c>
      <c r="O35" s="861">
        <v>0</v>
      </c>
      <c r="P35" s="861">
        <v>0</v>
      </c>
    </row>
    <row r="36" spans="1:16" s="855" customFormat="1" ht="15.6">
      <c r="A36" s="853" t="s">
        <v>86</v>
      </c>
      <c r="B36" s="3" t="s">
        <v>203</v>
      </c>
      <c r="C36" s="2" t="s">
        <v>56</v>
      </c>
      <c r="D36" s="843">
        <v>0.1</v>
      </c>
      <c r="E36" s="861">
        <v>0</v>
      </c>
      <c r="F36" s="861">
        <v>0</v>
      </c>
      <c r="G36" s="861">
        <v>0</v>
      </c>
      <c r="H36" s="861">
        <v>0</v>
      </c>
      <c r="I36" s="861">
        <v>0.1</v>
      </c>
      <c r="J36" s="861">
        <v>0</v>
      </c>
      <c r="K36" s="861">
        <v>0</v>
      </c>
      <c r="L36" s="861">
        <v>0</v>
      </c>
      <c r="M36" s="861">
        <v>0</v>
      </c>
      <c r="N36" s="861">
        <v>0</v>
      </c>
      <c r="O36" s="861">
        <v>0</v>
      </c>
      <c r="P36" s="861">
        <v>0</v>
      </c>
    </row>
    <row r="37" spans="1:16" s="855" customFormat="1" ht="15.6">
      <c r="A37" s="853" t="s">
        <v>86</v>
      </c>
      <c r="B37" s="3" t="s">
        <v>204</v>
      </c>
      <c r="C37" s="2" t="s">
        <v>57</v>
      </c>
      <c r="D37" s="843">
        <v>0</v>
      </c>
      <c r="E37" s="861">
        <v>0</v>
      </c>
      <c r="F37" s="861">
        <v>0</v>
      </c>
      <c r="G37" s="861">
        <v>0</v>
      </c>
      <c r="H37" s="861">
        <v>0</v>
      </c>
      <c r="I37" s="861">
        <v>0</v>
      </c>
      <c r="J37" s="861">
        <v>0</v>
      </c>
      <c r="K37" s="861">
        <v>0</v>
      </c>
      <c r="L37" s="861">
        <v>0</v>
      </c>
      <c r="M37" s="861">
        <v>0</v>
      </c>
      <c r="N37" s="861">
        <v>0</v>
      </c>
      <c r="O37" s="861">
        <v>0</v>
      </c>
      <c r="P37" s="861">
        <v>0</v>
      </c>
    </row>
    <row r="38" spans="1:16" s="855" customFormat="1" ht="15.6">
      <c r="A38" s="853" t="s">
        <v>86</v>
      </c>
      <c r="B38" s="3" t="s">
        <v>136</v>
      </c>
      <c r="C38" s="2" t="s">
        <v>58</v>
      </c>
      <c r="D38" s="843">
        <v>8.8068299999999997</v>
      </c>
      <c r="E38" s="861">
        <v>0.28999999999999998</v>
      </c>
      <c r="F38" s="861">
        <v>0.35459999999999997</v>
      </c>
      <c r="G38" s="861">
        <v>0.39029999999999998</v>
      </c>
      <c r="H38" s="861">
        <v>4.6915300000000002</v>
      </c>
      <c r="I38" s="861">
        <v>0.37639999999999996</v>
      </c>
      <c r="J38" s="861">
        <v>0.52810000000000001</v>
      </c>
      <c r="K38" s="861">
        <v>0.32139999999999996</v>
      </c>
      <c r="L38" s="861">
        <v>0.35509999999999997</v>
      </c>
      <c r="M38" s="861">
        <v>0.3866</v>
      </c>
      <c r="N38" s="861">
        <v>0.46789999999999998</v>
      </c>
      <c r="O38" s="861">
        <v>0.30480000000000002</v>
      </c>
      <c r="P38" s="861">
        <v>0.34009999999999996</v>
      </c>
    </row>
    <row r="39" spans="1:16" s="855" customFormat="1" ht="15.6">
      <c r="A39" s="853" t="s">
        <v>86</v>
      </c>
      <c r="B39" s="3" t="s">
        <v>205</v>
      </c>
      <c r="C39" s="2" t="s">
        <v>59</v>
      </c>
      <c r="D39" s="843">
        <v>0</v>
      </c>
      <c r="E39" s="861">
        <v>0</v>
      </c>
      <c r="F39" s="861">
        <v>0</v>
      </c>
      <c r="G39" s="861">
        <v>0</v>
      </c>
      <c r="H39" s="861">
        <v>0</v>
      </c>
      <c r="I39" s="861">
        <v>0</v>
      </c>
      <c r="J39" s="861">
        <v>0</v>
      </c>
      <c r="K39" s="861">
        <v>0</v>
      </c>
      <c r="L39" s="861">
        <v>0</v>
      </c>
      <c r="M39" s="861">
        <v>0</v>
      </c>
      <c r="N39" s="861">
        <v>0</v>
      </c>
      <c r="O39" s="861">
        <v>0</v>
      </c>
      <c r="P39" s="861">
        <v>0</v>
      </c>
    </row>
    <row r="40" spans="1:16" s="855" customFormat="1" ht="15.6">
      <c r="A40" s="853" t="s">
        <v>86</v>
      </c>
      <c r="B40" s="3" t="s">
        <v>138</v>
      </c>
      <c r="C40" s="2" t="s">
        <v>60</v>
      </c>
      <c r="D40" s="843">
        <v>0</v>
      </c>
      <c r="E40" s="861">
        <v>0</v>
      </c>
      <c r="F40" s="861">
        <v>0</v>
      </c>
      <c r="G40" s="861">
        <v>0</v>
      </c>
      <c r="H40" s="861">
        <v>0</v>
      </c>
      <c r="I40" s="861">
        <v>0</v>
      </c>
      <c r="J40" s="861">
        <v>0</v>
      </c>
      <c r="K40" s="861">
        <v>0</v>
      </c>
      <c r="L40" s="861">
        <v>0</v>
      </c>
      <c r="M40" s="861">
        <v>0</v>
      </c>
      <c r="N40" s="861">
        <v>0</v>
      </c>
      <c r="O40" s="861">
        <v>0</v>
      </c>
      <c r="P40" s="861">
        <v>0</v>
      </c>
    </row>
    <row r="41" spans="1:16" s="855" customFormat="1" ht="15.6">
      <c r="A41" s="853" t="s">
        <v>86</v>
      </c>
      <c r="B41" s="3" t="s">
        <v>139</v>
      </c>
      <c r="C41" s="2" t="s">
        <v>61</v>
      </c>
      <c r="D41" s="843">
        <v>0</v>
      </c>
      <c r="E41" s="861">
        <v>0</v>
      </c>
      <c r="F41" s="861">
        <v>0</v>
      </c>
      <c r="G41" s="861">
        <v>0</v>
      </c>
      <c r="H41" s="861">
        <v>0</v>
      </c>
      <c r="I41" s="861">
        <v>0</v>
      </c>
      <c r="J41" s="861">
        <v>0</v>
      </c>
      <c r="K41" s="861">
        <v>0</v>
      </c>
      <c r="L41" s="861">
        <v>0</v>
      </c>
      <c r="M41" s="861">
        <v>0</v>
      </c>
      <c r="N41" s="861">
        <v>0</v>
      </c>
      <c r="O41" s="861">
        <v>0</v>
      </c>
      <c r="P41" s="861">
        <v>0</v>
      </c>
    </row>
    <row r="42" spans="1:16" s="855" customFormat="1" ht="15.6">
      <c r="A42" s="853" t="s">
        <v>86</v>
      </c>
      <c r="B42" s="3" t="s">
        <v>140</v>
      </c>
      <c r="C42" s="2" t="s">
        <v>62</v>
      </c>
      <c r="D42" s="843">
        <v>0</v>
      </c>
      <c r="E42" s="861">
        <v>0</v>
      </c>
      <c r="F42" s="861">
        <v>0</v>
      </c>
      <c r="G42" s="861">
        <v>0</v>
      </c>
      <c r="H42" s="861">
        <v>0</v>
      </c>
      <c r="I42" s="861">
        <v>0</v>
      </c>
      <c r="J42" s="861">
        <v>0</v>
      </c>
      <c r="K42" s="861">
        <v>0</v>
      </c>
      <c r="L42" s="861">
        <v>0</v>
      </c>
      <c r="M42" s="861">
        <v>0</v>
      </c>
      <c r="N42" s="861">
        <v>0</v>
      </c>
      <c r="O42" s="861">
        <v>0</v>
      </c>
      <c r="P42" s="861">
        <v>0</v>
      </c>
    </row>
    <row r="43" spans="1:16" s="855" customFormat="1" ht="15.6">
      <c r="A43" s="853" t="s">
        <v>86</v>
      </c>
      <c r="B43" s="3" t="s">
        <v>141</v>
      </c>
      <c r="C43" s="2" t="s">
        <v>63</v>
      </c>
      <c r="D43" s="843">
        <v>0</v>
      </c>
      <c r="E43" s="861">
        <v>0</v>
      </c>
      <c r="F43" s="861">
        <v>0</v>
      </c>
      <c r="G43" s="861">
        <v>0</v>
      </c>
      <c r="H43" s="861">
        <v>0</v>
      </c>
      <c r="I43" s="861">
        <v>0</v>
      </c>
      <c r="J43" s="861">
        <v>0</v>
      </c>
      <c r="K43" s="861">
        <v>0</v>
      </c>
      <c r="L43" s="861">
        <v>0</v>
      </c>
      <c r="M43" s="861">
        <v>0</v>
      </c>
      <c r="N43" s="861">
        <v>0</v>
      </c>
      <c r="O43" s="861">
        <v>0</v>
      </c>
      <c r="P43" s="861">
        <v>0</v>
      </c>
    </row>
    <row r="44" spans="1:16" s="855" customFormat="1" ht="31.2">
      <c r="A44" s="853" t="s">
        <v>86</v>
      </c>
      <c r="B44" s="3" t="s">
        <v>206</v>
      </c>
      <c r="C44" s="2" t="s">
        <v>64</v>
      </c>
      <c r="D44" s="843">
        <v>0</v>
      </c>
      <c r="E44" s="861">
        <v>0</v>
      </c>
      <c r="F44" s="861">
        <v>0</v>
      </c>
      <c r="G44" s="861">
        <v>0</v>
      </c>
      <c r="H44" s="861">
        <v>0</v>
      </c>
      <c r="I44" s="861">
        <v>0</v>
      </c>
      <c r="J44" s="861">
        <v>0</v>
      </c>
      <c r="K44" s="861">
        <v>0</v>
      </c>
      <c r="L44" s="861">
        <v>0</v>
      </c>
      <c r="M44" s="861">
        <v>0</v>
      </c>
      <c r="N44" s="861">
        <v>0</v>
      </c>
      <c r="O44" s="861">
        <v>0</v>
      </c>
      <c r="P44" s="861">
        <v>0</v>
      </c>
    </row>
    <row r="45" spans="1:16" s="855" customFormat="1" ht="15.6">
      <c r="A45" s="853" t="s">
        <v>86</v>
      </c>
      <c r="B45" s="3" t="s">
        <v>144</v>
      </c>
      <c r="C45" s="2" t="s">
        <v>65</v>
      </c>
      <c r="D45" s="843">
        <v>0</v>
      </c>
      <c r="E45" s="861">
        <v>0</v>
      </c>
      <c r="F45" s="861">
        <v>0</v>
      </c>
      <c r="G45" s="861">
        <v>0</v>
      </c>
      <c r="H45" s="861">
        <v>0</v>
      </c>
      <c r="I45" s="861">
        <v>0</v>
      </c>
      <c r="J45" s="861">
        <v>0</v>
      </c>
      <c r="K45" s="861">
        <v>0</v>
      </c>
      <c r="L45" s="861">
        <v>0</v>
      </c>
      <c r="M45" s="861">
        <v>0</v>
      </c>
      <c r="N45" s="861">
        <v>0</v>
      </c>
      <c r="O45" s="861">
        <v>0</v>
      </c>
      <c r="P45" s="861">
        <v>0</v>
      </c>
    </row>
    <row r="46" spans="1:16" s="855" customFormat="1" ht="15.6">
      <c r="A46" s="853" t="s">
        <v>86</v>
      </c>
      <c r="B46" s="3" t="s">
        <v>207</v>
      </c>
      <c r="C46" s="2" t="s">
        <v>66</v>
      </c>
      <c r="D46" s="843">
        <v>0</v>
      </c>
      <c r="E46" s="861">
        <v>0</v>
      </c>
      <c r="F46" s="861">
        <v>0</v>
      </c>
      <c r="G46" s="861">
        <v>0</v>
      </c>
      <c r="H46" s="861">
        <v>0</v>
      </c>
      <c r="I46" s="861">
        <v>0</v>
      </c>
      <c r="J46" s="861">
        <v>0</v>
      </c>
      <c r="K46" s="861">
        <v>0</v>
      </c>
      <c r="L46" s="861">
        <v>0</v>
      </c>
      <c r="M46" s="861">
        <v>0</v>
      </c>
      <c r="N46" s="861">
        <v>0</v>
      </c>
      <c r="O46" s="861">
        <v>0</v>
      </c>
      <c r="P46" s="861">
        <v>0</v>
      </c>
    </row>
    <row r="47" spans="1:16" s="855" customFormat="1" ht="15.6">
      <c r="A47" s="853" t="s">
        <v>86</v>
      </c>
      <c r="B47" s="3" t="s">
        <v>146</v>
      </c>
      <c r="C47" s="2" t="s">
        <v>67</v>
      </c>
      <c r="D47" s="843">
        <v>0</v>
      </c>
      <c r="E47" s="861">
        <v>0</v>
      </c>
      <c r="F47" s="861">
        <v>0</v>
      </c>
      <c r="G47" s="861">
        <v>0</v>
      </c>
      <c r="H47" s="861">
        <v>0</v>
      </c>
      <c r="I47" s="861">
        <v>0</v>
      </c>
      <c r="J47" s="861">
        <v>0</v>
      </c>
      <c r="K47" s="861">
        <v>0</v>
      </c>
      <c r="L47" s="861">
        <v>0</v>
      </c>
      <c r="M47" s="861">
        <v>0</v>
      </c>
      <c r="N47" s="861">
        <v>0</v>
      </c>
      <c r="O47" s="861">
        <v>0</v>
      </c>
      <c r="P47" s="861">
        <v>0</v>
      </c>
    </row>
    <row r="48" spans="1:16" s="828" customFormat="1" ht="15.6">
      <c r="A48" s="849" t="s">
        <v>147</v>
      </c>
      <c r="B48" s="862" t="s">
        <v>148</v>
      </c>
      <c r="C48" s="860" t="s">
        <v>68</v>
      </c>
      <c r="D48" s="843">
        <v>0</v>
      </c>
      <c r="E48" s="851">
        <v>0</v>
      </c>
      <c r="F48" s="851">
        <v>0</v>
      </c>
      <c r="G48" s="851">
        <v>0</v>
      </c>
      <c r="H48" s="851">
        <v>0</v>
      </c>
      <c r="I48" s="851">
        <v>0</v>
      </c>
      <c r="J48" s="851">
        <v>0</v>
      </c>
      <c r="K48" s="851">
        <v>0</v>
      </c>
      <c r="L48" s="851">
        <v>0</v>
      </c>
      <c r="M48" s="851">
        <v>0</v>
      </c>
      <c r="N48" s="851">
        <v>0</v>
      </c>
      <c r="O48" s="851">
        <v>0</v>
      </c>
      <c r="P48" s="851">
        <v>0</v>
      </c>
    </row>
    <row r="49" spans="1:16" s="828" customFormat="1" ht="15.6">
      <c r="A49" s="849" t="s">
        <v>149</v>
      </c>
      <c r="B49" s="862" t="s">
        <v>150</v>
      </c>
      <c r="C49" s="860" t="s">
        <v>69</v>
      </c>
      <c r="D49" s="843">
        <v>0</v>
      </c>
      <c r="E49" s="851">
        <v>0</v>
      </c>
      <c r="F49" s="851">
        <v>0</v>
      </c>
      <c r="G49" s="851">
        <v>0</v>
      </c>
      <c r="H49" s="851">
        <v>0</v>
      </c>
      <c r="I49" s="851">
        <v>0</v>
      </c>
      <c r="J49" s="851">
        <v>0</v>
      </c>
      <c r="K49" s="851">
        <v>0</v>
      </c>
      <c r="L49" s="851">
        <v>0</v>
      </c>
      <c r="M49" s="851">
        <v>0</v>
      </c>
      <c r="N49" s="851">
        <v>0</v>
      </c>
      <c r="O49" s="851">
        <v>0</v>
      </c>
      <c r="P49" s="851">
        <v>0</v>
      </c>
    </row>
    <row r="50" spans="1:16" s="828" customFormat="1" ht="15.6">
      <c r="A50" s="849" t="s">
        <v>151</v>
      </c>
      <c r="B50" s="862" t="s">
        <v>152</v>
      </c>
      <c r="C50" s="860" t="s">
        <v>70</v>
      </c>
      <c r="D50" s="843">
        <v>0</v>
      </c>
      <c r="E50" s="851">
        <v>0</v>
      </c>
      <c r="F50" s="851">
        <v>0</v>
      </c>
      <c r="G50" s="851">
        <v>0</v>
      </c>
      <c r="H50" s="851">
        <v>0</v>
      </c>
      <c r="I50" s="851">
        <v>0</v>
      </c>
      <c r="J50" s="851">
        <v>0</v>
      </c>
      <c r="K50" s="851">
        <v>0</v>
      </c>
      <c r="L50" s="851">
        <v>0</v>
      </c>
      <c r="M50" s="851">
        <v>0</v>
      </c>
      <c r="N50" s="851">
        <v>0</v>
      </c>
      <c r="O50" s="851">
        <v>0</v>
      </c>
      <c r="P50" s="851">
        <v>0</v>
      </c>
    </row>
    <row r="51" spans="1:16" s="828" customFormat="1" ht="15.6">
      <c r="A51" s="849" t="s">
        <v>153</v>
      </c>
      <c r="B51" s="862" t="s">
        <v>154</v>
      </c>
      <c r="C51" s="860" t="s">
        <v>71</v>
      </c>
      <c r="D51" s="843">
        <v>0</v>
      </c>
      <c r="E51" s="851">
        <v>0</v>
      </c>
      <c r="F51" s="851">
        <v>0</v>
      </c>
      <c r="G51" s="851">
        <v>0</v>
      </c>
      <c r="H51" s="851">
        <v>0</v>
      </c>
      <c r="I51" s="851">
        <v>0</v>
      </c>
      <c r="J51" s="851">
        <v>0</v>
      </c>
      <c r="K51" s="851">
        <v>0</v>
      </c>
      <c r="L51" s="851">
        <v>0</v>
      </c>
      <c r="M51" s="851">
        <v>0</v>
      </c>
      <c r="N51" s="851">
        <v>0</v>
      </c>
      <c r="O51" s="851">
        <v>0</v>
      </c>
      <c r="P51" s="851">
        <v>0</v>
      </c>
    </row>
    <row r="52" spans="1:16" s="828" customFormat="1" ht="15.6">
      <c r="A52" s="849" t="s">
        <v>155</v>
      </c>
      <c r="B52" s="862" t="s">
        <v>156</v>
      </c>
      <c r="C52" s="860" t="s">
        <v>72</v>
      </c>
      <c r="D52" s="843">
        <v>0.59499999999999997</v>
      </c>
      <c r="E52" s="851">
        <v>0.59499999999999997</v>
      </c>
      <c r="F52" s="851">
        <v>0</v>
      </c>
      <c r="G52" s="851">
        <v>0</v>
      </c>
      <c r="H52" s="851">
        <v>0</v>
      </c>
      <c r="I52" s="851">
        <v>0</v>
      </c>
      <c r="J52" s="851">
        <v>0</v>
      </c>
      <c r="K52" s="851">
        <v>0</v>
      </c>
      <c r="L52" s="851">
        <v>0</v>
      </c>
      <c r="M52" s="851">
        <v>0</v>
      </c>
      <c r="N52" s="851">
        <v>0</v>
      </c>
      <c r="O52" s="851">
        <v>0</v>
      </c>
      <c r="P52" s="851">
        <v>0</v>
      </c>
    </row>
    <row r="53" spans="1:16" s="828" customFormat="1" ht="15.6">
      <c r="A53" s="849" t="s">
        <v>157</v>
      </c>
      <c r="B53" s="862" t="s">
        <v>158</v>
      </c>
      <c r="C53" s="860" t="s">
        <v>73</v>
      </c>
      <c r="D53" s="843">
        <v>0</v>
      </c>
      <c r="E53" s="851">
        <v>0</v>
      </c>
      <c r="F53" s="851">
        <v>0</v>
      </c>
      <c r="G53" s="851">
        <v>0</v>
      </c>
      <c r="H53" s="851">
        <v>0</v>
      </c>
      <c r="I53" s="851">
        <v>0</v>
      </c>
      <c r="J53" s="851">
        <v>0</v>
      </c>
      <c r="K53" s="851">
        <v>0</v>
      </c>
      <c r="L53" s="851">
        <v>0</v>
      </c>
      <c r="M53" s="851">
        <v>0</v>
      </c>
      <c r="N53" s="851">
        <v>0</v>
      </c>
      <c r="O53" s="851">
        <v>0</v>
      </c>
      <c r="P53" s="851">
        <v>0</v>
      </c>
    </row>
    <row r="54" spans="1:16" s="828" customFormat="1" ht="15.6">
      <c r="A54" s="849" t="s">
        <v>159</v>
      </c>
      <c r="B54" s="862" t="s">
        <v>160</v>
      </c>
      <c r="C54" s="860" t="s">
        <v>74</v>
      </c>
      <c r="D54" s="843">
        <v>0</v>
      </c>
      <c r="E54" s="851">
        <v>0</v>
      </c>
      <c r="F54" s="851">
        <v>0</v>
      </c>
      <c r="G54" s="851">
        <v>0</v>
      </c>
      <c r="H54" s="851">
        <v>0</v>
      </c>
      <c r="I54" s="851">
        <v>0</v>
      </c>
      <c r="J54" s="851">
        <v>0</v>
      </c>
      <c r="K54" s="851">
        <v>0</v>
      </c>
      <c r="L54" s="851">
        <v>0</v>
      </c>
      <c r="M54" s="851">
        <v>0</v>
      </c>
      <c r="N54" s="851">
        <v>0</v>
      </c>
      <c r="O54" s="851">
        <v>0</v>
      </c>
      <c r="P54" s="851">
        <v>0</v>
      </c>
    </row>
    <row r="55" spans="1:16" s="828" customFormat="1" ht="15.6">
      <c r="A55" s="849" t="s">
        <v>161</v>
      </c>
      <c r="B55" s="862" t="s">
        <v>162</v>
      </c>
      <c r="C55" s="860" t="s">
        <v>75</v>
      </c>
      <c r="D55" s="843">
        <v>0</v>
      </c>
      <c r="E55" s="851">
        <v>0</v>
      </c>
      <c r="F55" s="851">
        <v>0</v>
      </c>
      <c r="G55" s="851">
        <v>0</v>
      </c>
      <c r="H55" s="851">
        <v>0</v>
      </c>
      <c r="I55" s="851">
        <v>0</v>
      </c>
      <c r="J55" s="851">
        <v>0</v>
      </c>
      <c r="K55" s="851">
        <v>0</v>
      </c>
      <c r="L55" s="851">
        <v>0</v>
      </c>
      <c r="M55" s="851">
        <v>0</v>
      </c>
      <c r="N55" s="851">
        <v>0</v>
      </c>
      <c r="O55" s="851">
        <v>0</v>
      </c>
      <c r="P55" s="851">
        <v>0</v>
      </c>
    </row>
    <row r="56" spans="1:16" s="828" customFormat="1" ht="15.6">
      <c r="A56" s="849" t="s">
        <v>163</v>
      </c>
      <c r="B56" s="862" t="s">
        <v>164</v>
      </c>
      <c r="C56" s="860" t="s">
        <v>76</v>
      </c>
      <c r="D56" s="843">
        <v>0</v>
      </c>
      <c r="E56" s="851">
        <v>0</v>
      </c>
      <c r="F56" s="851">
        <v>0</v>
      </c>
      <c r="G56" s="851">
        <v>0</v>
      </c>
      <c r="H56" s="851">
        <v>0</v>
      </c>
      <c r="I56" s="851">
        <v>0</v>
      </c>
      <c r="J56" s="851">
        <v>0</v>
      </c>
      <c r="K56" s="851">
        <v>0</v>
      </c>
      <c r="L56" s="851">
        <v>0</v>
      </c>
      <c r="M56" s="851">
        <v>0</v>
      </c>
      <c r="N56" s="851">
        <v>0</v>
      </c>
      <c r="O56" s="851">
        <v>0</v>
      </c>
      <c r="P56" s="851">
        <v>0</v>
      </c>
    </row>
    <row r="57" spans="1:16" s="828" customFormat="1" ht="15.6">
      <c r="A57" s="849" t="s">
        <v>165</v>
      </c>
      <c r="B57" s="862" t="s">
        <v>166</v>
      </c>
      <c r="C57" s="860" t="s">
        <v>77</v>
      </c>
      <c r="D57" s="843">
        <v>0</v>
      </c>
      <c r="E57" s="851">
        <v>0</v>
      </c>
      <c r="F57" s="851">
        <v>0</v>
      </c>
      <c r="G57" s="851">
        <v>0</v>
      </c>
      <c r="H57" s="851">
        <v>0</v>
      </c>
      <c r="I57" s="851">
        <v>0</v>
      </c>
      <c r="J57" s="851">
        <v>0</v>
      </c>
      <c r="K57" s="851">
        <v>0</v>
      </c>
      <c r="L57" s="851">
        <v>0</v>
      </c>
      <c r="M57" s="851">
        <v>0</v>
      </c>
      <c r="N57" s="851">
        <v>0</v>
      </c>
      <c r="O57" s="851">
        <v>0</v>
      </c>
      <c r="P57" s="851">
        <v>0</v>
      </c>
    </row>
    <row r="58" spans="1:16" s="828" customFormat="1" ht="15.6">
      <c r="A58" s="849" t="s">
        <v>167</v>
      </c>
      <c r="B58" s="862" t="s">
        <v>168</v>
      </c>
      <c r="C58" s="860" t="s">
        <v>78</v>
      </c>
      <c r="D58" s="843">
        <v>0</v>
      </c>
      <c r="E58" s="851">
        <v>0</v>
      </c>
      <c r="F58" s="851">
        <v>0</v>
      </c>
      <c r="G58" s="851">
        <v>0</v>
      </c>
      <c r="H58" s="851">
        <v>0</v>
      </c>
      <c r="I58" s="851">
        <v>0</v>
      </c>
      <c r="J58" s="851">
        <v>0</v>
      </c>
      <c r="K58" s="851">
        <v>0</v>
      </c>
      <c r="L58" s="851">
        <v>0</v>
      </c>
      <c r="M58" s="851">
        <v>0</v>
      </c>
      <c r="N58" s="851">
        <v>0</v>
      </c>
      <c r="O58" s="851">
        <v>0</v>
      </c>
      <c r="P58" s="851">
        <v>0</v>
      </c>
    </row>
    <row r="59" spans="1:16" s="828" customFormat="1" ht="15.6">
      <c r="A59" s="849" t="s">
        <v>169</v>
      </c>
      <c r="B59" s="862" t="s">
        <v>170</v>
      </c>
      <c r="C59" s="860" t="s">
        <v>79</v>
      </c>
      <c r="D59" s="843">
        <v>0</v>
      </c>
      <c r="E59" s="851">
        <v>0</v>
      </c>
      <c r="F59" s="851">
        <v>0</v>
      </c>
      <c r="G59" s="851">
        <v>0</v>
      </c>
      <c r="H59" s="851">
        <v>0</v>
      </c>
      <c r="I59" s="851">
        <v>0</v>
      </c>
      <c r="J59" s="851">
        <v>0</v>
      </c>
      <c r="K59" s="851">
        <v>0</v>
      </c>
      <c r="L59" s="851">
        <v>0</v>
      </c>
      <c r="M59" s="851">
        <v>0</v>
      </c>
      <c r="N59" s="851">
        <v>0</v>
      </c>
      <c r="O59" s="851">
        <v>0</v>
      </c>
      <c r="P59" s="851">
        <v>0</v>
      </c>
    </row>
    <row r="60" spans="1:16">
      <c r="D60" s="864">
        <v>11.606</v>
      </c>
    </row>
    <row r="69" spans="3:3">
      <c r="C69" s="863">
        <v>1598.25</v>
      </c>
    </row>
  </sheetData>
  <mergeCells count="7">
    <mergeCell ref="A1:B1"/>
    <mergeCell ref="A2:P2"/>
    <mergeCell ref="E4:P4"/>
    <mergeCell ref="A4:A5"/>
    <mergeCell ref="B4:B5"/>
    <mergeCell ref="C4:C5"/>
    <mergeCell ref="D4:D5"/>
  </mergeCells>
  <conditionalFormatting sqref="A48:A59">
    <cfRule type="cellIs" dxfId="1390" priority="58" stopIfTrue="1" operator="equal">
      <formula>0</formula>
    </cfRule>
  </conditionalFormatting>
  <conditionalFormatting sqref="A51:A59">
    <cfRule type="cellIs" dxfId="1389" priority="56" stopIfTrue="1" operator="equal">
      <formula>0</formula>
    </cfRule>
    <cfRule type="cellIs" dxfId="1388" priority="57" stopIfTrue="1" operator="equal">
      <formula>0</formula>
    </cfRule>
  </conditionalFormatting>
  <conditionalFormatting sqref="A16:B16">
    <cfRule type="cellIs" dxfId="1387" priority="70" stopIfTrue="1" operator="equal">
      <formula>0</formula>
    </cfRule>
    <cfRule type="cellIs" dxfId="1386" priority="71" stopIfTrue="1" operator="equal">
      <formula>0</formula>
    </cfRule>
  </conditionalFormatting>
  <conditionalFormatting sqref="B9:C16">
    <cfRule type="cellIs" dxfId="1385" priority="72" stopIfTrue="1" operator="equal">
      <formula>0</formula>
    </cfRule>
  </conditionalFormatting>
  <conditionalFormatting sqref="B22:C31">
    <cfRule type="cellIs" dxfId="1384" priority="65" stopIfTrue="1" operator="equal">
      <formula>0</formula>
    </cfRule>
  </conditionalFormatting>
  <conditionalFormatting sqref="B31:C31">
    <cfRule type="cellIs" dxfId="1383" priority="64" stopIfTrue="1" operator="equal">
      <formula>0</formula>
    </cfRule>
  </conditionalFormatting>
  <conditionalFormatting sqref="B31:C47">
    <cfRule type="cellIs" dxfId="1382" priority="41" stopIfTrue="1" operator="equal">
      <formula>0</formula>
    </cfRule>
  </conditionalFormatting>
  <conditionalFormatting sqref="C16">
    <cfRule type="cellIs" dxfId="1381" priority="75" stopIfTrue="1" operator="equal">
      <formula>0</formula>
    </cfRule>
    <cfRule type="cellIs" dxfId="1380" priority="76" stopIfTrue="1" operator="equal">
      <formula>0</formula>
    </cfRule>
  </conditionalFormatting>
  <conditionalFormatting sqref="Q30:HC47">
    <cfRule type="cellIs" dxfId="1379" priority="77" stopIfTrue="1" operator="equal">
      <formula>0</formula>
    </cfRule>
    <cfRule type="cellIs" dxfId="1378" priority="78" stopIfTrue="1" operator="equal">
      <formula>0</formula>
    </cfRule>
    <cfRule type="cellIs" dxfId="1377" priority="79" stopIfTrue="1" operator="equal">
      <formula>0</formula>
    </cfRule>
  </conditionalFormatting>
  <pageMargins left="0.51" right="0.5" top="0.75" bottom="0.54" header="0.3" footer="0.3"/>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N113"/>
  <sheetViews>
    <sheetView showZeros="0" workbookViewId="0">
      <selection activeCell="H13" sqref="H13"/>
    </sheetView>
  </sheetViews>
  <sheetFormatPr defaultColWidth="9" defaultRowHeight="14.4"/>
  <cols>
    <col min="1" max="1" width="7.5546875" style="231" customWidth="1"/>
    <col min="2" max="2" width="39.6640625" style="232" customWidth="1"/>
    <col min="3" max="3" width="7.5546875" style="232" customWidth="1"/>
    <col min="4" max="4" width="8.6640625" style="232" customWidth="1"/>
    <col min="5" max="5" width="8.33203125" style="232" customWidth="1"/>
    <col min="6" max="6" width="8.6640625" style="232" customWidth="1"/>
    <col min="7" max="7" width="5.6640625" style="233" customWidth="1"/>
    <col min="8" max="8" width="7.33203125" style="233" customWidth="1"/>
    <col min="9" max="12" width="5.6640625" style="233" customWidth="1"/>
    <col min="13" max="13" width="6.33203125" style="233" customWidth="1"/>
    <col min="14" max="23" width="5.6640625" style="233" customWidth="1"/>
    <col min="24" max="24" width="23" style="232" hidden="1" customWidth="1"/>
    <col min="25" max="25" width="61.33203125" style="232" hidden="1" customWidth="1"/>
    <col min="26" max="26" width="73.6640625" style="232" hidden="1" customWidth="1"/>
    <col min="27" max="32" width="8.88671875" style="232" hidden="1" customWidth="1"/>
    <col min="33" max="33" width="16.5546875" style="232" customWidth="1"/>
    <col min="34" max="258" width="8.88671875" style="232"/>
    <col min="259" max="259" width="5.88671875" style="232" customWidth="1"/>
    <col min="260" max="260" width="39.6640625" style="232" customWidth="1"/>
    <col min="261" max="264" width="8.88671875" style="232"/>
    <col min="265" max="265" width="5.6640625" style="232" customWidth="1"/>
    <col min="266" max="266" width="7.33203125" style="232" customWidth="1"/>
    <col min="267" max="279" width="5.6640625" style="232" customWidth="1"/>
    <col min="280" max="288" width="9" style="232" hidden="1" customWidth="1"/>
    <col min="289" max="289" width="18" style="232" customWidth="1"/>
    <col min="290" max="514" width="8.88671875" style="232"/>
    <col min="515" max="515" width="5.88671875" style="232" customWidth="1"/>
    <col min="516" max="516" width="39.6640625" style="232" customWidth="1"/>
    <col min="517" max="520" width="8.88671875" style="232"/>
    <col min="521" max="521" width="5.6640625" style="232" customWidth="1"/>
    <col min="522" max="522" width="7.33203125" style="232" customWidth="1"/>
    <col min="523" max="535" width="5.6640625" style="232" customWidth="1"/>
    <col min="536" max="544" width="9" style="232" hidden="1" customWidth="1"/>
    <col min="545" max="545" width="18" style="232" customWidth="1"/>
    <col min="546" max="770" width="8.88671875" style="232"/>
    <col min="771" max="771" width="5.88671875" style="232" customWidth="1"/>
    <col min="772" max="772" width="39.6640625" style="232" customWidth="1"/>
    <col min="773" max="776" width="8.88671875" style="232"/>
    <col min="777" max="777" width="5.6640625" style="232" customWidth="1"/>
    <col min="778" max="778" width="7.33203125" style="232" customWidth="1"/>
    <col min="779" max="791" width="5.6640625" style="232" customWidth="1"/>
    <col min="792" max="800" width="9" style="232" hidden="1" customWidth="1"/>
    <col min="801" max="801" width="18" style="232" customWidth="1"/>
    <col min="802" max="1026" width="8.88671875" style="232"/>
    <col min="1027" max="1027" width="5.88671875" style="232" customWidth="1"/>
    <col min="1028" max="1028" width="39.6640625" style="232" customWidth="1"/>
    <col min="1029" max="1032" width="8.88671875" style="232"/>
    <col min="1033" max="1033" width="5.6640625" style="232" customWidth="1"/>
    <col min="1034" max="1034" width="7.33203125" style="232" customWidth="1"/>
    <col min="1035" max="1047" width="5.6640625" style="232" customWidth="1"/>
    <col min="1048" max="1056" width="9" style="232" hidden="1" customWidth="1"/>
    <col min="1057" max="1057" width="18" style="232" customWidth="1"/>
    <col min="1058" max="1282" width="8.88671875" style="232"/>
    <col min="1283" max="1283" width="5.88671875" style="232" customWidth="1"/>
    <col min="1284" max="1284" width="39.6640625" style="232" customWidth="1"/>
    <col min="1285" max="1288" width="8.88671875" style="232"/>
    <col min="1289" max="1289" width="5.6640625" style="232" customWidth="1"/>
    <col min="1290" max="1290" width="7.33203125" style="232" customWidth="1"/>
    <col min="1291" max="1303" width="5.6640625" style="232" customWidth="1"/>
    <col min="1304" max="1312" width="9" style="232" hidden="1" customWidth="1"/>
    <col min="1313" max="1313" width="18" style="232" customWidth="1"/>
    <col min="1314" max="1538" width="8.88671875" style="232"/>
    <col min="1539" max="1539" width="5.88671875" style="232" customWidth="1"/>
    <col min="1540" max="1540" width="39.6640625" style="232" customWidth="1"/>
    <col min="1541" max="1544" width="8.88671875" style="232"/>
    <col min="1545" max="1545" width="5.6640625" style="232" customWidth="1"/>
    <col min="1546" max="1546" width="7.33203125" style="232" customWidth="1"/>
    <col min="1547" max="1559" width="5.6640625" style="232" customWidth="1"/>
    <col min="1560" max="1568" width="9" style="232" hidden="1" customWidth="1"/>
    <col min="1569" max="1569" width="18" style="232" customWidth="1"/>
    <col min="1570" max="1794" width="8.88671875" style="232"/>
    <col min="1795" max="1795" width="5.88671875" style="232" customWidth="1"/>
    <col min="1796" max="1796" width="39.6640625" style="232" customWidth="1"/>
    <col min="1797" max="1800" width="8.88671875" style="232"/>
    <col min="1801" max="1801" width="5.6640625" style="232" customWidth="1"/>
    <col min="1802" max="1802" width="7.33203125" style="232" customWidth="1"/>
    <col min="1803" max="1815" width="5.6640625" style="232" customWidth="1"/>
    <col min="1816" max="1824" width="9" style="232" hidden="1" customWidth="1"/>
    <col min="1825" max="1825" width="18" style="232" customWidth="1"/>
    <col min="1826" max="2050" width="8.88671875" style="232"/>
    <col min="2051" max="2051" width="5.88671875" style="232" customWidth="1"/>
    <col min="2052" max="2052" width="39.6640625" style="232" customWidth="1"/>
    <col min="2053" max="2056" width="8.88671875" style="232"/>
    <col min="2057" max="2057" width="5.6640625" style="232" customWidth="1"/>
    <col min="2058" max="2058" width="7.33203125" style="232" customWidth="1"/>
    <col min="2059" max="2071" width="5.6640625" style="232" customWidth="1"/>
    <col min="2072" max="2080" width="9" style="232" hidden="1" customWidth="1"/>
    <col min="2081" max="2081" width="18" style="232" customWidth="1"/>
    <col min="2082" max="2306" width="8.88671875" style="232"/>
    <col min="2307" max="2307" width="5.88671875" style="232" customWidth="1"/>
    <col min="2308" max="2308" width="39.6640625" style="232" customWidth="1"/>
    <col min="2309" max="2312" width="8.88671875" style="232"/>
    <col min="2313" max="2313" width="5.6640625" style="232" customWidth="1"/>
    <col min="2314" max="2314" width="7.33203125" style="232" customWidth="1"/>
    <col min="2315" max="2327" width="5.6640625" style="232" customWidth="1"/>
    <col min="2328" max="2336" width="9" style="232" hidden="1" customWidth="1"/>
    <col min="2337" max="2337" width="18" style="232" customWidth="1"/>
    <col min="2338" max="2562" width="8.88671875" style="232"/>
    <col min="2563" max="2563" width="5.88671875" style="232" customWidth="1"/>
    <col min="2564" max="2564" width="39.6640625" style="232" customWidth="1"/>
    <col min="2565" max="2568" width="8.88671875" style="232"/>
    <col min="2569" max="2569" width="5.6640625" style="232" customWidth="1"/>
    <col min="2570" max="2570" width="7.33203125" style="232" customWidth="1"/>
    <col min="2571" max="2583" width="5.6640625" style="232" customWidth="1"/>
    <col min="2584" max="2592" width="9" style="232" hidden="1" customWidth="1"/>
    <col min="2593" max="2593" width="18" style="232" customWidth="1"/>
    <col min="2594" max="2818" width="8.88671875" style="232"/>
    <col min="2819" max="2819" width="5.88671875" style="232" customWidth="1"/>
    <col min="2820" max="2820" width="39.6640625" style="232" customWidth="1"/>
    <col min="2821" max="2824" width="8.88671875" style="232"/>
    <col min="2825" max="2825" width="5.6640625" style="232" customWidth="1"/>
    <col min="2826" max="2826" width="7.33203125" style="232" customWidth="1"/>
    <col min="2827" max="2839" width="5.6640625" style="232" customWidth="1"/>
    <col min="2840" max="2848" width="9" style="232" hidden="1" customWidth="1"/>
    <col min="2849" max="2849" width="18" style="232" customWidth="1"/>
    <col min="2850" max="3074" width="8.88671875" style="232"/>
    <col min="3075" max="3075" width="5.88671875" style="232" customWidth="1"/>
    <col min="3076" max="3076" width="39.6640625" style="232" customWidth="1"/>
    <col min="3077" max="3080" width="8.88671875" style="232"/>
    <col min="3081" max="3081" width="5.6640625" style="232" customWidth="1"/>
    <col min="3082" max="3082" width="7.33203125" style="232" customWidth="1"/>
    <col min="3083" max="3095" width="5.6640625" style="232" customWidth="1"/>
    <col min="3096" max="3104" width="9" style="232" hidden="1" customWidth="1"/>
    <col min="3105" max="3105" width="18" style="232" customWidth="1"/>
    <col min="3106" max="3330" width="8.88671875" style="232"/>
    <col min="3331" max="3331" width="5.88671875" style="232" customWidth="1"/>
    <col min="3332" max="3332" width="39.6640625" style="232" customWidth="1"/>
    <col min="3333" max="3336" width="8.88671875" style="232"/>
    <col min="3337" max="3337" width="5.6640625" style="232" customWidth="1"/>
    <col min="3338" max="3338" width="7.33203125" style="232" customWidth="1"/>
    <col min="3339" max="3351" width="5.6640625" style="232" customWidth="1"/>
    <col min="3352" max="3360" width="9" style="232" hidden="1" customWidth="1"/>
    <col min="3361" max="3361" width="18" style="232" customWidth="1"/>
    <col min="3362" max="3586" width="8.88671875" style="232"/>
    <col min="3587" max="3587" width="5.88671875" style="232" customWidth="1"/>
    <col min="3588" max="3588" width="39.6640625" style="232" customWidth="1"/>
    <col min="3589" max="3592" width="8.88671875" style="232"/>
    <col min="3593" max="3593" width="5.6640625" style="232" customWidth="1"/>
    <col min="3594" max="3594" width="7.33203125" style="232" customWidth="1"/>
    <col min="3595" max="3607" width="5.6640625" style="232" customWidth="1"/>
    <col min="3608" max="3616" width="9" style="232" hidden="1" customWidth="1"/>
    <col min="3617" max="3617" width="18" style="232" customWidth="1"/>
    <col min="3618" max="3842" width="8.88671875" style="232"/>
    <col min="3843" max="3843" width="5.88671875" style="232" customWidth="1"/>
    <col min="3844" max="3844" width="39.6640625" style="232" customWidth="1"/>
    <col min="3845" max="3848" width="8.88671875" style="232"/>
    <col min="3849" max="3849" width="5.6640625" style="232" customWidth="1"/>
    <col min="3850" max="3850" width="7.33203125" style="232" customWidth="1"/>
    <col min="3851" max="3863" width="5.6640625" style="232" customWidth="1"/>
    <col min="3864" max="3872" width="9" style="232" hidden="1" customWidth="1"/>
    <col min="3873" max="3873" width="18" style="232" customWidth="1"/>
    <col min="3874" max="4098" width="8.88671875" style="232"/>
    <col min="4099" max="4099" width="5.88671875" style="232" customWidth="1"/>
    <col min="4100" max="4100" width="39.6640625" style="232" customWidth="1"/>
    <col min="4101" max="4104" width="8.88671875" style="232"/>
    <col min="4105" max="4105" width="5.6640625" style="232" customWidth="1"/>
    <col min="4106" max="4106" width="7.33203125" style="232" customWidth="1"/>
    <col min="4107" max="4119" width="5.6640625" style="232" customWidth="1"/>
    <col min="4120" max="4128" width="9" style="232" hidden="1" customWidth="1"/>
    <col min="4129" max="4129" width="18" style="232" customWidth="1"/>
    <col min="4130" max="4354" width="8.88671875" style="232"/>
    <col min="4355" max="4355" width="5.88671875" style="232" customWidth="1"/>
    <col min="4356" max="4356" width="39.6640625" style="232" customWidth="1"/>
    <col min="4357" max="4360" width="8.88671875" style="232"/>
    <col min="4361" max="4361" width="5.6640625" style="232" customWidth="1"/>
    <col min="4362" max="4362" width="7.33203125" style="232" customWidth="1"/>
    <col min="4363" max="4375" width="5.6640625" style="232" customWidth="1"/>
    <col min="4376" max="4384" width="9" style="232" hidden="1" customWidth="1"/>
    <col min="4385" max="4385" width="18" style="232" customWidth="1"/>
    <col min="4386" max="4610" width="8.88671875" style="232"/>
    <col min="4611" max="4611" width="5.88671875" style="232" customWidth="1"/>
    <col min="4612" max="4612" width="39.6640625" style="232" customWidth="1"/>
    <col min="4613" max="4616" width="8.88671875" style="232"/>
    <col min="4617" max="4617" width="5.6640625" style="232" customWidth="1"/>
    <col min="4618" max="4618" width="7.33203125" style="232" customWidth="1"/>
    <col min="4619" max="4631" width="5.6640625" style="232" customWidth="1"/>
    <col min="4632" max="4640" width="9" style="232" hidden="1" customWidth="1"/>
    <col min="4641" max="4641" width="18" style="232" customWidth="1"/>
    <col min="4642" max="4866" width="8.88671875" style="232"/>
    <col min="4867" max="4867" width="5.88671875" style="232" customWidth="1"/>
    <col min="4868" max="4868" width="39.6640625" style="232" customWidth="1"/>
    <col min="4869" max="4872" width="8.88671875" style="232"/>
    <col min="4873" max="4873" width="5.6640625" style="232" customWidth="1"/>
    <col min="4874" max="4874" width="7.33203125" style="232" customWidth="1"/>
    <col min="4875" max="4887" width="5.6640625" style="232" customWidth="1"/>
    <col min="4888" max="4896" width="9" style="232" hidden="1" customWidth="1"/>
    <col min="4897" max="4897" width="18" style="232" customWidth="1"/>
    <col min="4898" max="5122" width="8.88671875" style="232"/>
    <col min="5123" max="5123" width="5.88671875" style="232" customWidth="1"/>
    <col min="5124" max="5124" width="39.6640625" style="232" customWidth="1"/>
    <col min="5125" max="5128" width="8.88671875" style="232"/>
    <col min="5129" max="5129" width="5.6640625" style="232" customWidth="1"/>
    <col min="5130" max="5130" width="7.33203125" style="232" customWidth="1"/>
    <col min="5131" max="5143" width="5.6640625" style="232" customWidth="1"/>
    <col min="5144" max="5152" width="9" style="232" hidden="1" customWidth="1"/>
    <col min="5153" max="5153" width="18" style="232" customWidth="1"/>
    <col min="5154" max="5378" width="8.88671875" style="232"/>
    <col min="5379" max="5379" width="5.88671875" style="232" customWidth="1"/>
    <col min="5380" max="5380" width="39.6640625" style="232" customWidth="1"/>
    <col min="5381" max="5384" width="8.88671875" style="232"/>
    <col min="5385" max="5385" width="5.6640625" style="232" customWidth="1"/>
    <col min="5386" max="5386" width="7.33203125" style="232" customWidth="1"/>
    <col min="5387" max="5399" width="5.6640625" style="232" customWidth="1"/>
    <col min="5400" max="5408" width="9" style="232" hidden="1" customWidth="1"/>
    <col min="5409" max="5409" width="18" style="232" customWidth="1"/>
    <col min="5410" max="5634" width="8.88671875" style="232"/>
    <col min="5635" max="5635" width="5.88671875" style="232" customWidth="1"/>
    <col min="5636" max="5636" width="39.6640625" style="232" customWidth="1"/>
    <col min="5637" max="5640" width="8.88671875" style="232"/>
    <col min="5641" max="5641" width="5.6640625" style="232" customWidth="1"/>
    <col min="5642" max="5642" width="7.33203125" style="232" customWidth="1"/>
    <col min="5643" max="5655" width="5.6640625" style="232" customWidth="1"/>
    <col min="5656" max="5664" width="9" style="232" hidden="1" customWidth="1"/>
    <col min="5665" max="5665" width="18" style="232" customWidth="1"/>
    <col min="5666" max="5890" width="8.88671875" style="232"/>
    <col min="5891" max="5891" width="5.88671875" style="232" customWidth="1"/>
    <col min="5892" max="5892" width="39.6640625" style="232" customWidth="1"/>
    <col min="5893" max="5896" width="8.88671875" style="232"/>
    <col min="5897" max="5897" width="5.6640625" style="232" customWidth="1"/>
    <col min="5898" max="5898" width="7.33203125" style="232" customWidth="1"/>
    <col min="5899" max="5911" width="5.6640625" style="232" customWidth="1"/>
    <col min="5912" max="5920" width="9" style="232" hidden="1" customWidth="1"/>
    <col min="5921" max="5921" width="18" style="232" customWidth="1"/>
    <col min="5922" max="6146" width="8.88671875" style="232"/>
    <col min="6147" max="6147" width="5.88671875" style="232" customWidth="1"/>
    <col min="6148" max="6148" width="39.6640625" style="232" customWidth="1"/>
    <col min="6149" max="6152" width="8.88671875" style="232"/>
    <col min="6153" max="6153" width="5.6640625" style="232" customWidth="1"/>
    <col min="6154" max="6154" width="7.33203125" style="232" customWidth="1"/>
    <col min="6155" max="6167" width="5.6640625" style="232" customWidth="1"/>
    <col min="6168" max="6176" width="9" style="232" hidden="1" customWidth="1"/>
    <col min="6177" max="6177" width="18" style="232" customWidth="1"/>
    <col min="6178" max="6402" width="8.88671875" style="232"/>
    <col min="6403" max="6403" width="5.88671875" style="232" customWidth="1"/>
    <col min="6404" max="6404" width="39.6640625" style="232" customWidth="1"/>
    <col min="6405" max="6408" width="8.88671875" style="232"/>
    <col min="6409" max="6409" width="5.6640625" style="232" customWidth="1"/>
    <col min="6410" max="6410" width="7.33203125" style="232" customWidth="1"/>
    <col min="6411" max="6423" width="5.6640625" style="232" customWidth="1"/>
    <col min="6424" max="6432" width="9" style="232" hidden="1" customWidth="1"/>
    <col min="6433" max="6433" width="18" style="232" customWidth="1"/>
    <col min="6434" max="6658" width="8.88671875" style="232"/>
    <col min="6659" max="6659" width="5.88671875" style="232" customWidth="1"/>
    <col min="6660" max="6660" width="39.6640625" style="232" customWidth="1"/>
    <col min="6661" max="6664" width="8.88671875" style="232"/>
    <col min="6665" max="6665" width="5.6640625" style="232" customWidth="1"/>
    <col min="6666" max="6666" width="7.33203125" style="232" customWidth="1"/>
    <col min="6667" max="6679" width="5.6640625" style="232" customWidth="1"/>
    <col min="6680" max="6688" width="9" style="232" hidden="1" customWidth="1"/>
    <col min="6689" max="6689" width="18" style="232" customWidth="1"/>
    <col min="6690" max="6914" width="8.88671875" style="232"/>
    <col min="6915" max="6915" width="5.88671875" style="232" customWidth="1"/>
    <col min="6916" max="6916" width="39.6640625" style="232" customWidth="1"/>
    <col min="6917" max="6920" width="8.88671875" style="232"/>
    <col min="6921" max="6921" width="5.6640625" style="232" customWidth="1"/>
    <col min="6922" max="6922" width="7.33203125" style="232" customWidth="1"/>
    <col min="6923" max="6935" width="5.6640625" style="232" customWidth="1"/>
    <col min="6936" max="6944" width="9" style="232" hidden="1" customWidth="1"/>
    <col min="6945" max="6945" width="18" style="232" customWidth="1"/>
    <col min="6946" max="7170" width="8.88671875" style="232"/>
    <col min="7171" max="7171" width="5.88671875" style="232" customWidth="1"/>
    <col min="7172" max="7172" width="39.6640625" style="232" customWidth="1"/>
    <col min="7173" max="7176" width="8.88671875" style="232"/>
    <col min="7177" max="7177" width="5.6640625" style="232" customWidth="1"/>
    <col min="7178" max="7178" width="7.33203125" style="232" customWidth="1"/>
    <col min="7179" max="7191" width="5.6640625" style="232" customWidth="1"/>
    <col min="7192" max="7200" width="9" style="232" hidden="1" customWidth="1"/>
    <col min="7201" max="7201" width="18" style="232" customWidth="1"/>
    <col min="7202" max="7426" width="8.88671875" style="232"/>
    <col min="7427" max="7427" width="5.88671875" style="232" customWidth="1"/>
    <col min="7428" max="7428" width="39.6640625" style="232" customWidth="1"/>
    <col min="7429" max="7432" width="8.88671875" style="232"/>
    <col min="7433" max="7433" width="5.6640625" style="232" customWidth="1"/>
    <col min="7434" max="7434" width="7.33203125" style="232" customWidth="1"/>
    <col min="7435" max="7447" width="5.6640625" style="232" customWidth="1"/>
    <col min="7448" max="7456" width="9" style="232" hidden="1" customWidth="1"/>
    <col min="7457" max="7457" width="18" style="232" customWidth="1"/>
    <col min="7458" max="7682" width="8.88671875" style="232"/>
    <col min="7683" max="7683" width="5.88671875" style="232" customWidth="1"/>
    <col min="7684" max="7684" width="39.6640625" style="232" customWidth="1"/>
    <col min="7685" max="7688" width="8.88671875" style="232"/>
    <col min="7689" max="7689" width="5.6640625" style="232" customWidth="1"/>
    <col min="7690" max="7690" width="7.33203125" style="232" customWidth="1"/>
    <col min="7691" max="7703" width="5.6640625" style="232" customWidth="1"/>
    <col min="7704" max="7712" width="9" style="232" hidden="1" customWidth="1"/>
    <col min="7713" max="7713" width="18" style="232" customWidth="1"/>
    <col min="7714" max="7938" width="8.88671875" style="232"/>
    <col min="7939" max="7939" width="5.88671875" style="232" customWidth="1"/>
    <col min="7940" max="7940" width="39.6640625" style="232" customWidth="1"/>
    <col min="7941" max="7944" width="8.88671875" style="232"/>
    <col min="7945" max="7945" width="5.6640625" style="232" customWidth="1"/>
    <col min="7946" max="7946" width="7.33203125" style="232" customWidth="1"/>
    <col min="7947" max="7959" width="5.6640625" style="232" customWidth="1"/>
    <col min="7960" max="7968" width="9" style="232" hidden="1" customWidth="1"/>
    <col min="7969" max="7969" width="18" style="232" customWidth="1"/>
    <col min="7970" max="8194" width="8.88671875" style="232"/>
    <col min="8195" max="8195" width="5.88671875" style="232" customWidth="1"/>
    <col min="8196" max="8196" width="39.6640625" style="232" customWidth="1"/>
    <col min="8197" max="8200" width="8.88671875" style="232"/>
    <col min="8201" max="8201" width="5.6640625" style="232" customWidth="1"/>
    <col min="8202" max="8202" width="7.33203125" style="232" customWidth="1"/>
    <col min="8203" max="8215" width="5.6640625" style="232" customWidth="1"/>
    <col min="8216" max="8224" width="9" style="232" hidden="1" customWidth="1"/>
    <col min="8225" max="8225" width="18" style="232" customWidth="1"/>
    <col min="8226" max="8450" width="8.88671875" style="232"/>
    <col min="8451" max="8451" width="5.88671875" style="232" customWidth="1"/>
    <col min="8452" max="8452" width="39.6640625" style="232" customWidth="1"/>
    <col min="8453" max="8456" width="8.88671875" style="232"/>
    <col min="8457" max="8457" width="5.6640625" style="232" customWidth="1"/>
    <col min="8458" max="8458" width="7.33203125" style="232" customWidth="1"/>
    <col min="8459" max="8471" width="5.6640625" style="232" customWidth="1"/>
    <col min="8472" max="8480" width="9" style="232" hidden="1" customWidth="1"/>
    <col min="8481" max="8481" width="18" style="232" customWidth="1"/>
    <col min="8482" max="8706" width="8.88671875" style="232"/>
    <col min="8707" max="8707" width="5.88671875" style="232" customWidth="1"/>
    <col min="8708" max="8708" width="39.6640625" style="232" customWidth="1"/>
    <col min="8709" max="8712" width="8.88671875" style="232"/>
    <col min="8713" max="8713" width="5.6640625" style="232" customWidth="1"/>
    <col min="8714" max="8714" width="7.33203125" style="232" customWidth="1"/>
    <col min="8715" max="8727" width="5.6640625" style="232" customWidth="1"/>
    <col min="8728" max="8736" width="9" style="232" hidden="1" customWidth="1"/>
    <col min="8737" max="8737" width="18" style="232" customWidth="1"/>
    <col min="8738" max="8962" width="8.88671875" style="232"/>
    <col min="8963" max="8963" width="5.88671875" style="232" customWidth="1"/>
    <col min="8964" max="8964" width="39.6640625" style="232" customWidth="1"/>
    <col min="8965" max="8968" width="8.88671875" style="232"/>
    <col min="8969" max="8969" width="5.6640625" style="232" customWidth="1"/>
    <col min="8970" max="8970" width="7.33203125" style="232" customWidth="1"/>
    <col min="8971" max="8983" width="5.6640625" style="232" customWidth="1"/>
    <col min="8984" max="8992" width="9" style="232" hidden="1" customWidth="1"/>
    <col min="8993" max="8993" width="18" style="232" customWidth="1"/>
    <col min="8994" max="9218" width="8.88671875" style="232"/>
    <col min="9219" max="9219" width="5.88671875" style="232" customWidth="1"/>
    <col min="9220" max="9220" width="39.6640625" style="232" customWidth="1"/>
    <col min="9221" max="9224" width="8.88671875" style="232"/>
    <col min="9225" max="9225" width="5.6640625" style="232" customWidth="1"/>
    <col min="9226" max="9226" width="7.33203125" style="232" customWidth="1"/>
    <col min="9227" max="9239" width="5.6640625" style="232" customWidth="1"/>
    <col min="9240" max="9248" width="9" style="232" hidden="1" customWidth="1"/>
    <col min="9249" max="9249" width="18" style="232" customWidth="1"/>
    <col min="9250" max="9474" width="8.88671875" style="232"/>
    <col min="9475" max="9475" width="5.88671875" style="232" customWidth="1"/>
    <col min="9476" max="9476" width="39.6640625" style="232" customWidth="1"/>
    <col min="9477" max="9480" width="8.88671875" style="232"/>
    <col min="9481" max="9481" width="5.6640625" style="232" customWidth="1"/>
    <col min="9482" max="9482" width="7.33203125" style="232" customWidth="1"/>
    <col min="9483" max="9495" width="5.6640625" style="232" customWidth="1"/>
    <col min="9496" max="9504" width="9" style="232" hidden="1" customWidth="1"/>
    <col min="9505" max="9505" width="18" style="232" customWidth="1"/>
    <col min="9506" max="9730" width="8.88671875" style="232"/>
    <col min="9731" max="9731" width="5.88671875" style="232" customWidth="1"/>
    <col min="9732" max="9732" width="39.6640625" style="232" customWidth="1"/>
    <col min="9733" max="9736" width="8.88671875" style="232"/>
    <col min="9737" max="9737" width="5.6640625" style="232" customWidth="1"/>
    <col min="9738" max="9738" width="7.33203125" style="232" customWidth="1"/>
    <col min="9739" max="9751" width="5.6640625" style="232" customWidth="1"/>
    <col min="9752" max="9760" width="9" style="232" hidden="1" customWidth="1"/>
    <col min="9761" max="9761" width="18" style="232" customWidth="1"/>
    <col min="9762" max="9986" width="8.88671875" style="232"/>
    <col min="9987" max="9987" width="5.88671875" style="232" customWidth="1"/>
    <col min="9988" max="9988" width="39.6640625" style="232" customWidth="1"/>
    <col min="9989" max="9992" width="8.88671875" style="232"/>
    <col min="9993" max="9993" width="5.6640625" style="232" customWidth="1"/>
    <col min="9994" max="9994" width="7.33203125" style="232" customWidth="1"/>
    <col min="9995" max="10007" width="5.6640625" style="232" customWidth="1"/>
    <col min="10008" max="10016" width="9" style="232" hidden="1" customWidth="1"/>
    <col min="10017" max="10017" width="18" style="232" customWidth="1"/>
    <col min="10018" max="10242" width="8.88671875" style="232"/>
    <col min="10243" max="10243" width="5.88671875" style="232" customWidth="1"/>
    <col min="10244" max="10244" width="39.6640625" style="232" customWidth="1"/>
    <col min="10245" max="10248" width="8.88671875" style="232"/>
    <col min="10249" max="10249" width="5.6640625" style="232" customWidth="1"/>
    <col min="10250" max="10250" width="7.33203125" style="232" customWidth="1"/>
    <col min="10251" max="10263" width="5.6640625" style="232" customWidth="1"/>
    <col min="10264" max="10272" width="9" style="232" hidden="1" customWidth="1"/>
    <col min="10273" max="10273" width="18" style="232" customWidth="1"/>
    <col min="10274" max="10498" width="8.88671875" style="232"/>
    <col min="10499" max="10499" width="5.88671875" style="232" customWidth="1"/>
    <col min="10500" max="10500" width="39.6640625" style="232" customWidth="1"/>
    <col min="10501" max="10504" width="8.88671875" style="232"/>
    <col min="10505" max="10505" width="5.6640625" style="232" customWidth="1"/>
    <col min="10506" max="10506" width="7.33203125" style="232" customWidth="1"/>
    <col min="10507" max="10519" width="5.6640625" style="232" customWidth="1"/>
    <col min="10520" max="10528" width="9" style="232" hidden="1" customWidth="1"/>
    <col min="10529" max="10529" width="18" style="232" customWidth="1"/>
    <col min="10530" max="10754" width="8.88671875" style="232"/>
    <col min="10755" max="10755" width="5.88671875" style="232" customWidth="1"/>
    <col min="10756" max="10756" width="39.6640625" style="232" customWidth="1"/>
    <col min="10757" max="10760" width="8.88671875" style="232"/>
    <col min="10761" max="10761" width="5.6640625" style="232" customWidth="1"/>
    <col min="10762" max="10762" width="7.33203125" style="232" customWidth="1"/>
    <col min="10763" max="10775" width="5.6640625" style="232" customWidth="1"/>
    <col min="10776" max="10784" width="9" style="232" hidden="1" customWidth="1"/>
    <col min="10785" max="10785" width="18" style="232" customWidth="1"/>
    <col min="10786" max="11010" width="8.88671875" style="232"/>
    <col min="11011" max="11011" width="5.88671875" style="232" customWidth="1"/>
    <col min="11012" max="11012" width="39.6640625" style="232" customWidth="1"/>
    <col min="11013" max="11016" width="8.88671875" style="232"/>
    <col min="11017" max="11017" width="5.6640625" style="232" customWidth="1"/>
    <col min="11018" max="11018" width="7.33203125" style="232" customWidth="1"/>
    <col min="11019" max="11031" width="5.6640625" style="232" customWidth="1"/>
    <col min="11032" max="11040" width="9" style="232" hidden="1" customWidth="1"/>
    <col min="11041" max="11041" width="18" style="232" customWidth="1"/>
    <col min="11042" max="11266" width="8.88671875" style="232"/>
    <col min="11267" max="11267" width="5.88671875" style="232" customWidth="1"/>
    <col min="11268" max="11268" width="39.6640625" style="232" customWidth="1"/>
    <col min="11269" max="11272" width="8.88671875" style="232"/>
    <col min="11273" max="11273" width="5.6640625" style="232" customWidth="1"/>
    <col min="11274" max="11274" width="7.33203125" style="232" customWidth="1"/>
    <col min="11275" max="11287" width="5.6640625" style="232" customWidth="1"/>
    <col min="11288" max="11296" width="9" style="232" hidden="1" customWidth="1"/>
    <col min="11297" max="11297" width="18" style="232" customWidth="1"/>
    <col min="11298" max="11522" width="8.88671875" style="232"/>
    <col min="11523" max="11523" width="5.88671875" style="232" customWidth="1"/>
    <col min="11524" max="11524" width="39.6640625" style="232" customWidth="1"/>
    <col min="11525" max="11528" width="8.88671875" style="232"/>
    <col min="11529" max="11529" width="5.6640625" style="232" customWidth="1"/>
    <col min="11530" max="11530" width="7.33203125" style="232" customWidth="1"/>
    <col min="11531" max="11543" width="5.6640625" style="232" customWidth="1"/>
    <col min="11544" max="11552" width="9" style="232" hidden="1" customWidth="1"/>
    <col min="11553" max="11553" width="18" style="232" customWidth="1"/>
    <col min="11554" max="11778" width="8.88671875" style="232"/>
    <col min="11779" max="11779" width="5.88671875" style="232" customWidth="1"/>
    <col min="11780" max="11780" width="39.6640625" style="232" customWidth="1"/>
    <col min="11781" max="11784" width="8.88671875" style="232"/>
    <col min="11785" max="11785" width="5.6640625" style="232" customWidth="1"/>
    <col min="11786" max="11786" width="7.33203125" style="232" customWidth="1"/>
    <col min="11787" max="11799" width="5.6640625" style="232" customWidth="1"/>
    <col min="11800" max="11808" width="9" style="232" hidden="1" customWidth="1"/>
    <col min="11809" max="11809" width="18" style="232" customWidth="1"/>
    <col min="11810" max="12034" width="8.88671875" style="232"/>
    <col min="12035" max="12035" width="5.88671875" style="232" customWidth="1"/>
    <col min="12036" max="12036" width="39.6640625" style="232" customWidth="1"/>
    <col min="12037" max="12040" width="8.88671875" style="232"/>
    <col min="12041" max="12041" width="5.6640625" style="232" customWidth="1"/>
    <col min="12042" max="12042" width="7.33203125" style="232" customWidth="1"/>
    <col min="12043" max="12055" width="5.6640625" style="232" customWidth="1"/>
    <col min="12056" max="12064" width="9" style="232" hidden="1" customWidth="1"/>
    <col min="12065" max="12065" width="18" style="232" customWidth="1"/>
    <col min="12066" max="12290" width="8.88671875" style="232"/>
    <col min="12291" max="12291" width="5.88671875" style="232" customWidth="1"/>
    <col min="12292" max="12292" width="39.6640625" style="232" customWidth="1"/>
    <col min="12293" max="12296" width="8.88671875" style="232"/>
    <col min="12297" max="12297" width="5.6640625" style="232" customWidth="1"/>
    <col min="12298" max="12298" width="7.33203125" style="232" customWidth="1"/>
    <col min="12299" max="12311" width="5.6640625" style="232" customWidth="1"/>
    <col min="12312" max="12320" width="9" style="232" hidden="1" customWidth="1"/>
    <col min="12321" max="12321" width="18" style="232" customWidth="1"/>
    <col min="12322" max="12546" width="8.88671875" style="232"/>
    <col min="12547" max="12547" width="5.88671875" style="232" customWidth="1"/>
    <col min="12548" max="12548" width="39.6640625" style="232" customWidth="1"/>
    <col min="12549" max="12552" width="8.88671875" style="232"/>
    <col min="12553" max="12553" width="5.6640625" style="232" customWidth="1"/>
    <col min="12554" max="12554" width="7.33203125" style="232" customWidth="1"/>
    <col min="12555" max="12567" width="5.6640625" style="232" customWidth="1"/>
    <col min="12568" max="12576" width="9" style="232" hidden="1" customWidth="1"/>
    <col min="12577" max="12577" width="18" style="232" customWidth="1"/>
    <col min="12578" max="12802" width="8.88671875" style="232"/>
    <col min="12803" max="12803" width="5.88671875" style="232" customWidth="1"/>
    <col min="12804" max="12804" width="39.6640625" style="232" customWidth="1"/>
    <col min="12805" max="12808" width="8.88671875" style="232"/>
    <col min="12809" max="12809" width="5.6640625" style="232" customWidth="1"/>
    <col min="12810" max="12810" width="7.33203125" style="232" customWidth="1"/>
    <col min="12811" max="12823" width="5.6640625" style="232" customWidth="1"/>
    <col min="12824" max="12832" width="9" style="232" hidden="1" customWidth="1"/>
    <col min="12833" max="12833" width="18" style="232" customWidth="1"/>
    <col min="12834" max="13058" width="8.88671875" style="232"/>
    <col min="13059" max="13059" width="5.88671875" style="232" customWidth="1"/>
    <col min="13060" max="13060" width="39.6640625" style="232" customWidth="1"/>
    <col min="13061" max="13064" width="8.88671875" style="232"/>
    <col min="13065" max="13065" width="5.6640625" style="232" customWidth="1"/>
    <col min="13066" max="13066" width="7.33203125" style="232" customWidth="1"/>
    <col min="13067" max="13079" width="5.6640625" style="232" customWidth="1"/>
    <col min="13080" max="13088" width="9" style="232" hidden="1" customWidth="1"/>
    <col min="13089" max="13089" width="18" style="232" customWidth="1"/>
    <col min="13090" max="13314" width="8.88671875" style="232"/>
    <col min="13315" max="13315" width="5.88671875" style="232" customWidth="1"/>
    <col min="13316" max="13316" width="39.6640625" style="232" customWidth="1"/>
    <col min="13317" max="13320" width="8.88671875" style="232"/>
    <col min="13321" max="13321" width="5.6640625" style="232" customWidth="1"/>
    <col min="13322" max="13322" width="7.33203125" style="232" customWidth="1"/>
    <col min="13323" max="13335" width="5.6640625" style="232" customWidth="1"/>
    <col min="13336" max="13344" width="9" style="232" hidden="1" customWidth="1"/>
    <col min="13345" max="13345" width="18" style="232" customWidth="1"/>
    <col min="13346" max="13570" width="8.88671875" style="232"/>
    <col min="13571" max="13571" width="5.88671875" style="232" customWidth="1"/>
    <col min="13572" max="13572" width="39.6640625" style="232" customWidth="1"/>
    <col min="13573" max="13576" width="8.88671875" style="232"/>
    <col min="13577" max="13577" width="5.6640625" style="232" customWidth="1"/>
    <col min="13578" max="13578" width="7.33203125" style="232" customWidth="1"/>
    <col min="13579" max="13591" width="5.6640625" style="232" customWidth="1"/>
    <col min="13592" max="13600" width="9" style="232" hidden="1" customWidth="1"/>
    <col min="13601" max="13601" width="18" style="232" customWidth="1"/>
    <col min="13602" max="13826" width="8.88671875" style="232"/>
    <col min="13827" max="13827" width="5.88671875" style="232" customWidth="1"/>
    <col min="13828" max="13828" width="39.6640625" style="232" customWidth="1"/>
    <col min="13829" max="13832" width="8.88671875" style="232"/>
    <col min="13833" max="13833" width="5.6640625" style="232" customWidth="1"/>
    <col min="13834" max="13834" width="7.33203125" style="232" customWidth="1"/>
    <col min="13835" max="13847" width="5.6640625" style="232" customWidth="1"/>
    <col min="13848" max="13856" width="9" style="232" hidden="1" customWidth="1"/>
    <col min="13857" max="13857" width="18" style="232" customWidth="1"/>
    <col min="13858" max="14082" width="8.88671875" style="232"/>
    <col min="14083" max="14083" width="5.88671875" style="232" customWidth="1"/>
    <col min="14084" max="14084" width="39.6640625" style="232" customWidth="1"/>
    <col min="14085" max="14088" width="8.88671875" style="232"/>
    <col min="14089" max="14089" width="5.6640625" style="232" customWidth="1"/>
    <col min="14090" max="14090" width="7.33203125" style="232" customWidth="1"/>
    <col min="14091" max="14103" width="5.6640625" style="232" customWidth="1"/>
    <col min="14104" max="14112" width="9" style="232" hidden="1" customWidth="1"/>
    <col min="14113" max="14113" width="18" style="232" customWidth="1"/>
    <col min="14114" max="14338" width="8.88671875" style="232"/>
    <col min="14339" max="14339" width="5.88671875" style="232" customWidth="1"/>
    <col min="14340" max="14340" width="39.6640625" style="232" customWidth="1"/>
    <col min="14341" max="14344" width="8.88671875" style="232"/>
    <col min="14345" max="14345" width="5.6640625" style="232" customWidth="1"/>
    <col min="14346" max="14346" width="7.33203125" style="232" customWidth="1"/>
    <col min="14347" max="14359" width="5.6640625" style="232" customWidth="1"/>
    <col min="14360" max="14368" width="9" style="232" hidden="1" customWidth="1"/>
    <col min="14369" max="14369" width="18" style="232" customWidth="1"/>
    <col min="14370" max="14594" width="8.88671875" style="232"/>
    <col min="14595" max="14595" width="5.88671875" style="232" customWidth="1"/>
    <col min="14596" max="14596" width="39.6640625" style="232" customWidth="1"/>
    <col min="14597" max="14600" width="8.88671875" style="232"/>
    <col min="14601" max="14601" width="5.6640625" style="232" customWidth="1"/>
    <col min="14602" max="14602" width="7.33203125" style="232" customWidth="1"/>
    <col min="14603" max="14615" width="5.6640625" style="232" customWidth="1"/>
    <col min="14616" max="14624" width="9" style="232" hidden="1" customWidth="1"/>
    <col min="14625" max="14625" width="18" style="232" customWidth="1"/>
    <col min="14626" max="14850" width="8.88671875" style="232"/>
    <col min="14851" max="14851" width="5.88671875" style="232" customWidth="1"/>
    <col min="14852" max="14852" width="39.6640625" style="232" customWidth="1"/>
    <col min="14853" max="14856" width="8.88671875" style="232"/>
    <col min="14857" max="14857" width="5.6640625" style="232" customWidth="1"/>
    <col min="14858" max="14858" width="7.33203125" style="232" customWidth="1"/>
    <col min="14859" max="14871" width="5.6640625" style="232" customWidth="1"/>
    <col min="14872" max="14880" width="9" style="232" hidden="1" customWidth="1"/>
    <col min="14881" max="14881" width="18" style="232" customWidth="1"/>
    <col min="14882" max="15106" width="8.88671875" style="232"/>
    <col min="15107" max="15107" width="5.88671875" style="232" customWidth="1"/>
    <col min="15108" max="15108" width="39.6640625" style="232" customWidth="1"/>
    <col min="15109" max="15112" width="8.88671875" style="232"/>
    <col min="15113" max="15113" width="5.6640625" style="232" customWidth="1"/>
    <col min="15114" max="15114" width="7.33203125" style="232" customWidth="1"/>
    <col min="15115" max="15127" width="5.6640625" style="232" customWidth="1"/>
    <col min="15128" max="15136" width="9" style="232" hidden="1" customWidth="1"/>
    <col min="15137" max="15137" width="18" style="232" customWidth="1"/>
    <col min="15138" max="15362" width="8.88671875" style="232"/>
    <col min="15363" max="15363" width="5.88671875" style="232" customWidth="1"/>
    <col min="15364" max="15364" width="39.6640625" style="232" customWidth="1"/>
    <col min="15365" max="15368" width="8.88671875" style="232"/>
    <col min="15369" max="15369" width="5.6640625" style="232" customWidth="1"/>
    <col min="15370" max="15370" width="7.33203125" style="232" customWidth="1"/>
    <col min="15371" max="15383" width="5.6640625" style="232" customWidth="1"/>
    <col min="15384" max="15392" width="9" style="232" hidden="1" customWidth="1"/>
    <col min="15393" max="15393" width="18" style="232" customWidth="1"/>
    <col min="15394" max="15618" width="8.88671875" style="232"/>
    <col min="15619" max="15619" width="5.88671875" style="232" customWidth="1"/>
    <col min="15620" max="15620" width="39.6640625" style="232" customWidth="1"/>
    <col min="15621" max="15624" width="8.88671875" style="232"/>
    <col min="15625" max="15625" width="5.6640625" style="232" customWidth="1"/>
    <col min="15626" max="15626" width="7.33203125" style="232" customWidth="1"/>
    <col min="15627" max="15639" width="5.6640625" style="232" customWidth="1"/>
    <col min="15640" max="15648" width="9" style="232" hidden="1" customWidth="1"/>
    <col min="15649" max="15649" width="18" style="232" customWidth="1"/>
    <col min="15650" max="15874" width="8.88671875" style="232"/>
    <col min="15875" max="15875" width="5.88671875" style="232" customWidth="1"/>
    <col min="15876" max="15876" width="39.6640625" style="232" customWidth="1"/>
    <col min="15877" max="15880" width="8.88671875" style="232"/>
    <col min="15881" max="15881" width="5.6640625" style="232" customWidth="1"/>
    <col min="15882" max="15882" width="7.33203125" style="232" customWidth="1"/>
    <col min="15883" max="15895" width="5.6640625" style="232" customWidth="1"/>
    <col min="15896" max="15904" width="9" style="232" hidden="1" customWidth="1"/>
    <col min="15905" max="15905" width="18" style="232" customWidth="1"/>
    <col min="15906" max="16130" width="8.88671875" style="232"/>
    <col min="16131" max="16131" width="5.88671875" style="232" customWidth="1"/>
    <col min="16132" max="16132" width="39.6640625" style="232" customWidth="1"/>
    <col min="16133" max="16136" width="8.88671875" style="232"/>
    <col min="16137" max="16137" width="5.6640625" style="232" customWidth="1"/>
    <col min="16138" max="16138" width="7.33203125" style="232" customWidth="1"/>
    <col min="16139" max="16151" width="5.6640625" style="232" customWidth="1"/>
    <col min="16152" max="16160" width="9" style="232" hidden="1" customWidth="1"/>
    <col min="16161" max="16161" width="18" style="232" customWidth="1"/>
    <col min="16162" max="16384" width="8.88671875" style="232"/>
  </cols>
  <sheetData>
    <row r="1" spans="1:33" s="225" customFormat="1" ht="18.600000000000001" customHeight="1">
      <c r="A1" s="234"/>
      <c r="B1" s="225" t="s">
        <v>11</v>
      </c>
      <c r="G1" s="235"/>
      <c r="H1" s="235"/>
      <c r="I1" s="235"/>
      <c r="J1" s="235"/>
      <c r="K1" s="235"/>
      <c r="L1" s="235"/>
      <c r="M1" s="235"/>
      <c r="N1" s="235"/>
      <c r="O1" s="235"/>
      <c r="P1" s="235"/>
      <c r="Q1" s="235"/>
      <c r="R1" s="235"/>
      <c r="S1" s="235"/>
      <c r="T1" s="235"/>
      <c r="U1" s="235"/>
      <c r="V1" s="235"/>
      <c r="W1" s="235"/>
    </row>
    <row r="2" spans="1:33" s="225" customFormat="1" ht="14.4" customHeight="1">
      <c r="A2" s="1008" t="s">
        <v>393</v>
      </c>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row>
    <row r="3" spans="1:33" ht="14.4" customHeight="1">
      <c r="A3" s="1010" t="s">
        <v>1</v>
      </c>
      <c r="B3" s="977" t="s">
        <v>267</v>
      </c>
      <c r="C3" s="977" t="s">
        <v>269</v>
      </c>
      <c r="D3" s="977" t="s">
        <v>270</v>
      </c>
      <c r="E3" s="977" t="s">
        <v>271</v>
      </c>
      <c r="F3" s="977" t="s">
        <v>209</v>
      </c>
      <c r="G3" s="1009" t="s">
        <v>273</v>
      </c>
      <c r="H3" s="1009"/>
      <c r="I3" s="1009"/>
      <c r="J3" s="1009"/>
      <c r="K3" s="1009"/>
      <c r="L3" s="1009"/>
      <c r="M3" s="1009"/>
      <c r="N3" s="1009"/>
      <c r="O3" s="1009"/>
      <c r="P3" s="1009"/>
      <c r="Q3" s="1009"/>
      <c r="R3" s="1009"/>
      <c r="S3" s="1009"/>
      <c r="T3" s="1009"/>
      <c r="U3" s="1009"/>
      <c r="V3" s="1009"/>
      <c r="W3" s="1009"/>
      <c r="X3" s="1011" t="s">
        <v>394</v>
      </c>
      <c r="Y3" s="1011" t="s">
        <v>395</v>
      </c>
      <c r="Z3" s="1012" t="s">
        <v>396</v>
      </c>
      <c r="AA3" s="267"/>
      <c r="AB3" s="268"/>
      <c r="AC3" s="269"/>
      <c r="AD3" s="262"/>
      <c r="AE3" s="262"/>
      <c r="AF3" s="262"/>
      <c r="AG3" s="977" t="s">
        <v>268</v>
      </c>
    </row>
    <row r="4" spans="1:33" ht="43.95" customHeight="1">
      <c r="A4" s="1010"/>
      <c r="B4" s="977"/>
      <c r="C4" s="977"/>
      <c r="D4" s="977"/>
      <c r="E4" s="977"/>
      <c r="F4" s="977"/>
      <c r="G4" s="236" t="s">
        <v>28</v>
      </c>
      <c r="H4" s="236" t="s">
        <v>29</v>
      </c>
      <c r="I4" s="236" t="s">
        <v>30</v>
      </c>
      <c r="J4" s="236" t="s">
        <v>31</v>
      </c>
      <c r="K4" s="236" t="s">
        <v>32</v>
      </c>
      <c r="L4" s="236" t="s">
        <v>33</v>
      </c>
      <c r="M4" s="236" t="s">
        <v>35</v>
      </c>
      <c r="N4" s="236" t="s">
        <v>39</v>
      </c>
      <c r="O4" s="236" t="s">
        <v>52</v>
      </c>
      <c r="P4" s="236" t="s">
        <v>53</v>
      </c>
      <c r="Q4" s="236" t="s">
        <v>56</v>
      </c>
      <c r="R4" s="236" t="s">
        <v>58</v>
      </c>
      <c r="S4" s="236" t="s">
        <v>71</v>
      </c>
      <c r="T4" s="236" t="s">
        <v>72</v>
      </c>
      <c r="U4" s="236" t="s">
        <v>73</v>
      </c>
      <c r="V4" s="236" t="s">
        <v>77</v>
      </c>
      <c r="W4" s="236" t="s">
        <v>172</v>
      </c>
      <c r="X4" s="1011"/>
      <c r="Y4" s="1011"/>
      <c r="Z4" s="1012"/>
      <c r="AA4" s="267"/>
      <c r="AB4" s="268"/>
      <c r="AC4" s="269"/>
      <c r="AD4" s="262"/>
      <c r="AE4" s="262"/>
      <c r="AF4" s="262"/>
      <c r="AG4" s="977"/>
    </row>
    <row r="5" spans="1:33" ht="27.6">
      <c r="A5" s="237" t="s">
        <v>397</v>
      </c>
      <c r="B5" s="238" t="s">
        <v>398</v>
      </c>
      <c r="C5" s="236"/>
      <c r="D5" s="236"/>
      <c r="E5" s="236"/>
      <c r="F5" s="236"/>
      <c r="G5" s="236"/>
      <c r="H5" s="236"/>
      <c r="I5" s="236"/>
      <c r="J5" s="236"/>
      <c r="K5" s="236"/>
      <c r="L5" s="236"/>
      <c r="M5" s="236"/>
      <c r="N5" s="236"/>
      <c r="O5" s="257"/>
      <c r="P5" s="257"/>
      <c r="Q5" s="257"/>
      <c r="R5" s="257"/>
      <c r="S5" s="257"/>
      <c r="T5" s="257"/>
      <c r="U5" s="257"/>
      <c r="V5" s="257"/>
      <c r="W5" s="257"/>
      <c r="X5" s="262"/>
      <c r="Y5" s="262"/>
      <c r="Z5" s="262"/>
      <c r="AA5" s="262"/>
      <c r="AB5" s="262"/>
      <c r="AC5" s="262"/>
      <c r="AD5" s="262"/>
      <c r="AE5" s="262"/>
      <c r="AF5" s="262"/>
      <c r="AG5" s="236"/>
    </row>
    <row r="6" spans="1:33" ht="27.6">
      <c r="A6" s="216">
        <v>1</v>
      </c>
      <c r="B6" s="203" t="s">
        <v>399</v>
      </c>
      <c r="C6" s="200" t="s">
        <v>400</v>
      </c>
      <c r="D6" s="210">
        <f t="shared" ref="D6:D70" si="0">E6+F6</f>
        <v>1</v>
      </c>
      <c r="E6" s="210">
        <v>0.74</v>
      </c>
      <c r="F6" s="210">
        <f t="shared" ref="F6:F70" si="1">SUM(G6:W6)</f>
        <v>0.26</v>
      </c>
      <c r="G6" s="200"/>
      <c r="H6" s="200"/>
      <c r="I6" s="200"/>
      <c r="J6" s="200">
        <v>0.18</v>
      </c>
      <c r="K6" s="200">
        <v>0.08</v>
      </c>
      <c r="L6" s="200"/>
      <c r="M6" s="200"/>
      <c r="N6" s="200"/>
      <c r="O6" s="200"/>
      <c r="P6" s="200"/>
      <c r="Q6" s="200"/>
      <c r="R6" s="200"/>
      <c r="S6" s="200"/>
      <c r="T6" s="200"/>
      <c r="U6" s="200"/>
      <c r="V6" s="200"/>
      <c r="W6" s="200"/>
      <c r="X6" s="215"/>
      <c r="Y6" s="200" t="s">
        <v>401</v>
      </c>
      <c r="Z6" s="270"/>
      <c r="AA6" s="270"/>
      <c r="AB6" s="264"/>
      <c r="AC6" s="264"/>
      <c r="AD6" s="262"/>
      <c r="AE6" s="262"/>
      <c r="AF6" s="262"/>
      <c r="AG6" s="200" t="s">
        <v>224</v>
      </c>
    </row>
    <row r="7" spans="1:33" ht="15.6">
      <c r="A7" s="216">
        <v>2</v>
      </c>
      <c r="B7" s="203" t="s">
        <v>402</v>
      </c>
      <c r="C7" s="239" t="s">
        <v>43</v>
      </c>
      <c r="D7" s="210">
        <v>0.5</v>
      </c>
      <c r="E7" s="210"/>
      <c r="F7" s="210">
        <f t="shared" si="1"/>
        <v>0.5</v>
      </c>
      <c r="G7" s="200"/>
      <c r="H7" s="200"/>
      <c r="I7" s="200"/>
      <c r="J7" s="200"/>
      <c r="K7" s="200"/>
      <c r="L7" s="200"/>
      <c r="M7" s="200">
        <v>0.5</v>
      </c>
      <c r="N7" s="200"/>
      <c r="O7" s="200"/>
      <c r="P7" s="200"/>
      <c r="Q7" s="200"/>
      <c r="R7" s="200"/>
      <c r="S7" s="200"/>
      <c r="T7" s="200"/>
      <c r="U7" s="200"/>
      <c r="V7" s="200"/>
      <c r="W7" s="200"/>
      <c r="X7" s="215"/>
      <c r="Y7" s="200" t="s">
        <v>403</v>
      </c>
      <c r="Z7" s="271" t="s">
        <v>404</v>
      </c>
      <c r="AA7" s="270"/>
      <c r="AB7" s="264"/>
      <c r="AC7" s="264"/>
      <c r="AD7" s="262"/>
      <c r="AE7" s="262"/>
      <c r="AF7" s="262"/>
      <c r="AG7" s="200" t="s">
        <v>224</v>
      </c>
    </row>
    <row r="8" spans="1:33">
      <c r="A8" s="216">
        <v>3</v>
      </c>
      <c r="B8" s="203" t="s">
        <v>405</v>
      </c>
      <c r="C8" s="200" t="s">
        <v>43</v>
      </c>
      <c r="D8" s="210">
        <f t="shared" si="0"/>
        <v>3</v>
      </c>
      <c r="E8" s="210"/>
      <c r="F8" s="210">
        <f t="shared" si="1"/>
        <v>3</v>
      </c>
      <c r="G8" s="200"/>
      <c r="H8" s="200"/>
      <c r="I8" s="200"/>
      <c r="J8" s="200"/>
      <c r="K8" s="200"/>
      <c r="L8" s="200"/>
      <c r="M8" s="200">
        <v>3</v>
      </c>
      <c r="N8" s="200"/>
      <c r="O8" s="200"/>
      <c r="P8" s="200"/>
      <c r="Q8" s="200"/>
      <c r="R8" s="200"/>
      <c r="S8" s="200"/>
      <c r="T8" s="200"/>
      <c r="U8" s="200"/>
      <c r="V8" s="200"/>
      <c r="W8" s="200"/>
      <c r="X8" s="215"/>
      <c r="Y8" s="200" t="s">
        <v>401</v>
      </c>
      <c r="Z8" s="270"/>
      <c r="AA8" s="270"/>
      <c r="AB8" s="264"/>
      <c r="AC8" s="264"/>
      <c r="AD8" s="262"/>
      <c r="AE8" s="262"/>
      <c r="AF8" s="262"/>
      <c r="AG8" s="200" t="s">
        <v>221</v>
      </c>
    </row>
    <row r="9" spans="1:33">
      <c r="A9" s="237" t="s">
        <v>406</v>
      </c>
      <c r="B9" s="238" t="s">
        <v>407</v>
      </c>
      <c r="C9" s="236"/>
      <c r="D9" s="210">
        <f t="shared" si="0"/>
        <v>0</v>
      </c>
      <c r="E9" s="236"/>
      <c r="F9" s="210">
        <f t="shared" si="1"/>
        <v>0</v>
      </c>
      <c r="G9" s="236"/>
      <c r="H9" s="236"/>
      <c r="I9" s="236"/>
      <c r="J9" s="236"/>
      <c r="K9" s="236"/>
      <c r="L9" s="236"/>
      <c r="M9" s="236"/>
      <c r="N9" s="236"/>
      <c r="O9" s="257"/>
      <c r="P9" s="257"/>
      <c r="Q9" s="257"/>
      <c r="R9" s="257"/>
      <c r="S9" s="257"/>
      <c r="T9" s="257"/>
      <c r="U9" s="257"/>
      <c r="V9" s="257"/>
      <c r="W9" s="257"/>
      <c r="X9" s="262"/>
      <c r="Y9" s="262"/>
      <c r="Z9" s="262"/>
      <c r="AA9" s="262"/>
      <c r="AB9" s="262"/>
      <c r="AC9" s="262"/>
      <c r="AD9" s="262"/>
      <c r="AE9" s="262"/>
      <c r="AF9" s="262"/>
      <c r="AG9" s="236"/>
    </row>
    <row r="10" spans="1:33" ht="27.6">
      <c r="A10" s="237" t="s">
        <v>111</v>
      </c>
      <c r="B10" s="240" t="s">
        <v>408</v>
      </c>
      <c r="C10" s="240"/>
      <c r="D10" s="210">
        <f t="shared" si="0"/>
        <v>0</v>
      </c>
      <c r="E10" s="240"/>
      <c r="F10" s="210">
        <f t="shared" si="1"/>
        <v>0</v>
      </c>
      <c r="G10" s="236"/>
      <c r="H10" s="236"/>
      <c r="I10" s="236"/>
      <c r="J10" s="236"/>
      <c r="K10" s="236"/>
      <c r="L10" s="236"/>
      <c r="M10" s="236"/>
      <c r="N10" s="236"/>
      <c r="O10" s="257"/>
      <c r="P10" s="257"/>
      <c r="Q10" s="257"/>
      <c r="R10" s="257"/>
      <c r="S10" s="257"/>
      <c r="T10" s="257"/>
      <c r="U10" s="257"/>
      <c r="V10" s="257"/>
      <c r="W10" s="257"/>
      <c r="X10" s="262"/>
      <c r="Y10" s="262"/>
      <c r="Z10" s="262"/>
      <c r="AA10" s="262"/>
      <c r="AB10" s="262"/>
      <c r="AC10" s="262"/>
      <c r="AD10" s="262"/>
      <c r="AE10" s="262"/>
      <c r="AF10" s="262"/>
      <c r="AG10" s="240"/>
    </row>
    <row r="11" spans="1:33" s="226" customFormat="1" ht="43.2">
      <c r="A11" s="241" t="s">
        <v>409</v>
      </c>
      <c r="B11" s="242" t="s">
        <v>410</v>
      </c>
      <c r="C11" s="242"/>
      <c r="D11" s="210">
        <f t="shared" si="0"/>
        <v>0</v>
      </c>
      <c r="E11" s="242"/>
      <c r="F11" s="210">
        <f t="shared" si="1"/>
        <v>0</v>
      </c>
      <c r="G11" s="243"/>
      <c r="H11" s="243"/>
      <c r="I11" s="243"/>
      <c r="J11" s="243"/>
      <c r="K11" s="243"/>
      <c r="L11" s="243"/>
      <c r="M11" s="243"/>
      <c r="N11" s="243"/>
      <c r="O11" s="258"/>
      <c r="P11" s="258"/>
      <c r="Q11" s="258"/>
      <c r="R11" s="258"/>
      <c r="S11" s="258"/>
      <c r="T11" s="258"/>
      <c r="U11" s="258"/>
      <c r="V11" s="258"/>
      <c r="W11" s="258"/>
      <c r="X11" s="263"/>
      <c r="Y11" s="263"/>
      <c r="Z11" s="263"/>
      <c r="AA11" s="263"/>
      <c r="AB11" s="263"/>
      <c r="AC11" s="263"/>
      <c r="AD11" s="263"/>
      <c r="AE11" s="263"/>
      <c r="AF11" s="263"/>
      <c r="AG11" s="242"/>
    </row>
    <row r="12" spans="1:33">
      <c r="A12" s="216">
        <v>4</v>
      </c>
      <c r="B12" s="203" t="s">
        <v>411</v>
      </c>
      <c r="C12" s="200" t="s">
        <v>52</v>
      </c>
      <c r="D12" s="210">
        <f t="shared" si="0"/>
        <v>1.2318</v>
      </c>
      <c r="E12" s="210"/>
      <c r="F12" s="210">
        <f t="shared" si="1"/>
        <v>1.2318</v>
      </c>
      <c r="G12" s="200"/>
      <c r="H12" s="200">
        <v>3.6999999999999998E-2</v>
      </c>
      <c r="I12" s="200"/>
      <c r="J12" s="200">
        <v>0.3</v>
      </c>
      <c r="K12" s="200"/>
      <c r="L12" s="200"/>
      <c r="M12" s="200">
        <v>0.89480000000000004</v>
      </c>
      <c r="N12" s="200"/>
      <c r="O12" s="200"/>
      <c r="P12" s="200"/>
      <c r="Q12" s="200"/>
      <c r="R12" s="200"/>
      <c r="S12" s="200"/>
      <c r="T12" s="200"/>
      <c r="U12" s="200"/>
      <c r="V12" s="200"/>
      <c r="W12" s="200"/>
      <c r="X12" s="200" t="s">
        <v>412</v>
      </c>
      <c r="Y12" s="200" t="s">
        <v>412</v>
      </c>
      <c r="Z12" s="270" t="s">
        <v>413</v>
      </c>
      <c r="AA12" s="264"/>
      <c r="AB12" s="264"/>
      <c r="AC12" s="264"/>
      <c r="AD12" s="262"/>
      <c r="AE12" s="262"/>
      <c r="AF12" s="262"/>
      <c r="AG12" s="200" t="s">
        <v>223</v>
      </c>
    </row>
    <row r="13" spans="1:33">
      <c r="A13" s="216">
        <v>5</v>
      </c>
      <c r="B13" s="203" t="s">
        <v>414</v>
      </c>
      <c r="C13" s="200" t="s">
        <v>52</v>
      </c>
      <c r="D13" s="210">
        <f t="shared" si="0"/>
        <v>0.625</v>
      </c>
      <c r="E13" s="210">
        <v>0.12</v>
      </c>
      <c r="F13" s="210">
        <f t="shared" si="1"/>
        <v>0.505</v>
      </c>
      <c r="G13" s="200"/>
      <c r="H13" s="244">
        <v>9.5000000000000001E-2</v>
      </c>
      <c r="I13" s="200"/>
      <c r="J13" s="200"/>
      <c r="K13" s="200"/>
      <c r="L13" s="200"/>
      <c r="M13" s="259">
        <v>0.41</v>
      </c>
      <c r="N13" s="200"/>
      <c r="O13" s="200"/>
      <c r="P13" s="200"/>
      <c r="Q13" s="200"/>
      <c r="R13" s="200"/>
      <c r="S13" s="200"/>
      <c r="T13" s="200"/>
      <c r="U13" s="200"/>
      <c r="V13" s="200"/>
      <c r="W13" s="200"/>
      <c r="X13" s="215"/>
      <c r="Y13" s="200" t="s">
        <v>412</v>
      </c>
      <c r="Z13" s="270" t="s">
        <v>413</v>
      </c>
      <c r="AA13" s="270"/>
      <c r="AB13" s="264"/>
      <c r="AC13" s="264"/>
      <c r="AD13" s="262"/>
      <c r="AE13" s="262"/>
      <c r="AF13" s="262"/>
      <c r="AG13" s="200" t="s">
        <v>222</v>
      </c>
    </row>
    <row r="14" spans="1:33" s="227" customFormat="1" ht="20.399999999999999" customHeight="1">
      <c r="A14" s="216">
        <v>6</v>
      </c>
      <c r="B14" s="203" t="s">
        <v>415</v>
      </c>
      <c r="C14" s="200" t="s">
        <v>52</v>
      </c>
      <c r="D14" s="245">
        <f t="shared" si="0"/>
        <v>0.9</v>
      </c>
      <c r="E14" s="245">
        <v>0.11</v>
      </c>
      <c r="F14" s="245">
        <f t="shared" si="1"/>
        <v>0.79</v>
      </c>
      <c r="G14" s="200"/>
      <c r="H14" s="200">
        <v>0.02</v>
      </c>
      <c r="I14" s="200"/>
      <c r="J14" s="200">
        <v>0.1</v>
      </c>
      <c r="K14" s="200"/>
      <c r="L14" s="200"/>
      <c r="M14" s="200">
        <v>0.67</v>
      </c>
      <c r="N14" s="200"/>
      <c r="O14" s="200"/>
      <c r="P14" s="200"/>
      <c r="Q14" s="200"/>
      <c r="R14" s="200"/>
      <c r="S14" s="200"/>
      <c r="T14" s="200"/>
      <c r="U14" s="200"/>
      <c r="V14" s="200"/>
      <c r="W14" s="200"/>
      <c r="X14" s="200"/>
      <c r="Y14" s="200" t="s">
        <v>401</v>
      </c>
      <c r="Z14" s="272" t="s">
        <v>413</v>
      </c>
      <c r="AA14" s="273" t="s">
        <v>416</v>
      </c>
      <c r="AB14" s="274"/>
      <c r="AC14" s="274"/>
      <c r="AD14" s="275"/>
      <c r="AE14" s="275"/>
      <c r="AF14" s="275"/>
      <c r="AG14" s="200" t="s">
        <v>224</v>
      </c>
    </row>
    <row r="15" spans="1:33" ht="21" customHeight="1">
      <c r="A15" s="216">
        <v>7</v>
      </c>
      <c r="B15" s="203" t="s">
        <v>417</v>
      </c>
      <c r="C15" s="200" t="s">
        <v>52</v>
      </c>
      <c r="D15" s="245">
        <f t="shared" si="0"/>
        <v>0.56000000000000005</v>
      </c>
      <c r="E15" s="245"/>
      <c r="F15" s="245">
        <f t="shared" si="1"/>
        <v>0.56000000000000005</v>
      </c>
      <c r="G15" s="200"/>
      <c r="H15" s="200">
        <v>0.06</v>
      </c>
      <c r="I15" s="200"/>
      <c r="J15" s="200"/>
      <c r="K15" s="200"/>
      <c r="L15" s="200"/>
      <c r="M15" s="200">
        <v>0.5</v>
      </c>
      <c r="N15" s="200"/>
      <c r="O15" s="200"/>
      <c r="P15" s="200"/>
      <c r="Q15" s="200"/>
      <c r="R15" s="200"/>
      <c r="S15" s="200"/>
      <c r="T15" s="200"/>
      <c r="U15" s="200"/>
      <c r="V15" s="200"/>
      <c r="W15" s="200"/>
      <c r="X15" s="200"/>
      <c r="Y15" s="200" t="s">
        <v>412</v>
      </c>
      <c r="Z15" s="272" t="s">
        <v>413</v>
      </c>
      <c r="AA15" s="273"/>
      <c r="AB15" s="264"/>
      <c r="AC15" s="264"/>
      <c r="AD15" s="262"/>
      <c r="AE15" s="262"/>
      <c r="AF15" s="262"/>
      <c r="AG15" s="200" t="s">
        <v>224</v>
      </c>
    </row>
    <row r="16" spans="1:33">
      <c r="A16" s="216">
        <v>8</v>
      </c>
      <c r="B16" s="203" t="s">
        <v>418</v>
      </c>
      <c r="C16" s="200" t="s">
        <v>52</v>
      </c>
      <c r="D16" s="210">
        <f t="shared" si="0"/>
        <v>2.27</v>
      </c>
      <c r="E16" s="210">
        <v>0.02</v>
      </c>
      <c r="F16" s="210">
        <f t="shared" si="1"/>
        <v>2.25</v>
      </c>
      <c r="G16" s="200">
        <v>0.3</v>
      </c>
      <c r="H16" s="200"/>
      <c r="I16" s="200"/>
      <c r="J16" s="200">
        <v>0.05</v>
      </c>
      <c r="K16" s="200"/>
      <c r="L16" s="200">
        <v>0.5</v>
      </c>
      <c r="M16" s="200">
        <v>1.4</v>
      </c>
      <c r="N16" s="200"/>
      <c r="O16" s="200"/>
      <c r="P16" s="200"/>
      <c r="Q16" s="200"/>
      <c r="R16" s="200"/>
      <c r="S16" s="200"/>
      <c r="T16" s="200"/>
      <c r="U16" s="200"/>
      <c r="V16" s="200"/>
      <c r="W16" s="200"/>
      <c r="X16" s="215"/>
      <c r="Y16" s="215" t="s">
        <v>419</v>
      </c>
      <c r="Z16" s="270" t="s">
        <v>413</v>
      </c>
      <c r="AA16" s="270"/>
      <c r="AB16" s="264"/>
      <c r="AC16" s="264"/>
      <c r="AD16" s="262"/>
      <c r="AE16" s="262"/>
      <c r="AF16" s="262"/>
      <c r="AG16" s="200" t="s">
        <v>220</v>
      </c>
    </row>
    <row r="17" spans="1:33">
      <c r="A17" s="216">
        <v>9</v>
      </c>
      <c r="B17" s="203" t="s">
        <v>420</v>
      </c>
      <c r="C17" s="200" t="s">
        <v>52</v>
      </c>
      <c r="D17" s="210">
        <f t="shared" si="0"/>
        <v>2.06</v>
      </c>
      <c r="E17" s="210"/>
      <c r="F17" s="210">
        <f t="shared" si="1"/>
        <v>2.06</v>
      </c>
      <c r="G17" s="200">
        <v>0.2</v>
      </c>
      <c r="H17" s="200"/>
      <c r="I17" s="200"/>
      <c r="J17" s="200"/>
      <c r="K17" s="200"/>
      <c r="L17" s="200">
        <v>0.5</v>
      </c>
      <c r="M17" s="200">
        <v>1.36</v>
      </c>
      <c r="N17" s="200"/>
      <c r="O17" s="200"/>
      <c r="P17" s="200"/>
      <c r="Q17" s="200"/>
      <c r="R17" s="200"/>
      <c r="S17" s="200"/>
      <c r="T17" s="200"/>
      <c r="U17" s="200"/>
      <c r="V17" s="200"/>
      <c r="W17" s="200"/>
      <c r="X17" s="215"/>
      <c r="Y17" s="200" t="s">
        <v>401</v>
      </c>
      <c r="Z17" s="270" t="s">
        <v>413</v>
      </c>
      <c r="AA17" s="270" t="s">
        <v>421</v>
      </c>
      <c r="AB17" s="264"/>
      <c r="AC17" s="264"/>
      <c r="AD17" s="262"/>
      <c r="AE17" s="262"/>
      <c r="AF17" s="262"/>
      <c r="AG17" s="200" t="s">
        <v>220</v>
      </c>
    </row>
    <row r="18" spans="1:33">
      <c r="A18" s="216">
        <v>10</v>
      </c>
      <c r="B18" s="246" t="s">
        <v>422</v>
      </c>
      <c r="C18" s="200" t="s">
        <v>52</v>
      </c>
      <c r="D18" s="210">
        <f t="shared" si="0"/>
        <v>1.85</v>
      </c>
      <c r="E18" s="210"/>
      <c r="F18" s="210">
        <f t="shared" si="1"/>
        <v>1.85</v>
      </c>
      <c r="G18" s="200">
        <v>0.2</v>
      </c>
      <c r="H18" s="200"/>
      <c r="I18" s="200"/>
      <c r="J18" s="200">
        <v>0.35</v>
      </c>
      <c r="K18" s="200"/>
      <c r="L18" s="200">
        <v>0.5</v>
      </c>
      <c r="M18" s="200">
        <v>0.8</v>
      </c>
      <c r="N18" s="200"/>
      <c r="O18" s="200"/>
      <c r="P18" s="200"/>
      <c r="Q18" s="200"/>
      <c r="R18" s="200"/>
      <c r="S18" s="200"/>
      <c r="T18" s="200"/>
      <c r="U18" s="200"/>
      <c r="V18" s="200"/>
      <c r="W18" s="200"/>
      <c r="X18" s="215"/>
      <c r="Y18" s="200" t="s">
        <v>401</v>
      </c>
      <c r="Z18" s="270" t="s">
        <v>413</v>
      </c>
      <c r="AA18" s="270" t="s">
        <v>423</v>
      </c>
      <c r="AB18" s="264"/>
      <c r="AC18" s="264"/>
      <c r="AD18" s="262"/>
      <c r="AE18" s="262"/>
      <c r="AF18" s="262"/>
      <c r="AG18" s="200" t="s">
        <v>220</v>
      </c>
    </row>
    <row r="19" spans="1:33">
      <c r="A19" s="216">
        <v>11</v>
      </c>
      <c r="B19" s="203" t="s">
        <v>424</v>
      </c>
      <c r="C19" s="200" t="s">
        <v>55</v>
      </c>
      <c r="D19" s="210">
        <f t="shared" si="0"/>
        <v>0.2</v>
      </c>
      <c r="E19" s="210"/>
      <c r="F19" s="210">
        <f t="shared" si="1"/>
        <v>0.2</v>
      </c>
      <c r="G19" s="200">
        <v>0.15</v>
      </c>
      <c r="H19" s="200"/>
      <c r="I19" s="200"/>
      <c r="J19" s="244">
        <v>0.05</v>
      </c>
      <c r="K19" s="200"/>
      <c r="L19" s="200"/>
      <c r="M19" s="200"/>
      <c r="N19" s="200"/>
      <c r="O19" s="200"/>
      <c r="P19" s="200"/>
      <c r="Q19" s="200"/>
      <c r="R19" s="200"/>
      <c r="S19" s="200"/>
      <c r="T19" s="200"/>
      <c r="U19" s="200"/>
      <c r="V19" s="200"/>
      <c r="W19" s="257"/>
      <c r="X19" s="264"/>
      <c r="Y19" s="200" t="s">
        <v>412</v>
      </c>
      <c r="Z19" s="273" t="s">
        <v>425</v>
      </c>
      <c r="AA19" s="270"/>
      <c r="AB19" s="264"/>
      <c r="AC19" s="264"/>
      <c r="AD19" s="262"/>
      <c r="AE19" s="262"/>
      <c r="AF19" s="262"/>
      <c r="AG19" s="200" t="s">
        <v>226</v>
      </c>
    </row>
    <row r="20" spans="1:33">
      <c r="A20" s="216">
        <v>12</v>
      </c>
      <c r="B20" s="203" t="s">
        <v>426</v>
      </c>
      <c r="C20" s="200" t="s">
        <v>55</v>
      </c>
      <c r="D20" s="210">
        <f t="shared" si="0"/>
        <v>0.2</v>
      </c>
      <c r="E20" s="210"/>
      <c r="F20" s="210">
        <f t="shared" si="1"/>
        <v>0.2</v>
      </c>
      <c r="G20" s="200"/>
      <c r="H20" s="200"/>
      <c r="I20" s="200"/>
      <c r="J20" s="200"/>
      <c r="K20" s="200"/>
      <c r="L20" s="200"/>
      <c r="M20" s="200"/>
      <c r="N20" s="200">
        <v>0.2</v>
      </c>
      <c r="O20" s="200"/>
      <c r="P20" s="200"/>
      <c r="Q20" s="200"/>
      <c r="R20" s="200"/>
      <c r="S20" s="200"/>
      <c r="T20" s="200"/>
      <c r="U20" s="200"/>
      <c r="V20" s="200"/>
      <c r="W20" s="257"/>
      <c r="X20" s="215" t="s">
        <v>427</v>
      </c>
      <c r="Y20" s="200" t="s">
        <v>412</v>
      </c>
      <c r="Z20" s="273" t="s">
        <v>428</v>
      </c>
      <c r="AA20" s="264">
        <v>1</v>
      </c>
      <c r="AB20" s="264"/>
      <c r="AC20" s="211"/>
      <c r="AD20" s="262"/>
      <c r="AE20" s="262"/>
      <c r="AF20" s="262"/>
      <c r="AG20" s="200" t="s">
        <v>223</v>
      </c>
    </row>
    <row r="21" spans="1:33">
      <c r="A21" s="216">
        <v>13</v>
      </c>
      <c r="B21" s="203" t="s">
        <v>429</v>
      </c>
      <c r="C21" s="200" t="s">
        <v>55</v>
      </c>
      <c r="D21" s="210">
        <f t="shared" si="0"/>
        <v>0.2</v>
      </c>
      <c r="E21" s="210"/>
      <c r="F21" s="210">
        <f t="shared" si="1"/>
        <v>0.2</v>
      </c>
      <c r="G21" s="200"/>
      <c r="H21" s="200"/>
      <c r="I21" s="200"/>
      <c r="J21" s="200">
        <v>0.2</v>
      </c>
      <c r="K21" s="200"/>
      <c r="L21" s="200"/>
      <c r="M21" s="200"/>
      <c r="N21" s="200"/>
      <c r="O21" s="200"/>
      <c r="P21" s="200"/>
      <c r="Q21" s="200"/>
      <c r="R21" s="200"/>
      <c r="S21" s="200"/>
      <c r="T21" s="200"/>
      <c r="U21" s="200"/>
      <c r="V21" s="200"/>
      <c r="W21" s="257"/>
      <c r="X21" s="264"/>
      <c r="Y21" s="200" t="s">
        <v>412</v>
      </c>
      <c r="Z21" s="273" t="s">
        <v>428</v>
      </c>
      <c r="AA21" s="270"/>
      <c r="AB21" s="264"/>
      <c r="AC21" s="264"/>
      <c r="AD21" s="262"/>
      <c r="AE21" s="262"/>
      <c r="AF21" s="262"/>
      <c r="AG21" s="200" t="s">
        <v>215</v>
      </c>
    </row>
    <row r="22" spans="1:33">
      <c r="A22" s="216">
        <v>14</v>
      </c>
      <c r="B22" s="203" t="s">
        <v>430</v>
      </c>
      <c r="C22" s="200" t="s">
        <v>52</v>
      </c>
      <c r="D22" s="210">
        <f t="shared" si="0"/>
        <v>3</v>
      </c>
      <c r="E22" s="210"/>
      <c r="F22" s="210">
        <f t="shared" si="1"/>
        <v>3</v>
      </c>
      <c r="G22" s="200"/>
      <c r="H22" s="200"/>
      <c r="I22" s="200"/>
      <c r="J22" s="200"/>
      <c r="K22" s="200"/>
      <c r="L22" s="200"/>
      <c r="M22" s="175">
        <v>3</v>
      </c>
      <c r="N22" s="200"/>
      <c r="O22" s="200"/>
      <c r="P22" s="200"/>
      <c r="Q22" s="200"/>
      <c r="R22" s="200"/>
      <c r="S22" s="200"/>
      <c r="T22" s="200"/>
      <c r="U22" s="200"/>
      <c r="V22" s="200"/>
      <c r="W22" s="257"/>
      <c r="X22" s="264"/>
      <c r="Y22" s="200"/>
      <c r="Z22" s="270" t="s">
        <v>413</v>
      </c>
      <c r="AA22" s="270"/>
      <c r="AB22" s="264"/>
      <c r="AC22" s="264"/>
      <c r="AD22" s="262"/>
      <c r="AE22" s="262"/>
      <c r="AF22" s="262"/>
      <c r="AG22" s="200" t="s">
        <v>222</v>
      </c>
    </row>
    <row r="23" spans="1:33">
      <c r="A23" s="216">
        <v>15</v>
      </c>
      <c r="B23" s="203" t="s">
        <v>431</v>
      </c>
      <c r="C23" s="200" t="s">
        <v>52</v>
      </c>
      <c r="D23" s="210">
        <f t="shared" si="0"/>
        <v>1.31</v>
      </c>
      <c r="E23" s="210"/>
      <c r="F23" s="210">
        <f t="shared" si="1"/>
        <v>1.31</v>
      </c>
      <c r="G23" s="200"/>
      <c r="H23" s="200">
        <v>0.05</v>
      </c>
      <c r="I23" s="200"/>
      <c r="J23" s="200"/>
      <c r="K23" s="200"/>
      <c r="L23" s="200"/>
      <c r="M23" s="200">
        <f>1.31-0.05</f>
        <v>1.26</v>
      </c>
      <c r="N23" s="200"/>
      <c r="O23" s="200"/>
      <c r="P23" s="200"/>
      <c r="Q23" s="200"/>
      <c r="R23" s="200"/>
      <c r="S23" s="200"/>
      <c r="T23" s="200"/>
      <c r="U23" s="200"/>
      <c r="V23" s="200"/>
      <c r="W23" s="257"/>
      <c r="X23" s="264"/>
      <c r="Y23" s="200"/>
      <c r="Z23" s="273"/>
      <c r="AA23" s="270"/>
      <c r="AB23" s="264"/>
      <c r="AC23" s="264"/>
      <c r="AD23" s="262"/>
      <c r="AE23" s="262"/>
      <c r="AF23" s="262"/>
      <c r="AG23" s="200" t="s">
        <v>223</v>
      </c>
    </row>
    <row r="24" spans="1:33" ht="55.2">
      <c r="A24" s="216">
        <v>16</v>
      </c>
      <c r="B24" s="203" t="s">
        <v>432</v>
      </c>
      <c r="C24" s="200" t="s">
        <v>52</v>
      </c>
      <c r="D24" s="210">
        <f t="shared" si="0"/>
        <v>26</v>
      </c>
      <c r="E24" s="210"/>
      <c r="F24" s="210">
        <f t="shared" si="1"/>
        <v>26</v>
      </c>
      <c r="G24" s="200"/>
      <c r="H24" s="200"/>
      <c r="I24" s="200"/>
      <c r="J24" s="215">
        <v>5.0999999999999996</v>
      </c>
      <c r="K24" s="215">
        <v>3.17</v>
      </c>
      <c r="L24" s="215"/>
      <c r="M24" s="215">
        <v>17.73</v>
      </c>
      <c r="N24" s="215"/>
      <c r="O24" s="215"/>
      <c r="P24" s="215"/>
      <c r="Q24" s="215"/>
      <c r="R24" s="215"/>
      <c r="S24" s="215"/>
      <c r="T24" s="200"/>
      <c r="U24" s="200"/>
      <c r="V24" s="200"/>
      <c r="W24" s="257"/>
      <c r="X24" s="264"/>
      <c r="Y24" s="200"/>
      <c r="Z24" s="273"/>
      <c r="AA24" s="270"/>
      <c r="AB24" s="264"/>
      <c r="AC24" s="264"/>
      <c r="AD24" s="262"/>
      <c r="AE24" s="262"/>
      <c r="AF24" s="262"/>
      <c r="AG24" s="77" t="s">
        <v>433</v>
      </c>
    </row>
    <row r="25" spans="1:33">
      <c r="A25" s="216">
        <v>17</v>
      </c>
      <c r="B25" s="203" t="s">
        <v>434</v>
      </c>
      <c r="C25" s="200" t="s">
        <v>52</v>
      </c>
      <c r="D25" s="210">
        <f t="shared" si="0"/>
        <v>0.66379999999999995</v>
      </c>
      <c r="E25" s="247"/>
      <c r="F25" s="210">
        <f t="shared" ref="F25:F34" si="2">SUM(G25:W25)</f>
        <v>0.66379999999999995</v>
      </c>
      <c r="G25" s="200"/>
      <c r="H25" s="200"/>
      <c r="I25" s="200"/>
      <c r="J25" s="200"/>
      <c r="K25" s="200"/>
      <c r="L25" s="200"/>
      <c r="M25" s="175">
        <v>0.66379999999999995</v>
      </c>
      <c r="N25" s="200"/>
      <c r="O25" s="200"/>
      <c r="P25" s="200"/>
      <c r="Q25" s="200"/>
      <c r="R25" s="200"/>
      <c r="S25" s="200"/>
      <c r="T25" s="200"/>
      <c r="U25" s="200"/>
      <c r="V25" s="200"/>
      <c r="W25" s="200"/>
      <c r="X25" s="215"/>
      <c r="Y25" s="200" t="s">
        <v>412</v>
      </c>
      <c r="Z25" s="270" t="s">
        <v>435</v>
      </c>
      <c r="AA25" s="270"/>
      <c r="AB25" s="264"/>
      <c r="AC25" s="264"/>
      <c r="AD25" s="262"/>
      <c r="AE25" s="262"/>
      <c r="AF25" s="262"/>
      <c r="AG25" s="200" t="s">
        <v>221</v>
      </c>
    </row>
    <row r="26" spans="1:33">
      <c r="A26" s="216">
        <v>18</v>
      </c>
      <c r="B26" s="203" t="s">
        <v>436</v>
      </c>
      <c r="C26" s="200" t="s">
        <v>52</v>
      </c>
      <c r="D26" s="210">
        <f t="shared" si="0"/>
        <v>1.0264</v>
      </c>
      <c r="E26" s="247"/>
      <c r="F26" s="210">
        <f t="shared" si="2"/>
        <v>1.0264</v>
      </c>
      <c r="G26" s="200"/>
      <c r="H26" s="200"/>
      <c r="I26" s="200"/>
      <c r="J26" s="200"/>
      <c r="K26" s="200"/>
      <c r="L26" s="200"/>
      <c r="M26" s="175">
        <v>1.0264</v>
      </c>
      <c r="N26" s="200"/>
      <c r="O26" s="200"/>
      <c r="P26" s="200"/>
      <c r="Q26" s="200"/>
      <c r="R26" s="200"/>
      <c r="S26" s="200"/>
      <c r="T26" s="200"/>
      <c r="U26" s="200"/>
      <c r="V26" s="200"/>
      <c r="W26" s="200"/>
      <c r="X26" s="215"/>
      <c r="Y26" s="200" t="s">
        <v>412</v>
      </c>
      <c r="Z26" s="270" t="s">
        <v>435</v>
      </c>
      <c r="AA26" s="270"/>
      <c r="AB26" s="264"/>
      <c r="AC26" s="264"/>
      <c r="AD26" s="262"/>
      <c r="AE26" s="262"/>
      <c r="AF26" s="262"/>
      <c r="AG26" s="200" t="s">
        <v>221</v>
      </c>
    </row>
    <row r="27" spans="1:33">
      <c r="A27" s="216">
        <v>19</v>
      </c>
      <c r="B27" s="246" t="s">
        <v>437</v>
      </c>
      <c r="C27" s="200" t="s">
        <v>52</v>
      </c>
      <c r="D27" s="210">
        <f t="shared" si="0"/>
        <v>0.46</v>
      </c>
      <c r="E27" s="245"/>
      <c r="F27" s="210">
        <f t="shared" si="2"/>
        <v>0.46</v>
      </c>
      <c r="G27" s="200"/>
      <c r="H27" s="248"/>
      <c r="I27" s="200"/>
      <c r="J27" s="244">
        <v>0.08</v>
      </c>
      <c r="K27" s="244"/>
      <c r="L27" s="244"/>
      <c r="M27" s="259">
        <v>0.38</v>
      </c>
      <c r="N27" s="259"/>
      <c r="O27" s="200"/>
      <c r="P27" s="200"/>
      <c r="Q27" s="200"/>
      <c r="R27" s="200"/>
      <c r="S27" s="200"/>
      <c r="T27" s="200"/>
      <c r="U27" s="200"/>
      <c r="V27" s="200"/>
      <c r="W27" s="200"/>
      <c r="X27" s="200"/>
      <c r="Y27" s="200" t="s">
        <v>419</v>
      </c>
      <c r="Z27" s="270" t="s">
        <v>435</v>
      </c>
      <c r="AA27" s="273"/>
      <c r="AB27" s="264"/>
      <c r="AC27" s="264"/>
      <c r="AD27" s="262"/>
      <c r="AE27" s="262"/>
      <c r="AF27" s="262"/>
      <c r="AG27" s="200" t="s">
        <v>215</v>
      </c>
    </row>
    <row r="28" spans="1:33">
      <c r="A28" s="216">
        <v>20</v>
      </c>
      <c r="B28" s="203" t="s">
        <v>438</v>
      </c>
      <c r="C28" s="200" t="s">
        <v>52</v>
      </c>
      <c r="D28" s="210">
        <f t="shared" si="0"/>
        <v>1.5499999999999998</v>
      </c>
      <c r="E28" s="245"/>
      <c r="F28" s="210">
        <f t="shared" si="2"/>
        <v>1.5499999999999998</v>
      </c>
      <c r="G28" s="200"/>
      <c r="H28" s="200"/>
      <c r="I28" s="200"/>
      <c r="J28" s="200">
        <v>0.6</v>
      </c>
      <c r="K28" s="200"/>
      <c r="L28" s="200"/>
      <c r="M28" s="200">
        <v>0.95</v>
      </c>
      <c r="N28" s="200"/>
      <c r="O28" s="200"/>
      <c r="P28" s="200"/>
      <c r="Q28" s="200"/>
      <c r="R28" s="200"/>
      <c r="S28" s="200"/>
      <c r="T28" s="200"/>
      <c r="U28" s="200"/>
      <c r="V28" s="200"/>
      <c r="W28" s="200"/>
      <c r="X28" s="200"/>
      <c r="Y28" s="200" t="s">
        <v>401</v>
      </c>
      <c r="Z28" s="273" t="s">
        <v>439</v>
      </c>
      <c r="AA28" s="273"/>
      <c r="AB28" s="264"/>
      <c r="AC28" s="264"/>
      <c r="AD28" s="262"/>
      <c r="AE28" s="262"/>
      <c r="AF28" s="262"/>
      <c r="AG28" s="200" t="s">
        <v>219</v>
      </c>
    </row>
    <row r="29" spans="1:33" ht="23.4" customHeight="1">
      <c r="A29" s="216">
        <v>21</v>
      </c>
      <c r="B29" s="203" t="s">
        <v>440</v>
      </c>
      <c r="C29" s="200" t="s">
        <v>52</v>
      </c>
      <c r="D29" s="210">
        <f t="shared" si="0"/>
        <v>1.5</v>
      </c>
      <c r="E29" s="210"/>
      <c r="F29" s="210">
        <f t="shared" si="2"/>
        <v>1.5</v>
      </c>
      <c r="G29" s="200"/>
      <c r="H29" s="200"/>
      <c r="I29" s="200"/>
      <c r="J29" s="200">
        <v>0.6</v>
      </c>
      <c r="K29" s="200"/>
      <c r="L29" s="200"/>
      <c r="M29" s="200">
        <v>0.9</v>
      </c>
      <c r="N29" s="200"/>
      <c r="O29" s="200"/>
      <c r="P29" s="200"/>
      <c r="Q29" s="200"/>
      <c r="R29" s="200"/>
      <c r="S29" s="200"/>
      <c r="T29" s="200"/>
      <c r="U29" s="200"/>
      <c r="V29" s="200"/>
      <c r="W29" s="200"/>
      <c r="X29" s="215"/>
      <c r="Y29" s="200" t="s">
        <v>419</v>
      </c>
      <c r="Z29" s="271" t="s">
        <v>441</v>
      </c>
      <c r="AA29" s="271"/>
      <c r="AB29" s="264"/>
      <c r="AC29" s="264"/>
      <c r="AD29" s="262"/>
      <c r="AE29" s="262"/>
      <c r="AF29" s="262"/>
      <c r="AG29" s="200" t="s">
        <v>224</v>
      </c>
    </row>
    <row r="30" spans="1:33" ht="26.4" customHeight="1">
      <c r="A30" s="216">
        <v>22</v>
      </c>
      <c r="B30" s="203" t="s">
        <v>442</v>
      </c>
      <c r="C30" s="200" t="s">
        <v>52</v>
      </c>
      <c r="D30" s="210">
        <f t="shared" si="0"/>
        <v>0.6</v>
      </c>
      <c r="E30" s="210"/>
      <c r="F30" s="210">
        <f t="shared" si="2"/>
        <v>0.6</v>
      </c>
      <c r="G30" s="200"/>
      <c r="H30" s="200"/>
      <c r="I30" s="200"/>
      <c r="J30" s="200">
        <v>0.6</v>
      </c>
      <c r="K30" s="200"/>
      <c r="L30" s="200"/>
      <c r="M30" s="200"/>
      <c r="N30" s="200"/>
      <c r="O30" s="200"/>
      <c r="P30" s="200"/>
      <c r="Q30" s="200"/>
      <c r="R30" s="200"/>
      <c r="S30" s="200"/>
      <c r="T30" s="200"/>
      <c r="U30" s="200"/>
      <c r="V30" s="200"/>
      <c r="W30" s="200"/>
      <c r="X30" s="215"/>
      <c r="Y30" s="200" t="s">
        <v>412</v>
      </c>
      <c r="Z30" s="271" t="s">
        <v>443</v>
      </c>
      <c r="AA30" s="270"/>
      <c r="AB30" s="264"/>
      <c r="AC30" s="264"/>
      <c r="AD30" s="262"/>
      <c r="AE30" s="262"/>
      <c r="AF30" s="262"/>
      <c r="AG30" s="200" t="s">
        <v>224</v>
      </c>
    </row>
    <row r="31" spans="1:33" ht="27.6">
      <c r="A31" s="216">
        <v>23</v>
      </c>
      <c r="B31" s="203" t="s">
        <v>444</v>
      </c>
      <c r="C31" s="200" t="s">
        <v>52</v>
      </c>
      <c r="D31" s="210">
        <f t="shared" si="0"/>
        <v>6.05</v>
      </c>
      <c r="E31" s="210"/>
      <c r="F31" s="210">
        <f t="shared" si="2"/>
        <v>6.05</v>
      </c>
      <c r="G31" s="200"/>
      <c r="H31" s="200"/>
      <c r="I31" s="200"/>
      <c r="J31" s="200">
        <v>1.5</v>
      </c>
      <c r="K31" s="200"/>
      <c r="L31" s="200"/>
      <c r="M31" s="200">
        <v>4.55</v>
      </c>
      <c r="N31" s="200"/>
      <c r="O31" s="200"/>
      <c r="P31" s="200"/>
      <c r="Q31" s="200"/>
      <c r="R31" s="200"/>
      <c r="S31" s="200"/>
      <c r="T31" s="200"/>
      <c r="U31" s="200"/>
      <c r="V31" s="200"/>
      <c r="W31" s="200"/>
      <c r="X31" s="215"/>
      <c r="Y31" s="200" t="s">
        <v>445</v>
      </c>
      <c r="Z31" s="270" t="s">
        <v>446</v>
      </c>
      <c r="AA31" s="270"/>
      <c r="AB31" s="264"/>
      <c r="AC31" s="264"/>
      <c r="AD31" s="262"/>
      <c r="AE31" s="262"/>
      <c r="AF31" s="262"/>
      <c r="AG31" s="200" t="s">
        <v>225</v>
      </c>
    </row>
    <row r="32" spans="1:33" ht="32.4" customHeight="1">
      <c r="A32" s="216">
        <v>24</v>
      </c>
      <c r="B32" s="246" t="s">
        <v>447</v>
      </c>
      <c r="C32" s="200" t="s">
        <v>58</v>
      </c>
      <c r="D32" s="210">
        <f t="shared" si="0"/>
        <v>0.01</v>
      </c>
      <c r="E32" s="210"/>
      <c r="F32" s="210">
        <f t="shared" si="2"/>
        <v>0.01</v>
      </c>
      <c r="G32" s="200"/>
      <c r="H32" s="244">
        <v>0.01</v>
      </c>
      <c r="I32" s="200"/>
      <c r="J32" s="200"/>
      <c r="K32" s="200"/>
      <c r="L32" s="200"/>
      <c r="M32" s="200"/>
      <c r="N32" s="200"/>
      <c r="O32" s="200"/>
      <c r="P32" s="200"/>
      <c r="Q32" s="200"/>
      <c r="R32" s="200"/>
      <c r="S32" s="200"/>
      <c r="T32" s="200"/>
      <c r="U32" s="200"/>
      <c r="V32" s="200"/>
      <c r="W32" s="200"/>
      <c r="X32" s="215" t="s">
        <v>419</v>
      </c>
      <c r="Y32" s="200"/>
      <c r="Z32" s="270" t="s">
        <v>448</v>
      </c>
      <c r="AA32" s="270"/>
      <c r="AB32" s="264"/>
      <c r="AC32" s="264"/>
      <c r="AD32" s="262"/>
      <c r="AE32" s="262"/>
      <c r="AF32" s="262"/>
      <c r="AG32" s="77" t="s">
        <v>449</v>
      </c>
    </row>
    <row r="33" spans="1:33" ht="47.4" customHeight="1">
      <c r="A33" s="216">
        <v>25</v>
      </c>
      <c r="B33" s="246" t="s">
        <v>450</v>
      </c>
      <c r="C33" s="200" t="s">
        <v>58</v>
      </c>
      <c r="D33" s="210">
        <f t="shared" si="0"/>
        <v>0.48</v>
      </c>
      <c r="E33" s="210"/>
      <c r="F33" s="210">
        <f t="shared" si="2"/>
        <v>0.48</v>
      </c>
      <c r="G33" s="200"/>
      <c r="H33" s="244"/>
      <c r="I33" s="200"/>
      <c r="J33" s="200"/>
      <c r="K33" s="200"/>
      <c r="L33" s="200"/>
      <c r="M33" s="259">
        <v>0.48</v>
      </c>
      <c r="N33" s="200"/>
      <c r="O33" s="200"/>
      <c r="P33" s="200"/>
      <c r="Q33" s="200"/>
      <c r="R33" s="200"/>
      <c r="S33" s="200"/>
      <c r="T33" s="200"/>
      <c r="U33" s="200"/>
      <c r="V33" s="200"/>
      <c r="W33" s="200"/>
      <c r="X33" s="215"/>
      <c r="Y33" s="200"/>
      <c r="Z33" s="270" t="s">
        <v>451</v>
      </c>
      <c r="AA33" s="270"/>
      <c r="AB33" s="264"/>
      <c r="AC33" s="264"/>
      <c r="AD33" s="262"/>
      <c r="AE33" s="262"/>
      <c r="AF33" s="262"/>
      <c r="AG33" s="281" t="s">
        <v>452</v>
      </c>
    </row>
    <row r="34" spans="1:33">
      <c r="A34" s="216">
        <v>26</v>
      </c>
      <c r="B34" s="246" t="s">
        <v>453</v>
      </c>
      <c r="C34" s="200" t="s">
        <v>59</v>
      </c>
      <c r="D34" s="210">
        <f t="shared" si="0"/>
        <v>0.02</v>
      </c>
      <c r="E34" s="210"/>
      <c r="F34" s="210">
        <f t="shared" si="2"/>
        <v>0.02</v>
      </c>
      <c r="G34" s="200"/>
      <c r="H34" s="244"/>
      <c r="I34" s="200"/>
      <c r="J34" s="200"/>
      <c r="K34" s="200"/>
      <c r="L34" s="200"/>
      <c r="M34" s="259">
        <v>0.02</v>
      </c>
      <c r="N34" s="200"/>
      <c r="O34" s="200"/>
      <c r="P34" s="200"/>
      <c r="Q34" s="200"/>
      <c r="R34" s="200"/>
      <c r="S34" s="200"/>
      <c r="T34" s="200"/>
      <c r="U34" s="200"/>
      <c r="V34" s="200"/>
      <c r="W34" s="200"/>
      <c r="X34" s="215"/>
      <c r="Y34" s="200" t="s">
        <v>403</v>
      </c>
      <c r="Z34" s="270" t="s">
        <v>454</v>
      </c>
      <c r="AA34" s="270"/>
      <c r="AB34" s="264"/>
      <c r="AC34" s="264"/>
      <c r="AD34" s="262"/>
      <c r="AE34" s="262"/>
      <c r="AF34" s="262"/>
      <c r="AG34" s="281" t="s">
        <v>217</v>
      </c>
    </row>
    <row r="35" spans="1:33" ht="36.6">
      <c r="A35" s="216">
        <v>27</v>
      </c>
      <c r="B35" s="203" t="s">
        <v>455</v>
      </c>
      <c r="C35" s="200" t="s">
        <v>52</v>
      </c>
      <c r="D35" s="210">
        <f t="shared" si="0"/>
        <v>0.94000000000000006</v>
      </c>
      <c r="E35" s="245"/>
      <c r="F35" s="210">
        <f t="shared" ref="F35:F40" si="3">SUM(G35:W35)</f>
        <v>0.94000000000000006</v>
      </c>
      <c r="G35" s="200"/>
      <c r="H35" s="200">
        <v>0.02</v>
      </c>
      <c r="I35" s="200"/>
      <c r="J35" s="200"/>
      <c r="K35" s="200"/>
      <c r="L35" s="200"/>
      <c r="M35" s="200">
        <v>0.92</v>
      </c>
      <c r="N35" s="200"/>
      <c r="O35" s="200"/>
      <c r="P35" s="200"/>
      <c r="Q35" s="200"/>
      <c r="R35" s="200"/>
      <c r="S35" s="200"/>
      <c r="T35" s="200"/>
      <c r="U35" s="200"/>
      <c r="V35" s="200"/>
      <c r="W35" s="200"/>
      <c r="X35" s="200"/>
      <c r="Y35" s="200" t="s">
        <v>419</v>
      </c>
      <c r="Z35" s="271" t="s">
        <v>441</v>
      </c>
      <c r="AA35" s="273"/>
      <c r="AB35" s="264"/>
      <c r="AC35" s="264"/>
      <c r="AD35" s="262"/>
      <c r="AE35" s="262"/>
      <c r="AF35" s="262"/>
      <c r="AG35" s="77" t="s">
        <v>221</v>
      </c>
    </row>
    <row r="36" spans="1:33">
      <c r="A36" s="216">
        <v>28</v>
      </c>
      <c r="B36" s="203" t="s">
        <v>456</v>
      </c>
      <c r="C36" s="200" t="s">
        <v>53</v>
      </c>
      <c r="D36" s="210">
        <f t="shared" si="0"/>
        <v>1.55</v>
      </c>
      <c r="E36" s="245"/>
      <c r="F36" s="210">
        <f t="shared" si="3"/>
        <v>1.55</v>
      </c>
      <c r="G36" s="200"/>
      <c r="H36" s="200">
        <v>0.03</v>
      </c>
      <c r="I36" s="200"/>
      <c r="J36" s="200">
        <v>0.12</v>
      </c>
      <c r="K36" s="200"/>
      <c r="L36" s="200"/>
      <c r="M36" s="200">
        <f>1.55-0.21</f>
        <v>1.34</v>
      </c>
      <c r="N36" s="200"/>
      <c r="O36" s="200">
        <v>0.05</v>
      </c>
      <c r="P36" s="200"/>
      <c r="Q36" s="200"/>
      <c r="R36" s="200"/>
      <c r="S36" s="200"/>
      <c r="T36" s="200"/>
      <c r="U36" s="200"/>
      <c r="V36" s="200">
        <v>0.01</v>
      </c>
      <c r="W36" s="200"/>
      <c r="X36" s="200"/>
      <c r="Y36" s="200" t="s">
        <v>419</v>
      </c>
      <c r="Z36" s="271" t="s">
        <v>457</v>
      </c>
      <c r="AA36" s="273"/>
      <c r="AB36" s="264"/>
      <c r="AC36" s="264"/>
      <c r="AD36" s="262"/>
      <c r="AE36" s="262"/>
      <c r="AF36" s="262"/>
      <c r="AG36" s="77" t="s">
        <v>224</v>
      </c>
    </row>
    <row r="37" spans="1:33">
      <c r="A37" s="216">
        <v>29</v>
      </c>
      <c r="B37" s="203" t="s">
        <v>458</v>
      </c>
      <c r="C37" s="200" t="s">
        <v>52</v>
      </c>
      <c r="D37" s="210">
        <f t="shared" si="0"/>
        <v>0.24</v>
      </c>
      <c r="E37" s="245">
        <v>0.12</v>
      </c>
      <c r="F37" s="210">
        <f t="shared" si="3"/>
        <v>0.12000000000000001</v>
      </c>
      <c r="G37" s="200"/>
      <c r="H37" s="175">
        <v>0.02</v>
      </c>
      <c r="I37" s="200"/>
      <c r="J37" s="200"/>
      <c r="K37" s="200"/>
      <c r="L37" s="200"/>
      <c r="M37" s="200">
        <v>0.1</v>
      </c>
      <c r="N37" s="200"/>
      <c r="O37" s="200"/>
      <c r="P37" s="200"/>
      <c r="Q37" s="200"/>
      <c r="R37" s="200"/>
      <c r="S37" s="200"/>
      <c r="T37" s="200"/>
      <c r="U37" s="200"/>
      <c r="V37" s="200"/>
      <c r="W37" s="200"/>
      <c r="X37" s="200"/>
      <c r="Y37" s="200" t="s">
        <v>401</v>
      </c>
      <c r="Z37" s="273" t="s">
        <v>459</v>
      </c>
      <c r="AA37" s="273"/>
      <c r="AB37" s="264"/>
      <c r="AC37" s="264"/>
      <c r="AD37" s="262"/>
      <c r="AE37" s="262"/>
      <c r="AF37" s="262"/>
      <c r="AG37" s="200" t="s">
        <v>215</v>
      </c>
    </row>
    <row r="38" spans="1:33">
      <c r="A38" s="216">
        <v>30</v>
      </c>
      <c r="B38" s="203" t="s">
        <v>460</v>
      </c>
      <c r="C38" s="200" t="s">
        <v>52</v>
      </c>
      <c r="D38" s="210">
        <f t="shared" si="0"/>
        <v>1.2</v>
      </c>
      <c r="E38" s="210"/>
      <c r="F38" s="210">
        <f t="shared" si="3"/>
        <v>1.2</v>
      </c>
      <c r="G38" s="200">
        <v>0.08</v>
      </c>
      <c r="H38" s="200"/>
      <c r="I38" s="200"/>
      <c r="J38" s="200">
        <v>0.3</v>
      </c>
      <c r="K38" s="200"/>
      <c r="L38" s="200"/>
      <c r="M38" s="200">
        <v>0.82</v>
      </c>
      <c r="N38" s="200"/>
      <c r="O38" s="200"/>
      <c r="P38" s="200"/>
      <c r="Q38" s="200"/>
      <c r="R38" s="200"/>
      <c r="S38" s="200"/>
      <c r="T38" s="200"/>
      <c r="U38" s="200"/>
      <c r="V38" s="200"/>
      <c r="W38" s="200"/>
      <c r="X38" s="215"/>
      <c r="Y38" s="200" t="s">
        <v>401</v>
      </c>
      <c r="Z38" s="270" t="s">
        <v>413</v>
      </c>
      <c r="AA38" s="270"/>
      <c r="AB38" s="264"/>
      <c r="AC38" s="264"/>
      <c r="AD38" s="262"/>
      <c r="AE38" s="262"/>
      <c r="AF38" s="262"/>
      <c r="AG38" s="200" t="s">
        <v>224</v>
      </c>
    </row>
    <row r="39" spans="1:33" ht="36.6">
      <c r="A39" s="216">
        <v>31</v>
      </c>
      <c r="B39" s="203" t="s">
        <v>461</v>
      </c>
      <c r="C39" s="200" t="s">
        <v>52</v>
      </c>
      <c r="D39" s="210">
        <f t="shared" si="0"/>
        <v>1.56</v>
      </c>
      <c r="E39" s="249">
        <v>0.6</v>
      </c>
      <c r="F39" s="210">
        <f t="shared" si="3"/>
        <v>0.96</v>
      </c>
      <c r="G39" s="250"/>
      <c r="H39" s="250"/>
      <c r="I39" s="250"/>
      <c r="J39" s="250"/>
      <c r="K39" s="250"/>
      <c r="L39" s="250"/>
      <c r="M39" s="249">
        <v>0.96</v>
      </c>
      <c r="N39" s="250"/>
      <c r="O39" s="250"/>
      <c r="P39" s="250"/>
      <c r="Q39" s="250"/>
      <c r="R39" s="250"/>
      <c r="S39" s="250"/>
      <c r="T39" s="250"/>
      <c r="U39" s="250"/>
      <c r="V39" s="250"/>
      <c r="W39" s="200"/>
      <c r="X39" s="215" t="s">
        <v>419</v>
      </c>
      <c r="Y39" s="215" t="s">
        <v>419</v>
      </c>
      <c r="Z39" s="271" t="s">
        <v>441</v>
      </c>
      <c r="AA39" s="270"/>
      <c r="AB39" s="264"/>
      <c r="AC39" s="264"/>
      <c r="AD39" s="262"/>
      <c r="AE39" s="262"/>
      <c r="AF39" s="262"/>
      <c r="AG39" s="200" t="s">
        <v>225</v>
      </c>
    </row>
    <row r="40" spans="1:33" ht="36.6">
      <c r="A40" s="216">
        <v>32</v>
      </c>
      <c r="B40" s="203" t="s">
        <v>462</v>
      </c>
      <c r="C40" s="200" t="s">
        <v>52</v>
      </c>
      <c r="D40" s="210">
        <f t="shared" si="0"/>
        <v>0.73</v>
      </c>
      <c r="E40" s="210">
        <v>0.28000000000000003</v>
      </c>
      <c r="F40" s="210">
        <f t="shared" si="3"/>
        <v>0.45</v>
      </c>
      <c r="G40" s="200"/>
      <c r="H40" s="200"/>
      <c r="I40" s="200"/>
      <c r="J40" s="200"/>
      <c r="K40" s="200"/>
      <c r="L40" s="200"/>
      <c r="M40" s="200">
        <v>0.45</v>
      </c>
      <c r="N40" s="200"/>
      <c r="O40" s="200"/>
      <c r="P40" s="200"/>
      <c r="Q40" s="200"/>
      <c r="R40" s="200"/>
      <c r="S40" s="200"/>
      <c r="T40" s="200"/>
      <c r="U40" s="200"/>
      <c r="V40" s="200"/>
      <c r="W40" s="200"/>
      <c r="X40" s="215" t="s">
        <v>419</v>
      </c>
      <c r="Y40" s="215" t="s">
        <v>419</v>
      </c>
      <c r="Z40" s="271" t="s">
        <v>441</v>
      </c>
      <c r="AA40" s="270"/>
      <c r="AB40" s="264"/>
      <c r="AC40" s="264"/>
      <c r="AD40" s="262"/>
      <c r="AE40" s="262"/>
      <c r="AF40" s="262"/>
      <c r="AG40" s="200" t="s">
        <v>225</v>
      </c>
    </row>
    <row r="41" spans="1:33" ht="43.2">
      <c r="A41" s="241" t="s">
        <v>463</v>
      </c>
      <c r="B41" s="242" t="s">
        <v>464</v>
      </c>
      <c r="C41" s="246"/>
      <c r="D41" s="210"/>
      <c r="E41" s="210"/>
      <c r="F41" s="210"/>
      <c r="G41" s="200"/>
      <c r="H41" s="200"/>
      <c r="I41" s="200"/>
      <c r="J41" s="200"/>
      <c r="K41" s="200"/>
      <c r="L41" s="200"/>
      <c r="M41" s="200"/>
      <c r="N41" s="200"/>
      <c r="O41" s="200"/>
      <c r="P41" s="200"/>
      <c r="Q41" s="200"/>
      <c r="R41" s="200"/>
      <c r="S41" s="200"/>
      <c r="T41" s="200"/>
      <c r="U41" s="200"/>
      <c r="V41" s="200"/>
      <c r="W41" s="257"/>
      <c r="X41" s="264"/>
      <c r="Y41" s="200"/>
      <c r="Z41" s="273"/>
      <c r="AA41" s="270"/>
      <c r="AB41" s="264"/>
      <c r="AC41" s="264"/>
      <c r="AD41" s="262"/>
      <c r="AE41" s="262"/>
      <c r="AF41" s="262"/>
      <c r="AG41" s="77"/>
    </row>
    <row r="42" spans="1:33" ht="27.6">
      <c r="A42" s="216">
        <v>33</v>
      </c>
      <c r="B42" s="203" t="s">
        <v>465</v>
      </c>
      <c r="C42" s="200" t="s">
        <v>59</v>
      </c>
      <c r="D42" s="210">
        <f>E42+F42</f>
        <v>0.02</v>
      </c>
      <c r="E42" s="251"/>
      <c r="F42" s="210">
        <f>SUM(G42:W42)</f>
        <v>0.02</v>
      </c>
      <c r="G42" s="200"/>
      <c r="H42" s="200"/>
      <c r="I42" s="200"/>
      <c r="J42" s="200"/>
      <c r="K42" s="200"/>
      <c r="L42" s="200"/>
      <c r="M42" s="175">
        <v>0.02</v>
      </c>
      <c r="N42" s="200"/>
      <c r="O42" s="200"/>
      <c r="P42" s="200"/>
      <c r="Q42" s="200"/>
      <c r="R42" s="200"/>
      <c r="S42" s="200"/>
      <c r="T42" s="200"/>
      <c r="U42" s="200"/>
      <c r="V42" s="200"/>
      <c r="W42" s="200"/>
      <c r="X42" s="215"/>
      <c r="Y42" s="200" t="s">
        <v>412</v>
      </c>
      <c r="Z42" s="273" t="s">
        <v>466</v>
      </c>
      <c r="AA42" s="270"/>
      <c r="AB42" s="264"/>
      <c r="AC42" s="264"/>
      <c r="AD42" s="262"/>
      <c r="AE42" s="262"/>
      <c r="AF42" s="262"/>
      <c r="AG42" s="200" t="s">
        <v>219</v>
      </c>
    </row>
    <row r="43" spans="1:33" ht="27.6">
      <c r="A43" s="216">
        <v>34</v>
      </c>
      <c r="B43" s="246" t="s">
        <v>467</v>
      </c>
      <c r="C43" s="200" t="s">
        <v>52</v>
      </c>
      <c r="D43" s="210">
        <f>E43+F43</f>
        <v>8.5805999999999987</v>
      </c>
      <c r="E43" s="210"/>
      <c r="F43" s="210">
        <f>SUM(G43:W43)</f>
        <v>8.5805999999999987</v>
      </c>
      <c r="G43" s="244">
        <v>0.25</v>
      </c>
      <c r="H43" s="244">
        <v>0.01</v>
      </c>
      <c r="I43" s="244"/>
      <c r="J43" s="244">
        <v>3.26</v>
      </c>
      <c r="K43" s="244">
        <v>1.35</v>
      </c>
      <c r="L43" s="244"/>
      <c r="M43" s="260">
        <v>3.32</v>
      </c>
      <c r="N43" s="244">
        <v>0.15</v>
      </c>
      <c r="O43" s="261">
        <v>0.16500000000000001</v>
      </c>
      <c r="P43" s="261">
        <v>0.02</v>
      </c>
      <c r="Q43" s="261"/>
      <c r="R43" s="261"/>
      <c r="S43" s="215"/>
      <c r="T43" s="215"/>
      <c r="U43" s="215"/>
      <c r="V43" s="261">
        <v>3.2599999999999997E-2</v>
      </c>
      <c r="W43" s="261">
        <v>2.3E-2</v>
      </c>
      <c r="X43" s="264"/>
      <c r="Y43" s="200"/>
      <c r="Z43" s="273" t="s">
        <v>466</v>
      </c>
      <c r="AA43" s="270"/>
      <c r="AB43" s="264"/>
      <c r="AC43" s="264"/>
      <c r="AD43" s="262"/>
      <c r="AE43" s="262"/>
      <c r="AF43" s="262"/>
      <c r="AG43" s="281" t="s">
        <v>468</v>
      </c>
    </row>
    <row r="44" spans="1:33" s="226" customFormat="1" ht="28.8">
      <c r="A44" s="241" t="s">
        <v>469</v>
      </c>
      <c r="B44" s="242" t="s">
        <v>470</v>
      </c>
      <c r="C44" s="242"/>
      <c r="D44" s="210">
        <f t="shared" si="0"/>
        <v>0</v>
      </c>
      <c r="E44" s="242"/>
      <c r="F44" s="210">
        <f t="shared" si="1"/>
        <v>0</v>
      </c>
      <c r="G44" s="204"/>
      <c r="H44" s="204"/>
      <c r="I44" s="204"/>
      <c r="J44" s="204"/>
      <c r="K44" s="204"/>
      <c r="L44" s="204"/>
      <c r="M44" s="204"/>
      <c r="N44" s="204"/>
      <c r="O44" s="204"/>
      <c r="P44" s="204"/>
      <c r="Q44" s="204"/>
      <c r="R44" s="204"/>
      <c r="S44" s="204"/>
      <c r="T44" s="204"/>
      <c r="U44" s="204"/>
      <c r="V44" s="204"/>
      <c r="W44" s="258"/>
      <c r="X44" s="265"/>
      <c r="Y44" s="204"/>
      <c r="Z44" s="276"/>
      <c r="AA44" s="277"/>
      <c r="AB44" s="265"/>
      <c r="AC44" s="265"/>
      <c r="AD44" s="263"/>
      <c r="AE44" s="263"/>
      <c r="AF44" s="263"/>
      <c r="AG44" s="242"/>
    </row>
    <row r="45" spans="1:33">
      <c r="A45" s="216">
        <v>35</v>
      </c>
      <c r="B45" s="203" t="s">
        <v>471</v>
      </c>
      <c r="C45" s="200" t="s">
        <v>67</v>
      </c>
      <c r="D45" s="210">
        <f t="shared" si="0"/>
        <v>6</v>
      </c>
      <c r="E45" s="210"/>
      <c r="F45" s="210">
        <f t="shared" si="1"/>
        <v>6</v>
      </c>
      <c r="G45" s="200">
        <v>4.7</v>
      </c>
      <c r="H45" s="200"/>
      <c r="I45" s="200"/>
      <c r="J45" s="200">
        <v>0.8</v>
      </c>
      <c r="K45" s="200"/>
      <c r="L45" s="200"/>
      <c r="M45" s="200">
        <v>0.5</v>
      </c>
      <c r="N45" s="200"/>
      <c r="O45" s="200"/>
      <c r="P45" s="200"/>
      <c r="Q45" s="200"/>
      <c r="R45" s="200"/>
      <c r="S45" s="200"/>
      <c r="T45" s="200"/>
      <c r="U45" s="200"/>
      <c r="V45" s="200"/>
      <c r="W45" s="200"/>
      <c r="X45" s="215"/>
      <c r="Y45" s="200" t="s">
        <v>412</v>
      </c>
      <c r="Z45" s="273" t="s">
        <v>472</v>
      </c>
      <c r="AA45" s="270"/>
      <c r="AB45" s="264"/>
      <c r="AC45" s="264"/>
      <c r="AD45" s="262"/>
      <c r="AE45" s="262"/>
      <c r="AF45" s="262"/>
      <c r="AG45" s="200" t="s">
        <v>219</v>
      </c>
    </row>
    <row r="46" spans="1:33">
      <c r="A46" s="216">
        <v>36</v>
      </c>
      <c r="B46" s="203" t="s">
        <v>473</v>
      </c>
      <c r="C46" s="200" t="s">
        <v>52</v>
      </c>
      <c r="D46" s="210">
        <f t="shared" si="0"/>
        <v>2</v>
      </c>
      <c r="E46" s="210"/>
      <c r="F46" s="210">
        <f t="shared" si="1"/>
        <v>2</v>
      </c>
      <c r="G46" s="200"/>
      <c r="H46" s="200"/>
      <c r="I46" s="200"/>
      <c r="J46" s="200">
        <v>0.8</v>
      </c>
      <c r="K46" s="200"/>
      <c r="L46" s="200"/>
      <c r="M46" s="200">
        <v>1.2</v>
      </c>
      <c r="N46" s="200"/>
      <c r="O46" s="200"/>
      <c r="P46" s="200"/>
      <c r="Q46" s="200"/>
      <c r="R46" s="200"/>
      <c r="S46" s="200"/>
      <c r="T46" s="200"/>
      <c r="U46" s="200"/>
      <c r="V46" s="200"/>
      <c r="W46" s="200"/>
      <c r="X46" s="215"/>
      <c r="Y46" s="200" t="s">
        <v>412</v>
      </c>
      <c r="Z46" s="270" t="s">
        <v>474</v>
      </c>
      <c r="AA46" s="270"/>
      <c r="AB46" s="264"/>
      <c r="AC46" s="264"/>
      <c r="AD46" s="262"/>
      <c r="AE46" s="262"/>
      <c r="AF46" s="262"/>
      <c r="AG46" s="200" t="s">
        <v>219</v>
      </c>
    </row>
    <row r="47" spans="1:33" ht="27.6">
      <c r="A47" s="216">
        <v>37</v>
      </c>
      <c r="B47" s="203" t="s">
        <v>475</v>
      </c>
      <c r="C47" s="200" t="s">
        <v>52</v>
      </c>
      <c r="D47" s="210">
        <f t="shared" si="0"/>
        <v>0.2</v>
      </c>
      <c r="E47" s="210"/>
      <c r="F47" s="210">
        <f t="shared" si="1"/>
        <v>0.2</v>
      </c>
      <c r="G47" s="200"/>
      <c r="H47" s="200"/>
      <c r="I47" s="200"/>
      <c r="J47" s="200"/>
      <c r="K47" s="200"/>
      <c r="L47" s="200"/>
      <c r="M47" s="200">
        <v>0.2</v>
      </c>
      <c r="N47" s="200"/>
      <c r="O47" s="200"/>
      <c r="P47" s="200"/>
      <c r="Q47" s="200"/>
      <c r="R47" s="200"/>
      <c r="S47" s="200"/>
      <c r="T47" s="200"/>
      <c r="U47" s="200"/>
      <c r="V47" s="200"/>
      <c r="W47" s="200"/>
      <c r="X47" s="215"/>
      <c r="Y47" s="200" t="s">
        <v>412</v>
      </c>
      <c r="Z47" s="271" t="s">
        <v>472</v>
      </c>
      <c r="AA47" s="270"/>
      <c r="AB47" s="264"/>
      <c r="AC47" s="264"/>
      <c r="AD47" s="262"/>
      <c r="AE47" s="262"/>
      <c r="AF47" s="262"/>
      <c r="AG47" s="200" t="s">
        <v>224</v>
      </c>
    </row>
    <row r="48" spans="1:33">
      <c r="A48" s="216">
        <v>38</v>
      </c>
      <c r="B48" s="203" t="s">
        <v>476</v>
      </c>
      <c r="C48" s="200" t="s">
        <v>54</v>
      </c>
      <c r="D48" s="210">
        <f t="shared" si="0"/>
        <v>0.02</v>
      </c>
      <c r="E48" s="210"/>
      <c r="F48" s="210">
        <f t="shared" si="1"/>
        <v>0.02</v>
      </c>
      <c r="G48" s="200"/>
      <c r="H48" s="200"/>
      <c r="I48" s="200"/>
      <c r="J48" s="200">
        <v>0.02</v>
      </c>
      <c r="K48" s="200"/>
      <c r="L48" s="200"/>
      <c r="M48" s="200"/>
      <c r="N48" s="200"/>
      <c r="O48" s="200"/>
      <c r="P48" s="200"/>
      <c r="Q48" s="200"/>
      <c r="R48" s="200"/>
      <c r="S48" s="200"/>
      <c r="T48" s="200"/>
      <c r="U48" s="200"/>
      <c r="V48" s="200"/>
      <c r="W48" s="200"/>
      <c r="X48" s="215"/>
      <c r="Y48" s="200" t="s">
        <v>412</v>
      </c>
      <c r="Z48" s="270" t="s">
        <v>472</v>
      </c>
      <c r="AA48" s="270"/>
      <c r="AB48" s="264"/>
      <c r="AC48" s="264"/>
      <c r="AD48" s="262"/>
      <c r="AE48" s="262"/>
      <c r="AF48" s="262"/>
      <c r="AG48" s="200" t="s">
        <v>225</v>
      </c>
    </row>
    <row r="49" spans="1:33">
      <c r="A49" s="216">
        <v>39</v>
      </c>
      <c r="B49" s="203" t="s">
        <v>477</v>
      </c>
      <c r="C49" s="200" t="s">
        <v>54</v>
      </c>
      <c r="D49" s="210">
        <f t="shared" si="0"/>
        <v>0.03</v>
      </c>
      <c r="E49" s="210"/>
      <c r="F49" s="210">
        <f t="shared" si="1"/>
        <v>0.03</v>
      </c>
      <c r="G49" s="200"/>
      <c r="H49" s="200"/>
      <c r="I49" s="200"/>
      <c r="J49" s="200"/>
      <c r="K49" s="200"/>
      <c r="L49" s="200"/>
      <c r="M49" s="200"/>
      <c r="N49" s="200"/>
      <c r="O49" s="200"/>
      <c r="P49" s="200"/>
      <c r="Q49" s="200"/>
      <c r="R49" s="200"/>
      <c r="S49" s="200"/>
      <c r="T49" s="200"/>
      <c r="U49" s="200"/>
      <c r="V49" s="200"/>
      <c r="W49" s="200">
        <v>0.03</v>
      </c>
      <c r="X49" s="215"/>
      <c r="Y49" s="200" t="s">
        <v>412</v>
      </c>
      <c r="Z49" s="270" t="s">
        <v>472</v>
      </c>
      <c r="AA49" s="270"/>
      <c r="AB49" s="264"/>
      <c r="AC49" s="264"/>
      <c r="AD49" s="262"/>
      <c r="AE49" s="262"/>
      <c r="AF49" s="262"/>
      <c r="AG49" s="200" t="s">
        <v>225</v>
      </c>
    </row>
    <row r="50" spans="1:33">
      <c r="A50" s="216">
        <v>40</v>
      </c>
      <c r="B50" s="203" t="s">
        <v>478</v>
      </c>
      <c r="C50" s="200" t="s">
        <v>54</v>
      </c>
      <c r="D50" s="210">
        <f t="shared" si="0"/>
        <v>0.1</v>
      </c>
      <c r="E50" s="210"/>
      <c r="F50" s="210">
        <f t="shared" si="1"/>
        <v>0.1</v>
      </c>
      <c r="G50" s="200"/>
      <c r="H50" s="200"/>
      <c r="I50" s="200"/>
      <c r="J50" s="200">
        <v>0.1</v>
      </c>
      <c r="K50" s="200"/>
      <c r="L50" s="200"/>
      <c r="M50" s="200"/>
      <c r="N50" s="200"/>
      <c r="O50" s="200"/>
      <c r="P50" s="200"/>
      <c r="Q50" s="200"/>
      <c r="R50" s="200"/>
      <c r="S50" s="200"/>
      <c r="T50" s="200"/>
      <c r="U50" s="200"/>
      <c r="V50" s="200"/>
      <c r="W50" s="200"/>
      <c r="X50" s="215"/>
      <c r="Y50" s="200" t="s">
        <v>412</v>
      </c>
      <c r="Z50" s="270" t="s">
        <v>472</v>
      </c>
      <c r="AA50" s="270"/>
      <c r="AB50" s="264"/>
      <c r="AC50" s="264"/>
      <c r="AD50" s="262"/>
      <c r="AE50" s="262"/>
      <c r="AF50" s="262"/>
      <c r="AG50" s="200" t="s">
        <v>221</v>
      </c>
    </row>
    <row r="51" spans="1:33">
      <c r="A51" s="216">
        <v>41</v>
      </c>
      <c r="B51" s="203" t="s">
        <v>479</v>
      </c>
      <c r="C51" s="200" t="s">
        <v>52</v>
      </c>
      <c r="D51" s="210">
        <f t="shared" si="0"/>
        <v>1.5</v>
      </c>
      <c r="E51" s="210"/>
      <c r="F51" s="210">
        <f t="shared" si="1"/>
        <v>1.5</v>
      </c>
      <c r="G51" s="200"/>
      <c r="H51" s="200"/>
      <c r="I51" s="200"/>
      <c r="J51" s="200"/>
      <c r="K51" s="200"/>
      <c r="L51" s="200"/>
      <c r="M51" s="200">
        <v>1.5</v>
      </c>
      <c r="N51" s="200"/>
      <c r="O51" s="200"/>
      <c r="P51" s="200"/>
      <c r="Q51" s="200"/>
      <c r="R51" s="200"/>
      <c r="S51" s="200"/>
      <c r="T51" s="200"/>
      <c r="U51" s="200"/>
      <c r="V51" s="200"/>
      <c r="W51" s="200"/>
      <c r="X51" s="215"/>
      <c r="Y51" s="200"/>
      <c r="Z51" s="270"/>
      <c r="AA51" s="270"/>
      <c r="AB51" s="264"/>
      <c r="AC51" s="264"/>
      <c r="AD51" s="262"/>
      <c r="AE51" s="262"/>
      <c r="AF51" s="262"/>
      <c r="AG51" s="200" t="s">
        <v>221</v>
      </c>
    </row>
    <row r="52" spans="1:33" s="227" customFormat="1" ht="27.6">
      <c r="A52" s="216">
        <v>42</v>
      </c>
      <c r="B52" s="203" t="s">
        <v>480</v>
      </c>
      <c r="C52" s="200" t="s">
        <v>52</v>
      </c>
      <c r="D52" s="245">
        <f t="shared" si="0"/>
        <v>8</v>
      </c>
      <c r="E52" s="245"/>
      <c r="F52" s="245">
        <f t="shared" si="1"/>
        <v>8</v>
      </c>
      <c r="G52" s="200"/>
      <c r="H52" s="200"/>
      <c r="I52" s="200"/>
      <c r="J52" s="200">
        <v>0.85</v>
      </c>
      <c r="K52" s="200">
        <v>1.04</v>
      </c>
      <c r="L52" s="200"/>
      <c r="M52" s="200">
        <v>6.11</v>
      </c>
      <c r="N52" s="200"/>
      <c r="O52" s="200"/>
      <c r="P52" s="200"/>
      <c r="Q52" s="200"/>
      <c r="R52" s="200"/>
      <c r="S52" s="200"/>
      <c r="T52" s="200"/>
      <c r="U52" s="200"/>
      <c r="V52" s="200"/>
      <c r="W52" s="200"/>
      <c r="X52" s="200"/>
      <c r="Y52" s="200"/>
      <c r="Z52" s="273"/>
      <c r="AA52" s="273"/>
      <c r="AB52" s="274"/>
      <c r="AC52" s="274"/>
      <c r="AD52" s="275"/>
      <c r="AE52" s="275"/>
      <c r="AF52" s="275"/>
      <c r="AG52" s="200" t="s">
        <v>223</v>
      </c>
    </row>
    <row r="53" spans="1:33">
      <c r="A53" s="216">
        <v>43</v>
      </c>
      <c r="B53" s="203" t="s">
        <v>481</v>
      </c>
      <c r="C53" s="200" t="s">
        <v>52</v>
      </c>
      <c r="D53" s="210">
        <f t="shared" si="0"/>
        <v>4</v>
      </c>
      <c r="E53" s="210"/>
      <c r="F53" s="210">
        <f t="shared" si="1"/>
        <v>4</v>
      </c>
      <c r="G53" s="200"/>
      <c r="H53" s="200"/>
      <c r="I53" s="200"/>
      <c r="J53" s="200"/>
      <c r="K53" s="200"/>
      <c r="L53" s="200"/>
      <c r="M53" s="200">
        <v>4</v>
      </c>
      <c r="N53" s="200"/>
      <c r="O53" s="200"/>
      <c r="P53" s="200"/>
      <c r="Q53" s="200"/>
      <c r="R53" s="200"/>
      <c r="S53" s="200"/>
      <c r="T53" s="200"/>
      <c r="U53" s="200"/>
      <c r="V53" s="200"/>
      <c r="W53" s="200"/>
      <c r="X53" s="215"/>
      <c r="Y53" s="200" t="s">
        <v>482</v>
      </c>
      <c r="Z53" s="270"/>
      <c r="AA53" s="270"/>
      <c r="AB53" s="264"/>
      <c r="AC53" s="264"/>
      <c r="AD53" s="262"/>
      <c r="AE53" s="262"/>
      <c r="AF53" s="262"/>
      <c r="AG53" s="200" t="s">
        <v>222</v>
      </c>
    </row>
    <row r="54" spans="1:33">
      <c r="A54" s="216">
        <v>44</v>
      </c>
      <c r="B54" s="203" t="s">
        <v>483</v>
      </c>
      <c r="C54" s="200" t="s">
        <v>52</v>
      </c>
      <c r="D54" s="210">
        <f t="shared" si="0"/>
        <v>3</v>
      </c>
      <c r="E54" s="245"/>
      <c r="F54" s="210">
        <f t="shared" si="1"/>
        <v>3</v>
      </c>
      <c r="G54" s="200"/>
      <c r="H54" s="200"/>
      <c r="I54" s="200"/>
      <c r="J54" s="200"/>
      <c r="K54" s="200"/>
      <c r="L54" s="200"/>
      <c r="M54" s="200">
        <v>3</v>
      </c>
      <c r="N54" s="200"/>
      <c r="O54" s="200"/>
      <c r="P54" s="200"/>
      <c r="Q54" s="200"/>
      <c r="R54" s="200"/>
      <c r="S54" s="200"/>
      <c r="T54" s="200"/>
      <c r="U54" s="200"/>
      <c r="V54" s="200"/>
      <c r="W54" s="200"/>
      <c r="X54" s="200"/>
      <c r="Y54" s="200" t="s">
        <v>401</v>
      </c>
      <c r="Z54" s="273"/>
      <c r="AA54" s="273"/>
      <c r="AB54" s="264"/>
      <c r="AC54" s="264"/>
      <c r="AD54" s="262"/>
      <c r="AE54" s="262"/>
      <c r="AF54" s="262"/>
      <c r="AG54" s="200" t="s">
        <v>222</v>
      </c>
    </row>
    <row r="55" spans="1:33" s="228" customFormat="1" ht="28.8">
      <c r="A55" s="252" t="s">
        <v>484</v>
      </c>
      <c r="B55" s="253" t="s">
        <v>485</v>
      </c>
      <c r="C55" s="254"/>
      <c r="D55" s="210">
        <f t="shared" si="0"/>
        <v>0</v>
      </c>
      <c r="E55" s="255"/>
      <c r="F55" s="210">
        <f t="shared" si="1"/>
        <v>0</v>
      </c>
      <c r="G55" s="254"/>
      <c r="H55" s="254"/>
      <c r="I55" s="254"/>
      <c r="J55" s="254"/>
      <c r="K55" s="254"/>
      <c r="L55" s="254"/>
      <c r="M55" s="254"/>
      <c r="N55" s="254"/>
      <c r="O55" s="254"/>
      <c r="P55" s="254"/>
      <c r="Q55" s="254"/>
      <c r="R55" s="254"/>
      <c r="S55" s="254"/>
      <c r="T55" s="254"/>
      <c r="U55" s="254"/>
      <c r="V55" s="254"/>
      <c r="W55" s="254"/>
      <c r="X55" s="266"/>
      <c r="Y55" s="254"/>
      <c r="Z55" s="278"/>
      <c r="AA55" s="278"/>
      <c r="AB55" s="279"/>
      <c r="AC55" s="279"/>
      <c r="AD55" s="280"/>
      <c r="AE55" s="280"/>
      <c r="AF55" s="280"/>
      <c r="AG55" s="254"/>
    </row>
    <row r="56" spans="1:33" ht="27.6">
      <c r="A56" s="216">
        <v>45</v>
      </c>
      <c r="B56" s="203" t="s">
        <v>486</v>
      </c>
      <c r="C56" s="200" t="s">
        <v>59</v>
      </c>
      <c r="D56" s="210">
        <f t="shared" si="0"/>
        <v>0.03</v>
      </c>
      <c r="E56" s="210"/>
      <c r="F56" s="210">
        <f t="shared" si="1"/>
        <v>0.03</v>
      </c>
      <c r="G56" s="200"/>
      <c r="H56" s="200"/>
      <c r="I56" s="200"/>
      <c r="J56" s="200"/>
      <c r="K56" s="200"/>
      <c r="L56" s="200"/>
      <c r="M56" s="200">
        <v>0.03</v>
      </c>
      <c r="N56" s="200"/>
      <c r="O56" s="200"/>
      <c r="P56" s="200"/>
      <c r="Q56" s="200"/>
      <c r="R56" s="200"/>
      <c r="S56" s="200"/>
      <c r="T56" s="200"/>
      <c r="U56" s="200"/>
      <c r="V56" s="200"/>
      <c r="W56" s="200"/>
      <c r="X56" s="215"/>
      <c r="Y56" s="200" t="s">
        <v>401</v>
      </c>
      <c r="Z56" s="270"/>
      <c r="AA56" s="270"/>
      <c r="AB56" s="264"/>
      <c r="AC56" s="264"/>
      <c r="AD56" s="262"/>
      <c r="AE56" s="262"/>
      <c r="AF56" s="262"/>
      <c r="AG56" s="200" t="s">
        <v>224</v>
      </c>
    </row>
    <row r="57" spans="1:33" ht="15.6">
      <c r="A57" s="216">
        <v>46</v>
      </c>
      <c r="B57" s="256" t="s">
        <v>487</v>
      </c>
      <c r="C57" s="239" t="s">
        <v>59</v>
      </c>
      <c r="D57" s="210">
        <f t="shared" si="0"/>
        <v>0.03</v>
      </c>
      <c r="E57" s="210"/>
      <c r="F57" s="210">
        <f t="shared" si="1"/>
        <v>0.03</v>
      </c>
      <c r="G57" s="200"/>
      <c r="H57" s="200"/>
      <c r="I57" s="200"/>
      <c r="J57" s="200"/>
      <c r="K57" s="200"/>
      <c r="L57" s="200"/>
      <c r="M57" s="200">
        <v>0.03</v>
      </c>
      <c r="N57" s="200"/>
      <c r="O57" s="200"/>
      <c r="P57" s="200"/>
      <c r="Q57" s="200"/>
      <c r="R57" s="200"/>
      <c r="S57" s="200"/>
      <c r="T57" s="200"/>
      <c r="U57" s="200"/>
      <c r="V57" s="200"/>
      <c r="W57" s="200"/>
      <c r="X57" s="215"/>
      <c r="Y57" s="200" t="s">
        <v>401</v>
      </c>
      <c r="Z57" s="270"/>
      <c r="AA57" s="270"/>
      <c r="AB57" s="264"/>
      <c r="AC57" s="264"/>
      <c r="AD57" s="262"/>
      <c r="AE57" s="262"/>
      <c r="AF57" s="262"/>
      <c r="AG57" s="250" t="s">
        <v>215</v>
      </c>
    </row>
    <row r="58" spans="1:33">
      <c r="A58" s="216">
        <v>47</v>
      </c>
      <c r="B58" s="203" t="s">
        <v>488</v>
      </c>
      <c r="C58" s="200" t="s">
        <v>59</v>
      </c>
      <c r="D58" s="210">
        <f t="shared" si="0"/>
        <v>0.01</v>
      </c>
      <c r="E58" s="210"/>
      <c r="F58" s="210">
        <f t="shared" si="1"/>
        <v>0.01</v>
      </c>
      <c r="G58" s="200"/>
      <c r="H58" s="200"/>
      <c r="I58" s="200"/>
      <c r="J58" s="200"/>
      <c r="K58" s="200"/>
      <c r="L58" s="200"/>
      <c r="M58" s="200">
        <v>0.01</v>
      </c>
      <c r="N58" s="200"/>
      <c r="O58" s="200"/>
      <c r="P58" s="200"/>
      <c r="Q58" s="200"/>
      <c r="R58" s="200"/>
      <c r="S58" s="200"/>
      <c r="T58" s="200"/>
      <c r="U58" s="200"/>
      <c r="V58" s="200"/>
      <c r="W58" s="200"/>
      <c r="X58" s="215"/>
      <c r="Y58" s="200" t="s">
        <v>401</v>
      </c>
      <c r="Z58" s="270"/>
      <c r="AA58" s="270"/>
      <c r="AB58" s="264"/>
      <c r="AC58" s="264"/>
      <c r="AD58" s="262"/>
      <c r="AE58" s="262"/>
      <c r="AF58" s="262"/>
      <c r="AG58" s="200" t="s">
        <v>221</v>
      </c>
    </row>
    <row r="59" spans="1:33" ht="27.6">
      <c r="A59" s="216">
        <v>48</v>
      </c>
      <c r="B59" s="203" t="s">
        <v>489</v>
      </c>
      <c r="C59" s="200" t="s">
        <v>59</v>
      </c>
      <c r="D59" s="210">
        <f t="shared" si="0"/>
        <v>0.03</v>
      </c>
      <c r="E59" s="210"/>
      <c r="F59" s="210">
        <f t="shared" si="1"/>
        <v>0.03</v>
      </c>
      <c r="G59" s="200"/>
      <c r="H59" s="200"/>
      <c r="I59" s="200"/>
      <c r="J59" s="200"/>
      <c r="K59" s="200"/>
      <c r="L59" s="200"/>
      <c r="M59" s="200">
        <v>0.03</v>
      </c>
      <c r="N59" s="200"/>
      <c r="O59" s="200"/>
      <c r="P59" s="200"/>
      <c r="Q59" s="200"/>
      <c r="R59" s="200"/>
      <c r="S59" s="200"/>
      <c r="T59" s="200"/>
      <c r="U59" s="200"/>
      <c r="V59" s="200"/>
      <c r="W59" s="200"/>
      <c r="X59" s="215"/>
      <c r="Y59" s="200" t="s">
        <v>401</v>
      </c>
      <c r="Z59" s="270"/>
      <c r="AA59" s="270"/>
      <c r="AB59" s="264"/>
      <c r="AC59" s="264"/>
      <c r="AD59" s="262"/>
      <c r="AE59" s="262"/>
      <c r="AF59" s="262"/>
      <c r="AG59" s="200" t="s">
        <v>221</v>
      </c>
    </row>
    <row r="60" spans="1:33" ht="27.6">
      <c r="A60" s="216">
        <v>49</v>
      </c>
      <c r="B60" s="203" t="s">
        <v>490</v>
      </c>
      <c r="C60" s="200" t="s">
        <v>56</v>
      </c>
      <c r="D60" s="210">
        <f t="shared" si="0"/>
        <v>0.1</v>
      </c>
      <c r="E60" s="245"/>
      <c r="F60" s="210">
        <f t="shared" si="1"/>
        <v>0.1</v>
      </c>
      <c r="G60" s="200"/>
      <c r="H60" s="200"/>
      <c r="I60" s="200"/>
      <c r="J60" s="200"/>
      <c r="K60" s="200"/>
      <c r="L60" s="200"/>
      <c r="M60" s="200">
        <v>0.1</v>
      </c>
      <c r="N60" s="200"/>
      <c r="O60" s="200"/>
      <c r="P60" s="200"/>
      <c r="Q60" s="200"/>
      <c r="R60" s="200"/>
      <c r="S60" s="200"/>
      <c r="T60" s="200"/>
      <c r="U60" s="200"/>
      <c r="V60" s="200"/>
      <c r="W60" s="200"/>
      <c r="X60" s="200"/>
      <c r="Y60" s="200" t="s">
        <v>401</v>
      </c>
      <c r="Z60" s="273"/>
      <c r="AA60" s="273"/>
      <c r="AB60" s="264"/>
      <c r="AC60" s="264"/>
      <c r="AD60" s="262"/>
      <c r="AE60" s="262"/>
      <c r="AF60" s="262"/>
      <c r="AG60" s="200" t="s">
        <v>215</v>
      </c>
    </row>
    <row r="61" spans="1:33" ht="27.6">
      <c r="A61" s="216">
        <v>50</v>
      </c>
      <c r="B61" s="203" t="s">
        <v>491</v>
      </c>
      <c r="C61" s="200" t="s">
        <v>52</v>
      </c>
      <c r="D61" s="210">
        <f t="shared" si="0"/>
        <v>10.5</v>
      </c>
      <c r="E61" s="210"/>
      <c r="F61" s="210">
        <f t="shared" si="1"/>
        <v>10.5</v>
      </c>
      <c r="G61" s="200"/>
      <c r="H61" s="200">
        <v>0.1</v>
      </c>
      <c r="I61" s="200"/>
      <c r="J61" s="200">
        <v>2.1</v>
      </c>
      <c r="K61" s="200">
        <v>3</v>
      </c>
      <c r="L61" s="200"/>
      <c r="M61" s="200">
        <v>5.3</v>
      </c>
      <c r="N61" s="200"/>
      <c r="O61" s="200"/>
      <c r="P61" s="200"/>
      <c r="Q61" s="200"/>
      <c r="R61" s="200"/>
      <c r="S61" s="200"/>
      <c r="T61" s="200"/>
      <c r="U61" s="200"/>
      <c r="V61" s="200"/>
      <c r="W61" s="200"/>
      <c r="X61" s="215"/>
      <c r="Y61" s="200" t="s">
        <v>482</v>
      </c>
      <c r="Z61" s="270"/>
      <c r="AA61" s="270"/>
      <c r="AB61" s="264"/>
      <c r="AC61" s="264"/>
      <c r="AD61" s="262"/>
      <c r="AE61" s="262"/>
      <c r="AF61" s="262"/>
      <c r="AG61" s="77" t="s">
        <v>492</v>
      </c>
    </row>
    <row r="62" spans="1:33">
      <c r="A62" s="216">
        <v>51</v>
      </c>
      <c r="B62" s="203" t="s">
        <v>493</v>
      </c>
      <c r="C62" s="200" t="s">
        <v>52</v>
      </c>
      <c r="D62" s="210">
        <f t="shared" si="0"/>
        <v>0.6</v>
      </c>
      <c r="E62" s="210"/>
      <c r="F62" s="210">
        <f t="shared" si="1"/>
        <v>0.6</v>
      </c>
      <c r="G62" s="200"/>
      <c r="H62" s="200"/>
      <c r="I62" s="200"/>
      <c r="J62" s="200"/>
      <c r="K62" s="200">
        <v>0.1</v>
      </c>
      <c r="L62" s="200"/>
      <c r="M62" s="200">
        <v>0.5</v>
      </c>
      <c r="N62" s="200"/>
      <c r="O62" s="200"/>
      <c r="P62" s="200"/>
      <c r="Q62" s="200"/>
      <c r="R62" s="200"/>
      <c r="S62" s="200"/>
      <c r="T62" s="200"/>
      <c r="U62" s="200"/>
      <c r="V62" s="200"/>
      <c r="W62" s="200"/>
      <c r="X62" s="215"/>
      <c r="Y62" s="200" t="s">
        <v>401</v>
      </c>
      <c r="Z62" s="270"/>
      <c r="AA62" s="270"/>
      <c r="AB62" s="264"/>
      <c r="AC62" s="264"/>
      <c r="AD62" s="262"/>
      <c r="AE62" s="262"/>
      <c r="AF62" s="262"/>
      <c r="AG62" s="200" t="s">
        <v>224</v>
      </c>
    </row>
    <row r="63" spans="1:33">
      <c r="A63" s="216">
        <v>52</v>
      </c>
      <c r="B63" s="203" t="s">
        <v>494</v>
      </c>
      <c r="C63" s="200" t="s">
        <v>52</v>
      </c>
      <c r="D63" s="210">
        <f t="shared" si="0"/>
        <v>0.69</v>
      </c>
      <c r="E63" s="210">
        <v>0.09</v>
      </c>
      <c r="F63" s="210">
        <f t="shared" si="1"/>
        <v>0.6</v>
      </c>
      <c r="G63" s="200"/>
      <c r="H63" s="200"/>
      <c r="I63" s="200"/>
      <c r="J63" s="200">
        <v>0.3</v>
      </c>
      <c r="K63" s="200"/>
      <c r="L63" s="200">
        <v>0.3</v>
      </c>
      <c r="M63" s="200"/>
      <c r="N63" s="200"/>
      <c r="O63" s="200"/>
      <c r="P63" s="200"/>
      <c r="Q63" s="200"/>
      <c r="R63" s="200"/>
      <c r="S63" s="200"/>
      <c r="T63" s="200"/>
      <c r="U63" s="200"/>
      <c r="V63" s="200"/>
      <c r="W63" s="200"/>
      <c r="X63" s="215"/>
      <c r="Y63" s="200" t="s">
        <v>401</v>
      </c>
      <c r="Z63" s="270"/>
      <c r="AA63" s="270"/>
      <c r="AB63" s="264"/>
      <c r="AC63" s="264"/>
      <c r="AD63" s="262"/>
      <c r="AE63" s="262"/>
      <c r="AF63" s="262"/>
      <c r="AG63" s="200" t="s">
        <v>224</v>
      </c>
    </row>
    <row r="64" spans="1:33">
      <c r="A64" s="216">
        <v>53</v>
      </c>
      <c r="B64" s="203" t="s">
        <v>495</v>
      </c>
      <c r="C64" s="200" t="s">
        <v>52</v>
      </c>
      <c r="D64" s="210">
        <f t="shared" si="0"/>
        <v>1.3299999999999998</v>
      </c>
      <c r="E64" s="210">
        <v>0.05</v>
      </c>
      <c r="F64" s="210">
        <f t="shared" si="1"/>
        <v>1.2799999999999998</v>
      </c>
      <c r="G64" s="200"/>
      <c r="H64" s="200">
        <v>0.03</v>
      </c>
      <c r="I64" s="200">
        <v>0.3</v>
      </c>
      <c r="J64" s="200">
        <v>0.05</v>
      </c>
      <c r="K64" s="200">
        <v>0.2</v>
      </c>
      <c r="L64" s="200"/>
      <c r="M64" s="200">
        <v>0.7</v>
      </c>
      <c r="N64" s="200"/>
      <c r="O64" s="200"/>
      <c r="P64" s="200"/>
      <c r="Q64" s="200"/>
      <c r="R64" s="200"/>
      <c r="S64" s="200"/>
      <c r="T64" s="200"/>
      <c r="U64" s="200"/>
      <c r="V64" s="200"/>
      <c r="W64" s="200"/>
      <c r="X64" s="215"/>
      <c r="Y64" s="200" t="s">
        <v>401</v>
      </c>
      <c r="Z64" s="270"/>
      <c r="AA64" s="270"/>
      <c r="AB64" s="264"/>
      <c r="AC64" s="264"/>
      <c r="AD64" s="262"/>
      <c r="AE64" s="262"/>
      <c r="AF64" s="262"/>
      <c r="AG64" s="200" t="s">
        <v>224</v>
      </c>
    </row>
    <row r="65" spans="1:800 1048:1824 2072:2848 3096:3872 4120:4896 5144:5920 6168:6944 7192:7968 8216:8992 9240:10016 10264:11040 11288:12064 12312:13088 13336:14112 14360:15136 15384:16160" ht="15.6">
      <c r="A65" s="216">
        <v>54</v>
      </c>
      <c r="B65" s="203" t="s">
        <v>496</v>
      </c>
      <c r="C65" s="200" t="s">
        <v>52</v>
      </c>
      <c r="D65" s="210">
        <f t="shared" si="0"/>
        <v>1.38</v>
      </c>
      <c r="E65" s="249">
        <v>0.18</v>
      </c>
      <c r="F65" s="210">
        <f t="shared" si="1"/>
        <v>1.2</v>
      </c>
      <c r="G65" s="200">
        <v>1</v>
      </c>
      <c r="H65" s="200"/>
      <c r="I65" s="200"/>
      <c r="J65" s="200"/>
      <c r="K65" s="200"/>
      <c r="L65" s="200"/>
      <c r="M65" s="200">
        <v>0.2</v>
      </c>
      <c r="N65" s="200"/>
      <c r="O65" s="200"/>
      <c r="P65" s="200"/>
      <c r="Q65" s="200"/>
      <c r="R65" s="200"/>
      <c r="S65" s="200"/>
      <c r="T65" s="200"/>
      <c r="U65" s="200"/>
      <c r="V65" s="200"/>
      <c r="W65" s="200"/>
      <c r="X65" s="215" t="s">
        <v>419</v>
      </c>
      <c r="Y65" s="215" t="s">
        <v>419</v>
      </c>
      <c r="Z65" s="270"/>
      <c r="AA65" s="270"/>
      <c r="AB65" s="264"/>
      <c r="AC65" s="264"/>
      <c r="AD65" s="262"/>
      <c r="AE65" s="262"/>
      <c r="AF65" s="262"/>
      <c r="AG65" s="200" t="s">
        <v>225</v>
      </c>
    </row>
    <row r="66" spans="1:800 1048:1824 2072:2848 3096:3872 4120:4896 5144:5920 6168:6944 7192:7968 8216:8992 9240:10016 10264:11040 11288:12064 12312:13088 13336:14112 14360:15136 15384:16160">
      <c r="A66" s="216">
        <v>55</v>
      </c>
      <c r="B66" s="203" t="s">
        <v>497</v>
      </c>
      <c r="C66" s="200" t="s">
        <v>52</v>
      </c>
      <c r="D66" s="210">
        <f t="shared" si="0"/>
        <v>2.8</v>
      </c>
      <c r="E66" s="210"/>
      <c r="F66" s="210">
        <f t="shared" si="1"/>
        <v>2.8</v>
      </c>
      <c r="G66" s="200"/>
      <c r="H66" s="200"/>
      <c r="I66" s="200"/>
      <c r="J66" s="200"/>
      <c r="K66" s="200"/>
      <c r="L66" s="200"/>
      <c r="M66" s="200">
        <v>2.8</v>
      </c>
      <c r="N66" s="200"/>
      <c r="O66" s="200"/>
      <c r="P66" s="200"/>
      <c r="Q66" s="200"/>
      <c r="R66" s="200"/>
      <c r="S66" s="200"/>
      <c r="T66" s="200"/>
      <c r="U66" s="200"/>
      <c r="V66" s="200"/>
      <c r="W66" s="200"/>
      <c r="X66" s="215"/>
      <c r="Y66" s="200" t="s">
        <v>498</v>
      </c>
      <c r="Z66" s="270"/>
      <c r="AA66" s="270"/>
      <c r="AB66" s="264"/>
      <c r="AC66" s="264"/>
      <c r="AD66" s="262"/>
      <c r="AE66" s="262"/>
      <c r="AF66" s="262"/>
      <c r="AG66" s="200" t="s">
        <v>226</v>
      </c>
    </row>
    <row r="67" spans="1:800 1048:1824 2072:2848 3096:3872 4120:4896 5144:5920 6168:6944 7192:7968 8216:8992 9240:10016 10264:11040 11288:12064 12312:13088 13336:14112 14360:15136 15384:16160">
      <c r="A67" s="216">
        <v>56</v>
      </c>
      <c r="B67" s="203" t="s">
        <v>499</v>
      </c>
      <c r="C67" s="200" t="s">
        <v>52</v>
      </c>
      <c r="D67" s="210">
        <f t="shared" si="0"/>
        <v>0.60000000000000009</v>
      </c>
      <c r="E67" s="245">
        <v>0.4</v>
      </c>
      <c r="F67" s="210">
        <f t="shared" si="1"/>
        <v>0.2</v>
      </c>
      <c r="G67" s="200"/>
      <c r="H67" s="200"/>
      <c r="I67" s="200"/>
      <c r="J67" s="200">
        <v>0.2</v>
      </c>
      <c r="K67" s="200"/>
      <c r="L67" s="200"/>
      <c r="M67" s="200"/>
      <c r="N67" s="200"/>
      <c r="O67" s="200"/>
      <c r="P67" s="200"/>
      <c r="Q67" s="200"/>
      <c r="R67" s="200"/>
      <c r="S67" s="200"/>
      <c r="T67" s="200"/>
      <c r="U67" s="200"/>
      <c r="V67" s="200"/>
      <c r="W67" s="200"/>
      <c r="X67" s="200"/>
      <c r="Y67" s="200" t="s">
        <v>401</v>
      </c>
      <c r="Z67" s="273"/>
      <c r="AA67" s="273"/>
      <c r="AB67" s="264"/>
      <c r="AC67" s="264"/>
      <c r="AD67" s="262"/>
      <c r="AE67" s="262"/>
      <c r="AF67" s="262"/>
      <c r="AG67" s="200" t="s">
        <v>215</v>
      </c>
    </row>
    <row r="68" spans="1:800 1048:1824 2072:2848 3096:3872 4120:4896 5144:5920 6168:6944 7192:7968 8216:8992 9240:10016 10264:11040 11288:12064 12312:13088 13336:14112 14360:15136 15384:16160">
      <c r="A68" s="216">
        <v>57</v>
      </c>
      <c r="B68" s="203" t="s">
        <v>500</v>
      </c>
      <c r="C68" s="200" t="s">
        <v>52</v>
      </c>
      <c r="D68" s="210">
        <f t="shared" si="0"/>
        <v>2</v>
      </c>
      <c r="E68" s="245">
        <v>0</v>
      </c>
      <c r="F68" s="210">
        <f t="shared" si="1"/>
        <v>2</v>
      </c>
      <c r="G68" s="200"/>
      <c r="H68" s="200"/>
      <c r="I68" s="200"/>
      <c r="J68" s="200">
        <v>0.31</v>
      </c>
      <c r="K68" s="200">
        <v>0.11</v>
      </c>
      <c r="L68" s="200"/>
      <c r="M68" s="200">
        <v>1.58</v>
      </c>
      <c r="N68" s="200"/>
      <c r="O68" s="200"/>
      <c r="P68" s="200"/>
      <c r="Q68" s="200"/>
      <c r="R68" s="200"/>
      <c r="S68" s="200"/>
      <c r="T68" s="200"/>
      <c r="U68" s="200"/>
      <c r="V68" s="200"/>
      <c r="W68" s="200"/>
      <c r="X68" s="200"/>
      <c r="Y68" s="200" t="s">
        <v>401</v>
      </c>
      <c r="Z68" s="273" t="s">
        <v>501</v>
      </c>
      <c r="AA68" s="273"/>
      <c r="AB68" s="264"/>
      <c r="AC68" s="264"/>
      <c r="AD68" s="262"/>
      <c r="AE68" s="262"/>
      <c r="AF68" s="262"/>
      <c r="AG68" s="200" t="s">
        <v>224</v>
      </c>
    </row>
    <row r="69" spans="1:800 1048:1824 2072:2848 3096:3872 4120:4896 5144:5920 6168:6944 7192:7968 8216:8992 9240:10016 10264:11040 11288:12064 12312:13088 13336:14112 14360:15136 15384:16160">
      <c r="A69" s="216">
        <v>58</v>
      </c>
      <c r="B69" s="203" t="s">
        <v>502</v>
      </c>
      <c r="C69" s="200" t="s">
        <v>52</v>
      </c>
      <c r="D69" s="210">
        <f t="shared" si="0"/>
        <v>0.03</v>
      </c>
      <c r="E69" s="245"/>
      <c r="F69" s="210">
        <f t="shared" si="1"/>
        <v>0.03</v>
      </c>
      <c r="G69" s="200">
        <v>0.03</v>
      </c>
      <c r="H69" s="200"/>
      <c r="I69" s="200"/>
      <c r="J69" s="200"/>
      <c r="K69" s="200"/>
      <c r="L69" s="200"/>
      <c r="M69" s="200"/>
      <c r="N69" s="200"/>
      <c r="O69" s="200"/>
      <c r="P69" s="200"/>
      <c r="Q69" s="200"/>
      <c r="R69" s="200"/>
      <c r="S69" s="200"/>
      <c r="T69" s="200"/>
      <c r="U69" s="200"/>
      <c r="V69" s="200"/>
      <c r="W69" s="200"/>
      <c r="X69" s="200"/>
      <c r="Y69" s="200" t="s">
        <v>401</v>
      </c>
      <c r="Z69" s="273"/>
      <c r="AA69" s="273"/>
      <c r="AB69" s="264"/>
      <c r="AC69" s="264"/>
      <c r="AD69" s="262"/>
      <c r="AE69" s="262"/>
      <c r="AF69" s="262"/>
      <c r="AG69" s="200" t="s">
        <v>215</v>
      </c>
    </row>
    <row r="70" spans="1:800 1048:1824 2072:2848 3096:3872 4120:4896 5144:5920 6168:6944 7192:7968 8216:8992 9240:10016 10264:11040 11288:12064 12312:13088 13336:14112 14360:15136 15384:16160" ht="27.6">
      <c r="A70" s="216">
        <v>59</v>
      </c>
      <c r="B70" s="203" t="s">
        <v>503</v>
      </c>
      <c r="C70" s="200" t="s">
        <v>52</v>
      </c>
      <c r="D70" s="210">
        <f t="shared" si="0"/>
        <v>5.27</v>
      </c>
      <c r="E70" s="210"/>
      <c r="F70" s="210">
        <f t="shared" si="1"/>
        <v>5.27</v>
      </c>
      <c r="G70" s="200"/>
      <c r="H70" s="200"/>
      <c r="I70" s="200"/>
      <c r="J70" s="200">
        <v>0.71</v>
      </c>
      <c r="K70" s="200">
        <v>0.56999999999999995</v>
      </c>
      <c r="L70" s="200"/>
      <c r="M70" s="200">
        <v>3.99</v>
      </c>
      <c r="N70" s="200"/>
      <c r="O70" s="200"/>
      <c r="P70" s="200"/>
      <c r="Q70" s="200"/>
      <c r="R70" s="200"/>
      <c r="S70" s="200"/>
      <c r="T70" s="200"/>
      <c r="U70" s="200"/>
      <c r="V70" s="200"/>
      <c r="W70" s="200"/>
      <c r="X70" s="215"/>
      <c r="Y70" s="200" t="s">
        <v>498</v>
      </c>
      <c r="Z70" s="270"/>
      <c r="AA70" s="270"/>
      <c r="AB70" s="264"/>
      <c r="AC70" s="264"/>
      <c r="AD70" s="262"/>
      <c r="AE70" s="262"/>
      <c r="AF70" s="262"/>
      <c r="AG70" s="200" t="s">
        <v>215</v>
      </c>
    </row>
    <row r="71" spans="1:800 1048:1824 2072:2848 3096:3872 4120:4896 5144:5920 6168:6944 7192:7968 8216:8992 9240:10016 10264:11040 11288:12064 12312:13088 13336:14112 14360:15136 15384:16160">
      <c r="A71" s="216">
        <v>60</v>
      </c>
      <c r="B71" s="203" t="s">
        <v>504</v>
      </c>
      <c r="C71" s="200" t="s">
        <v>52</v>
      </c>
      <c r="D71" s="210">
        <f t="shared" ref="D71:D113" si="4">E71+F71</f>
        <v>0.55000000000000004</v>
      </c>
      <c r="E71" s="245">
        <v>0.35</v>
      </c>
      <c r="F71" s="210">
        <f t="shared" ref="F71:F113" si="5">SUM(G71:W71)</f>
        <v>0.2</v>
      </c>
      <c r="G71" s="200"/>
      <c r="H71" s="200"/>
      <c r="I71" s="200"/>
      <c r="J71" s="200"/>
      <c r="K71" s="200"/>
      <c r="L71" s="200"/>
      <c r="M71" s="200">
        <v>0.2</v>
      </c>
      <c r="N71" s="200"/>
      <c r="O71" s="200"/>
      <c r="P71" s="200"/>
      <c r="Q71" s="200"/>
      <c r="R71" s="200"/>
      <c r="S71" s="200"/>
      <c r="T71" s="200"/>
      <c r="U71" s="200"/>
      <c r="V71" s="200"/>
      <c r="W71" s="200"/>
      <c r="X71" s="200"/>
      <c r="Y71" s="200" t="s">
        <v>401</v>
      </c>
      <c r="Z71" s="273"/>
      <c r="AA71" s="273"/>
      <c r="AB71" s="264"/>
      <c r="AC71" s="264"/>
      <c r="AD71" s="262"/>
      <c r="AE71" s="262"/>
      <c r="AF71" s="262"/>
      <c r="AG71" s="200" t="s">
        <v>215</v>
      </c>
    </row>
    <row r="72" spans="1:800 1048:1824 2072:2848 3096:3872 4120:4896 5144:5920 6168:6944 7192:7968 8216:8992 9240:10016 10264:11040 11288:12064 12312:13088 13336:14112 14360:15136 15384:16160" ht="27.6">
      <c r="A72" s="216">
        <v>61</v>
      </c>
      <c r="B72" s="203" t="s">
        <v>505</v>
      </c>
      <c r="C72" s="200" t="s">
        <v>52</v>
      </c>
      <c r="D72" s="210">
        <f t="shared" si="4"/>
        <v>1.04</v>
      </c>
      <c r="E72" s="210">
        <v>0.04</v>
      </c>
      <c r="F72" s="210">
        <f t="shared" si="5"/>
        <v>1</v>
      </c>
      <c r="G72" s="200"/>
      <c r="H72" s="200"/>
      <c r="I72" s="200"/>
      <c r="J72" s="200"/>
      <c r="K72" s="200"/>
      <c r="L72" s="200"/>
      <c r="M72" s="200">
        <v>1</v>
      </c>
      <c r="N72" s="200"/>
      <c r="O72" s="200"/>
      <c r="P72" s="200"/>
      <c r="Q72" s="200"/>
      <c r="R72" s="200"/>
      <c r="S72" s="200"/>
      <c r="T72" s="200"/>
      <c r="U72" s="200"/>
      <c r="V72" s="200"/>
      <c r="W72" s="200"/>
      <c r="X72" s="215"/>
      <c r="Y72" s="200" t="s">
        <v>401</v>
      </c>
      <c r="Z72" s="270"/>
      <c r="AA72" s="270"/>
      <c r="AB72" s="264"/>
      <c r="AC72" s="264"/>
      <c r="AD72" s="262"/>
      <c r="AE72" s="262"/>
      <c r="AF72" s="262"/>
      <c r="AG72" s="200" t="s">
        <v>217</v>
      </c>
    </row>
    <row r="73" spans="1:800 1048:1824 2072:2848 3096:3872 4120:4896 5144:5920 6168:6944 7192:7968 8216:8992 9240:10016 10264:11040 11288:12064 12312:13088 13336:14112 14360:15136 15384:16160">
      <c r="A73" s="216">
        <v>62</v>
      </c>
      <c r="B73" s="203" t="s">
        <v>506</v>
      </c>
      <c r="C73" s="200" t="s">
        <v>52</v>
      </c>
      <c r="D73" s="210">
        <f t="shared" si="4"/>
        <v>0.14000000000000001</v>
      </c>
      <c r="E73" s="210"/>
      <c r="F73" s="210">
        <f t="shared" si="5"/>
        <v>0.14000000000000001</v>
      </c>
      <c r="G73" s="200">
        <v>0.03</v>
      </c>
      <c r="H73" s="200"/>
      <c r="I73" s="200"/>
      <c r="J73" s="200"/>
      <c r="K73" s="200"/>
      <c r="L73" s="200"/>
      <c r="M73" s="200">
        <v>0.11</v>
      </c>
      <c r="N73" s="200"/>
      <c r="O73" s="200"/>
      <c r="P73" s="200"/>
      <c r="Q73" s="200"/>
      <c r="R73" s="200"/>
      <c r="S73" s="200"/>
      <c r="T73" s="200"/>
      <c r="U73" s="200"/>
      <c r="V73" s="200"/>
      <c r="W73" s="200"/>
      <c r="X73" s="215"/>
      <c r="Y73" s="200" t="s">
        <v>401</v>
      </c>
      <c r="Z73" s="270"/>
      <c r="AA73" s="270"/>
      <c r="AB73" s="264"/>
      <c r="AC73" s="264"/>
      <c r="AD73" s="262"/>
      <c r="AE73" s="262"/>
      <c r="AF73" s="262"/>
      <c r="AG73" s="200" t="s">
        <v>217</v>
      </c>
    </row>
    <row r="74" spans="1:800 1048:1824 2072:2848 3096:3872 4120:4896 5144:5920 6168:6944 7192:7968 8216:8992 9240:10016 10264:11040 11288:12064 12312:13088 13336:14112 14360:15136 15384:16160">
      <c r="A74" s="216">
        <v>63</v>
      </c>
      <c r="B74" s="203" t="s">
        <v>507</v>
      </c>
      <c r="C74" s="200" t="s">
        <v>52</v>
      </c>
      <c r="D74" s="210">
        <f t="shared" si="4"/>
        <v>0.13</v>
      </c>
      <c r="E74" s="210"/>
      <c r="F74" s="210">
        <f t="shared" si="5"/>
        <v>0.13</v>
      </c>
      <c r="G74" s="200"/>
      <c r="H74" s="200"/>
      <c r="I74" s="200"/>
      <c r="J74" s="200">
        <v>0.05</v>
      </c>
      <c r="K74" s="200"/>
      <c r="L74" s="200"/>
      <c r="M74" s="200">
        <v>0.08</v>
      </c>
      <c r="N74" s="200"/>
      <c r="O74" s="200"/>
      <c r="P74" s="200"/>
      <c r="Q74" s="200"/>
      <c r="R74" s="200"/>
      <c r="S74" s="200"/>
      <c r="T74" s="200"/>
      <c r="U74" s="200"/>
      <c r="V74" s="200"/>
      <c r="W74" s="200"/>
      <c r="X74" s="215"/>
      <c r="Y74" s="200" t="s">
        <v>401</v>
      </c>
      <c r="Z74" s="270"/>
      <c r="AA74" s="270"/>
      <c r="AB74" s="264"/>
      <c r="AC74" s="264"/>
      <c r="AD74" s="262"/>
      <c r="AE74" s="262"/>
      <c r="AF74" s="262"/>
      <c r="AG74" s="200" t="s">
        <v>217</v>
      </c>
    </row>
    <row r="75" spans="1:800 1048:1824 2072:2848 3096:3872 4120:4896 5144:5920 6168:6944 7192:7968 8216:8992 9240:10016 10264:11040 11288:12064 12312:13088 13336:14112 14360:15136 15384:16160" ht="27.6">
      <c r="A75" s="216">
        <v>64</v>
      </c>
      <c r="B75" s="203" t="s">
        <v>508</v>
      </c>
      <c r="C75" s="200" t="s">
        <v>52</v>
      </c>
      <c r="D75" s="210">
        <f t="shared" si="4"/>
        <v>6.8</v>
      </c>
      <c r="E75" s="210"/>
      <c r="F75" s="210">
        <f t="shared" si="5"/>
        <v>6.8</v>
      </c>
      <c r="G75" s="200">
        <v>0.1</v>
      </c>
      <c r="H75" s="200">
        <v>0.1</v>
      </c>
      <c r="I75" s="200"/>
      <c r="J75" s="200">
        <v>3.3</v>
      </c>
      <c r="K75" s="200">
        <v>0.3</v>
      </c>
      <c r="L75" s="200"/>
      <c r="M75" s="200">
        <v>3</v>
      </c>
      <c r="N75" s="200"/>
      <c r="O75" s="200"/>
      <c r="P75" s="200"/>
      <c r="Q75" s="200"/>
      <c r="R75" s="200"/>
      <c r="S75" s="200"/>
      <c r="T75" s="200"/>
      <c r="U75" s="200"/>
      <c r="V75" s="200"/>
      <c r="W75" s="200"/>
      <c r="X75" s="215"/>
      <c r="Y75" s="200" t="s">
        <v>482</v>
      </c>
      <c r="Z75" s="270"/>
      <c r="AA75" s="270"/>
      <c r="AB75" s="264"/>
      <c r="AC75" s="264"/>
      <c r="AD75" s="262"/>
      <c r="AE75" s="262"/>
      <c r="AF75" s="262"/>
      <c r="AG75" s="200" t="s">
        <v>217</v>
      </c>
    </row>
    <row r="76" spans="1:800 1048:1824 2072:2848 3096:3872 4120:4896 5144:5920 6168:6944 7192:7968 8216:8992 9240:10016 10264:11040 11288:12064 12312:13088 13336:14112 14360:15136 15384:16160" s="229" customFormat="1" ht="27.6">
      <c r="A76" s="216">
        <v>65</v>
      </c>
      <c r="B76" s="203" t="s">
        <v>509</v>
      </c>
      <c r="C76" s="200" t="s">
        <v>52</v>
      </c>
      <c r="D76" s="245">
        <f t="shared" si="4"/>
        <v>0.52</v>
      </c>
      <c r="E76" s="245"/>
      <c r="F76" s="245">
        <f t="shared" si="5"/>
        <v>0.52</v>
      </c>
      <c r="G76" s="200">
        <v>0.12</v>
      </c>
      <c r="H76" s="200"/>
      <c r="I76" s="200"/>
      <c r="J76" s="200"/>
      <c r="K76" s="200"/>
      <c r="L76" s="200">
        <v>0.19</v>
      </c>
      <c r="M76" s="200">
        <v>0.21</v>
      </c>
      <c r="N76" s="200"/>
      <c r="O76" s="200"/>
      <c r="P76" s="200"/>
      <c r="Q76" s="200"/>
      <c r="R76" s="200"/>
      <c r="S76" s="200"/>
      <c r="T76" s="200"/>
      <c r="U76" s="200"/>
      <c r="V76" s="200"/>
      <c r="W76" s="200"/>
      <c r="X76" s="200"/>
      <c r="Y76" s="200" t="s">
        <v>401</v>
      </c>
      <c r="Z76" s="273"/>
      <c r="AA76" s="273"/>
      <c r="AB76" s="274"/>
      <c r="AC76" s="274"/>
      <c r="AD76" s="275"/>
      <c r="AE76" s="275"/>
      <c r="AF76" s="275"/>
      <c r="AG76" s="200" t="s">
        <v>220</v>
      </c>
      <c r="JT76" s="227"/>
      <c r="JU76" s="227"/>
      <c r="JV76" s="227"/>
      <c r="JW76" s="227"/>
      <c r="JX76" s="227"/>
      <c r="JY76" s="227"/>
      <c r="JZ76" s="227"/>
      <c r="KA76" s="227"/>
      <c r="KB76" s="227"/>
      <c r="TP76" s="227"/>
      <c r="TQ76" s="227"/>
      <c r="TR76" s="227"/>
      <c r="TS76" s="227"/>
      <c r="TT76" s="227"/>
      <c r="TU76" s="227"/>
      <c r="TV76" s="227"/>
      <c r="TW76" s="227"/>
      <c r="TX76" s="227"/>
      <c r="ADL76" s="227"/>
      <c r="ADM76" s="227"/>
      <c r="ADN76" s="227"/>
      <c r="ADO76" s="227"/>
      <c r="ADP76" s="227"/>
      <c r="ADQ76" s="227"/>
      <c r="ADR76" s="227"/>
      <c r="ADS76" s="227"/>
      <c r="ADT76" s="227"/>
      <c r="ANH76" s="227"/>
      <c r="ANI76" s="227"/>
      <c r="ANJ76" s="227"/>
      <c r="ANK76" s="227"/>
      <c r="ANL76" s="227"/>
      <c r="ANM76" s="227"/>
      <c r="ANN76" s="227"/>
      <c r="ANO76" s="227"/>
      <c r="ANP76" s="227"/>
      <c r="AXD76" s="227"/>
      <c r="AXE76" s="227"/>
      <c r="AXF76" s="227"/>
      <c r="AXG76" s="227"/>
      <c r="AXH76" s="227"/>
      <c r="AXI76" s="227"/>
      <c r="AXJ76" s="227"/>
      <c r="AXK76" s="227"/>
      <c r="AXL76" s="227"/>
      <c r="BGZ76" s="227"/>
      <c r="BHA76" s="227"/>
      <c r="BHB76" s="227"/>
      <c r="BHC76" s="227"/>
      <c r="BHD76" s="227"/>
      <c r="BHE76" s="227"/>
      <c r="BHF76" s="227"/>
      <c r="BHG76" s="227"/>
      <c r="BHH76" s="227"/>
      <c r="BQV76" s="227"/>
      <c r="BQW76" s="227"/>
      <c r="BQX76" s="227"/>
      <c r="BQY76" s="227"/>
      <c r="BQZ76" s="227"/>
      <c r="BRA76" s="227"/>
      <c r="BRB76" s="227"/>
      <c r="BRC76" s="227"/>
      <c r="BRD76" s="227"/>
      <c r="CAR76" s="227"/>
      <c r="CAS76" s="227"/>
      <c r="CAT76" s="227"/>
      <c r="CAU76" s="227"/>
      <c r="CAV76" s="227"/>
      <c r="CAW76" s="227"/>
      <c r="CAX76" s="227"/>
      <c r="CAY76" s="227"/>
      <c r="CAZ76" s="227"/>
      <c r="CKN76" s="227"/>
      <c r="CKO76" s="227"/>
      <c r="CKP76" s="227"/>
      <c r="CKQ76" s="227"/>
      <c r="CKR76" s="227"/>
      <c r="CKS76" s="227"/>
      <c r="CKT76" s="227"/>
      <c r="CKU76" s="227"/>
      <c r="CKV76" s="227"/>
      <c r="CUJ76" s="227"/>
      <c r="CUK76" s="227"/>
      <c r="CUL76" s="227"/>
      <c r="CUM76" s="227"/>
      <c r="CUN76" s="227"/>
      <c r="CUO76" s="227"/>
      <c r="CUP76" s="227"/>
      <c r="CUQ76" s="227"/>
      <c r="CUR76" s="227"/>
      <c r="DEF76" s="227"/>
      <c r="DEG76" s="227"/>
      <c r="DEH76" s="227"/>
      <c r="DEI76" s="227"/>
      <c r="DEJ76" s="227"/>
      <c r="DEK76" s="227"/>
      <c r="DEL76" s="227"/>
      <c r="DEM76" s="227"/>
      <c r="DEN76" s="227"/>
      <c r="DOB76" s="227"/>
      <c r="DOC76" s="227"/>
      <c r="DOD76" s="227"/>
      <c r="DOE76" s="227"/>
      <c r="DOF76" s="227"/>
      <c r="DOG76" s="227"/>
      <c r="DOH76" s="227"/>
      <c r="DOI76" s="227"/>
      <c r="DOJ76" s="227"/>
      <c r="DXX76" s="227"/>
      <c r="DXY76" s="227"/>
      <c r="DXZ76" s="227"/>
      <c r="DYA76" s="227"/>
      <c r="DYB76" s="227"/>
      <c r="DYC76" s="227"/>
      <c r="DYD76" s="227"/>
      <c r="DYE76" s="227"/>
      <c r="DYF76" s="227"/>
      <c r="EHT76" s="227"/>
      <c r="EHU76" s="227"/>
      <c r="EHV76" s="227"/>
      <c r="EHW76" s="227"/>
      <c r="EHX76" s="227"/>
      <c r="EHY76" s="227"/>
      <c r="EHZ76" s="227"/>
      <c r="EIA76" s="227"/>
      <c r="EIB76" s="227"/>
      <c r="ERP76" s="227"/>
      <c r="ERQ76" s="227"/>
      <c r="ERR76" s="227"/>
      <c r="ERS76" s="227"/>
      <c r="ERT76" s="227"/>
      <c r="ERU76" s="227"/>
      <c r="ERV76" s="227"/>
      <c r="ERW76" s="227"/>
      <c r="ERX76" s="227"/>
      <c r="FBL76" s="227"/>
      <c r="FBM76" s="227"/>
      <c r="FBN76" s="227"/>
      <c r="FBO76" s="227"/>
      <c r="FBP76" s="227"/>
      <c r="FBQ76" s="227"/>
      <c r="FBR76" s="227"/>
      <c r="FBS76" s="227"/>
      <c r="FBT76" s="227"/>
      <c r="FLH76" s="227"/>
      <c r="FLI76" s="227"/>
      <c r="FLJ76" s="227"/>
      <c r="FLK76" s="227"/>
      <c r="FLL76" s="227"/>
      <c r="FLM76" s="227"/>
      <c r="FLN76" s="227"/>
      <c r="FLO76" s="227"/>
      <c r="FLP76" s="227"/>
      <c r="FVD76" s="227"/>
      <c r="FVE76" s="227"/>
      <c r="FVF76" s="227"/>
      <c r="FVG76" s="227"/>
      <c r="FVH76" s="227"/>
      <c r="FVI76" s="227"/>
      <c r="FVJ76" s="227"/>
      <c r="FVK76" s="227"/>
      <c r="FVL76" s="227"/>
      <c r="GEZ76" s="227"/>
      <c r="GFA76" s="227"/>
      <c r="GFB76" s="227"/>
      <c r="GFC76" s="227"/>
      <c r="GFD76" s="227"/>
      <c r="GFE76" s="227"/>
      <c r="GFF76" s="227"/>
      <c r="GFG76" s="227"/>
      <c r="GFH76" s="227"/>
      <c r="GOV76" s="227"/>
      <c r="GOW76" s="227"/>
      <c r="GOX76" s="227"/>
      <c r="GOY76" s="227"/>
      <c r="GOZ76" s="227"/>
      <c r="GPA76" s="227"/>
      <c r="GPB76" s="227"/>
      <c r="GPC76" s="227"/>
      <c r="GPD76" s="227"/>
      <c r="GYR76" s="227"/>
      <c r="GYS76" s="227"/>
      <c r="GYT76" s="227"/>
      <c r="GYU76" s="227"/>
      <c r="GYV76" s="227"/>
      <c r="GYW76" s="227"/>
      <c r="GYX76" s="227"/>
      <c r="GYY76" s="227"/>
      <c r="GYZ76" s="227"/>
      <c r="HIN76" s="227"/>
      <c r="HIO76" s="227"/>
      <c r="HIP76" s="227"/>
      <c r="HIQ76" s="227"/>
      <c r="HIR76" s="227"/>
      <c r="HIS76" s="227"/>
      <c r="HIT76" s="227"/>
      <c r="HIU76" s="227"/>
      <c r="HIV76" s="227"/>
      <c r="HSJ76" s="227"/>
      <c r="HSK76" s="227"/>
      <c r="HSL76" s="227"/>
      <c r="HSM76" s="227"/>
      <c r="HSN76" s="227"/>
      <c r="HSO76" s="227"/>
      <c r="HSP76" s="227"/>
      <c r="HSQ76" s="227"/>
      <c r="HSR76" s="227"/>
      <c r="ICF76" s="227"/>
      <c r="ICG76" s="227"/>
      <c r="ICH76" s="227"/>
      <c r="ICI76" s="227"/>
      <c r="ICJ76" s="227"/>
      <c r="ICK76" s="227"/>
      <c r="ICL76" s="227"/>
      <c r="ICM76" s="227"/>
      <c r="ICN76" s="227"/>
      <c r="IMB76" s="227"/>
      <c r="IMC76" s="227"/>
      <c r="IMD76" s="227"/>
      <c r="IME76" s="227"/>
      <c r="IMF76" s="227"/>
      <c r="IMG76" s="227"/>
      <c r="IMH76" s="227"/>
      <c r="IMI76" s="227"/>
      <c r="IMJ76" s="227"/>
      <c r="IVX76" s="227"/>
      <c r="IVY76" s="227"/>
      <c r="IVZ76" s="227"/>
      <c r="IWA76" s="227"/>
      <c r="IWB76" s="227"/>
      <c r="IWC76" s="227"/>
      <c r="IWD76" s="227"/>
      <c r="IWE76" s="227"/>
      <c r="IWF76" s="227"/>
      <c r="JFT76" s="227"/>
      <c r="JFU76" s="227"/>
      <c r="JFV76" s="227"/>
      <c r="JFW76" s="227"/>
      <c r="JFX76" s="227"/>
      <c r="JFY76" s="227"/>
      <c r="JFZ76" s="227"/>
      <c r="JGA76" s="227"/>
      <c r="JGB76" s="227"/>
      <c r="JPP76" s="227"/>
      <c r="JPQ76" s="227"/>
      <c r="JPR76" s="227"/>
      <c r="JPS76" s="227"/>
      <c r="JPT76" s="227"/>
      <c r="JPU76" s="227"/>
      <c r="JPV76" s="227"/>
      <c r="JPW76" s="227"/>
      <c r="JPX76" s="227"/>
      <c r="JZL76" s="227"/>
      <c r="JZM76" s="227"/>
      <c r="JZN76" s="227"/>
      <c r="JZO76" s="227"/>
      <c r="JZP76" s="227"/>
      <c r="JZQ76" s="227"/>
      <c r="JZR76" s="227"/>
      <c r="JZS76" s="227"/>
      <c r="JZT76" s="227"/>
      <c r="KJH76" s="227"/>
      <c r="KJI76" s="227"/>
      <c r="KJJ76" s="227"/>
      <c r="KJK76" s="227"/>
      <c r="KJL76" s="227"/>
      <c r="KJM76" s="227"/>
      <c r="KJN76" s="227"/>
      <c r="KJO76" s="227"/>
      <c r="KJP76" s="227"/>
      <c r="KTD76" s="227"/>
      <c r="KTE76" s="227"/>
      <c r="KTF76" s="227"/>
      <c r="KTG76" s="227"/>
      <c r="KTH76" s="227"/>
      <c r="KTI76" s="227"/>
      <c r="KTJ76" s="227"/>
      <c r="KTK76" s="227"/>
      <c r="KTL76" s="227"/>
      <c r="LCZ76" s="227"/>
      <c r="LDA76" s="227"/>
      <c r="LDB76" s="227"/>
      <c r="LDC76" s="227"/>
      <c r="LDD76" s="227"/>
      <c r="LDE76" s="227"/>
      <c r="LDF76" s="227"/>
      <c r="LDG76" s="227"/>
      <c r="LDH76" s="227"/>
      <c r="LMV76" s="227"/>
      <c r="LMW76" s="227"/>
      <c r="LMX76" s="227"/>
      <c r="LMY76" s="227"/>
      <c r="LMZ76" s="227"/>
      <c r="LNA76" s="227"/>
      <c r="LNB76" s="227"/>
      <c r="LNC76" s="227"/>
      <c r="LND76" s="227"/>
      <c r="LWR76" s="227"/>
      <c r="LWS76" s="227"/>
      <c r="LWT76" s="227"/>
      <c r="LWU76" s="227"/>
      <c r="LWV76" s="227"/>
      <c r="LWW76" s="227"/>
      <c r="LWX76" s="227"/>
      <c r="LWY76" s="227"/>
      <c r="LWZ76" s="227"/>
      <c r="MGN76" s="227"/>
      <c r="MGO76" s="227"/>
      <c r="MGP76" s="227"/>
      <c r="MGQ76" s="227"/>
      <c r="MGR76" s="227"/>
      <c r="MGS76" s="227"/>
      <c r="MGT76" s="227"/>
      <c r="MGU76" s="227"/>
      <c r="MGV76" s="227"/>
      <c r="MQJ76" s="227"/>
      <c r="MQK76" s="227"/>
      <c r="MQL76" s="227"/>
      <c r="MQM76" s="227"/>
      <c r="MQN76" s="227"/>
      <c r="MQO76" s="227"/>
      <c r="MQP76" s="227"/>
      <c r="MQQ76" s="227"/>
      <c r="MQR76" s="227"/>
      <c r="NAF76" s="227"/>
      <c r="NAG76" s="227"/>
      <c r="NAH76" s="227"/>
      <c r="NAI76" s="227"/>
      <c r="NAJ76" s="227"/>
      <c r="NAK76" s="227"/>
      <c r="NAL76" s="227"/>
      <c r="NAM76" s="227"/>
      <c r="NAN76" s="227"/>
      <c r="NKB76" s="227"/>
      <c r="NKC76" s="227"/>
      <c r="NKD76" s="227"/>
      <c r="NKE76" s="227"/>
      <c r="NKF76" s="227"/>
      <c r="NKG76" s="227"/>
      <c r="NKH76" s="227"/>
      <c r="NKI76" s="227"/>
      <c r="NKJ76" s="227"/>
      <c r="NTX76" s="227"/>
      <c r="NTY76" s="227"/>
      <c r="NTZ76" s="227"/>
      <c r="NUA76" s="227"/>
      <c r="NUB76" s="227"/>
      <c r="NUC76" s="227"/>
      <c r="NUD76" s="227"/>
      <c r="NUE76" s="227"/>
      <c r="NUF76" s="227"/>
      <c r="ODT76" s="227"/>
      <c r="ODU76" s="227"/>
      <c r="ODV76" s="227"/>
      <c r="ODW76" s="227"/>
      <c r="ODX76" s="227"/>
      <c r="ODY76" s="227"/>
      <c r="ODZ76" s="227"/>
      <c r="OEA76" s="227"/>
      <c r="OEB76" s="227"/>
      <c r="ONP76" s="227"/>
      <c r="ONQ76" s="227"/>
      <c r="ONR76" s="227"/>
      <c r="ONS76" s="227"/>
      <c r="ONT76" s="227"/>
      <c r="ONU76" s="227"/>
      <c r="ONV76" s="227"/>
      <c r="ONW76" s="227"/>
      <c r="ONX76" s="227"/>
      <c r="OXL76" s="227"/>
      <c r="OXM76" s="227"/>
      <c r="OXN76" s="227"/>
      <c r="OXO76" s="227"/>
      <c r="OXP76" s="227"/>
      <c r="OXQ76" s="227"/>
      <c r="OXR76" s="227"/>
      <c r="OXS76" s="227"/>
      <c r="OXT76" s="227"/>
      <c r="PHH76" s="227"/>
      <c r="PHI76" s="227"/>
      <c r="PHJ76" s="227"/>
      <c r="PHK76" s="227"/>
      <c r="PHL76" s="227"/>
      <c r="PHM76" s="227"/>
      <c r="PHN76" s="227"/>
      <c r="PHO76" s="227"/>
      <c r="PHP76" s="227"/>
      <c r="PRD76" s="227"/>
      <c r="PRE76" s="227"/>
      <c r="PRF76" s="227"/>
      <c r="PRG76" s="227"/>
      <c r="PRH76" s="227"/>
      <c r="PRI76" s="227"/>
      <c r="PRJ76" s="227"/>
      <c r="PRK76" s="227"/>
      <c r="PRL76" s="227"/>
      <c r="QAZ76" s="227"/>
      <c r="QBA76" s="227"/>
      <c r="QBB76" s="227"/>
      <c r="QBC76" s="227"/>
      <c r="QBD76" s="227"/>
      <c r="QBE76" s="227"/>
      <c r="QBF76" s="227"/>
      <c r="QBG76" s="227"/>
      <c r="QBH76" s="227"/>
      <c r="QKV76" s="227"/>
      <c r="QKW76" s="227"/>
      <c r="QKX76" s="227"/>
      <c r="QKY76" s="227"/>
      <c r="QKZ76" s="227"/>
      <c r="QLA76" s="227"/>
      <c r="QLB76" s="227"/>
      <c r="QLC76" s="227"/>
      <c r="QLD76" s="227"/>
      <c r="QUR76" s="227"/>
      <c r="QUS76" s="227"/>
      <c r="QUT76" s="227"/>
      <c r="QUU76" s="227"/>
      <c r="QUV76" s="227"/>
      <c r="QUW76" s="227"/>
      <c r="QUX76" s="227"/>
      <c r="QUY76" s="227"/>
      <c r="QUZ76" s="227"/>
      <c r="REN76" s="227"/>
      <c r="REO76" s="227"/>
      <c r="REP76" s="227"/>
      <c r="REQ76" s="227"/>
      <c r="RER76" s="227"/>
      <c r="RES76" s="227"/>
      <c r="RET76" s="227"/>
      <c r="REU76" s="227"/>
      <c r="REV76" s="227"/>
      <c r="ROJ76" s="227"/>
      <c r="ROK76" s="227"/>
      <c r="ROL76" s="227"/>
      <c r="ROM76" s="227"/>
      <c r="RON76" s="227"/>
      <c r="ROO76" s="227"/>
      <c r="ROP76" s="227"/>
      <c r="ROQ76" s="227"/>
      <c r="ROR76" s="227"/>
      <c r="RYF76" s="227"/>
      <c r="RYG76" s="227"/>
      <c r="RYH76" s="227"/>
      <c r="RYI76" s="227"/>
      <c r="RYJ76" s="227"/>
      <c r="RYK76" s="227"/>
      <c r="RYL76" s="227"/>
      <c r="RYM76" s="227"/>
      <c r="RYN76" s="227"/>
      <c r="SIB76" s="227"/>
      <c r="SIC76" s="227"/>
      <c r="SID76" s="227"/>
      <c r="SIE76" s="227"/>
      <c r="SIF76" s="227"/>
      <c r="SIG76" s="227"/>
      <c r="SIH76" s="227"/>
      <c r="SII76" s="227"/>
      <c r="SIJ76" s="227"/>
      <c r="SRX76" s="227"/>
      <c r="SRY76" s="227"/>
      <c r="SRZ76" s="227"/>
      <c r="SSA76" s="227"/>
      <c r="SSB76" s="227"/>
      <c r="SSC76" s="227"/>
      <c r="SSD76" s="227"/>
      <c r="SSE76" s="227"/>
      <c r="SSF76" s="227"/>
      <c r="TBT76" s="227"/>
      <c r="TBU76" s="227"/>
      <c r="TBV76" s="227"/>
      <c r="TBW76" s="227"/>
      <c r="TBX76" s="227"/>
      <c r="TBY76" s="227"/>
      <c r="TBZ76" s="227"/>
      <c r="TCA76" s="227"/>
      <c r="TCB76" s="227"/>
      <c r="TLP76" s="227"/>
      <c r="TLQ76" s="227"/>
      <c r="TLR76" s="227"/>
      <c r="TLS76" s="227"/>
      <c r="TLT76" s="227"/>
      <c r="TLU76" s="227"/>
      <c r="TLV76" s="227"/>
      <c r="TLW76" s="227"/>
      <c r="TLX76" s="227"/>
      <c r="TVL76" s="227"/>
      <c r="TVM76" s="227"/>
      <c r="TVN76" s="227"/>
      <c r="TVO76" s="227"/>
      <c r="TVP76" s="227"/>
      <c r="TVQ76" s="227"/>
      <c r="TVR76" s="227"/>
      <c r="TVS76" s="227"/>
      <c r="TVT76" s="227"/>
      <c r="UFH76" s="227"/>
      <c r="UFI76" s="227"/>
      <c r="UFJ76" s="227"/>
      <c r="UFK76" s="227"/>
      <c r="UFL76" s="227"/>
      <c r="UFM76" s="227"/>
      <c r="UFN76" s="227"/>
      <c r="UFO76" s="227"/>
      <c r="UFP76" s="227"/>
      <c r="UPD76" s="227"/>
      <c r="UPE76" s="227"/>
      <c r="UPF76" s="227"/>
      <c r="UPG76" s="227"/>
      <c r="UPH76" s="227"/>
      <c r="UPI76" s="227"/>
      <c r="UPJ76" s="227"/>
      <c r="UPK76" s="227"/>
      <c r="UPL76" s="227"/>
      <c r="UYZ76" s="227"/>
      <c r="UZA76" s="227"/>
      <c r="UZB76" s="227"/>
      <c r="UZC76" s="227"/>
      <c r="UZD76" s="227"/>
      <c r="UZE76" s="227"/>
      <c r="UZF76" s="227"/>
      <c r="UZG76" s="227"/>
      <c r="UZH76" s="227"/>
      <c r="VIV76" s="227"/>
      <c r="VIW76" s="227"/>
      <c r="VIX76" s="227"/>
      <c r="VIY76" s="227"/>
      <c r="VIZ76" s="227"/>
      <c r="VJA76" s="227"/>
      <c r="VJB76" s="227"/>
      <c r="VJC76" s="227"/>
      <c r="VJD76" s="227"/>
      <c r="VSR76" s="227"/>
      <c r="VSS76" s="227"/>
      <c r="VST76" s="227"/>
      <c r="VSU76" s="227"/>
      <c r="VSV76" s="227"/>
      <c r="VSW76" s="227"/>
      <c r="VSX76" s="227"/>
      <c r="VSY76" s="227"/>
      <c r="VSZ76" s="227"/>
      <c r="WCN76" s="227"/>
      <c r="WCO76" s="227"/>
      <c r="WCP76" s="227"/>
      <c r="WCQ76" s="227"/>
      <c r="WCR76" s="227"/>
      <c r="WCS76" s="227"/>
      <c r="WCT76" s="227"/>
      <c r="WCU76" s="227"/>
      <c r="WCV76" s="227"/>
      <c r="WMJ76" s="227"/>
      <c r="WMK76" s="227"/>
      <c r="WML76" s="227"/>
      <c r="WMM76" s="227"/>
      <c r="WMN76" s="227"/>
      <c r="WMO76" s="227"/>
      <c r="WMP76" s="227"/>
      <c r="WMQ76" s="227"/>
      <c r="WMR76" s="227"/>
      <c r="WWF76" s="227"/>
      <c r="WWG76" s="227"/>
      <c r="WWH76" s="227"/>
      <c r="WWI76" s="227"/>
      <c r="WWJ76" s="227"/>
      <c r="WWK76" s="227"/>
      <c r="WWL76" s="227"/>
      <c r="WWM76" s="227"/>
      <c r="WWN76" s="227"/>
    </row>
    <row r="77" spans="1:800 1048:1824 2072:2848 3096:3872 4120:4896 5144:5920 6168:6944 7192:7968 8216:8992 9240:10016 10264:11040 11288:12064 12312:13088 13336:14112 14360:15136 15384:16160">
      <c r="A77" s="216">
        <v>66</v>
      </c>
      <c r="B77" s="203" t="s">
        <v>510</v>
      </c>
      <c r="C77" s="200" t="s">
        <v>52</v>
      </c>
      <c r="D77" s="210">
        <f t="shared" si="4"/>
        <v>1.1099999999999999</v>
      </c>
      <c r="E77" s="210"/>
      <c r="F77" s="210">
        <f t="shared" si="5"/>
        <v>1.1099999999999999</v>
      </c>
      <c r="G77" s="200"/>
      <c r="H77" s="200"/>
      <c r="I77" s="200"/>
      <c r="J77" s="200"/>
      <c r="K77" s="200"/>
      <c r="L77" s="200">
        <v>0.51</v>
      </c>
      <c r="M77" s="200">
        <v>0.6</v>
      </c>
      <c r="N77" s="200"/>
      <c r="O77" s="200"/>
      <c r="P77" s="200"/>
      <c r="Q77" s="200"/>
      <c r="R77" s="200"/>
      <c r="S77" s="200"/>
      <c r="T77" s="200"/>
      <c r="U77" s="200"/>
      <c r="V77" s="200"/>
      <c r="W77" s="200"/>
      <c r="X77" s="215"/>
      <c r="Y77" s="200" t="s">
        <v>401</v>
      </c>
      <c r="Z77" s="270"/>
      <c r="AA77" s="270"/>
      <c r="AB77" s="264"/>
      <c r="AC77" s="264"/>
      <c r="AD77" s="262"/>
      <c r="AE77" s="262"/>
      <c r="AF77" s="262"/>
      <c r="AG77" s="200" t="s">
        <v>220</v>
      </c>
    </row>
    <row r="78" spans="1:800 1048:1824 2072:2848 3096:3872 4120:4896 5144:5920 6168:6944 7192:7968 8216:8992 9240:10016 10264:11040 11288:12064 12312:13088 13336:14112 14360:15136 15384:16160" s="227" customFormat="1" ht="41.4">
      <c r="A78" s="216">
        <v>67</v>
      </c>
      <c r="B78" s="203" t="s">
        <v>511</v>
      </c>
      <c r="C78" s="175" t="s">
        <v>70</v>
      </c>
      <c r="D78" s="245">
        <f t="shared" si="4"/>
        <v>41.300000000000004</v>
      </c>
      <c r="E78" s="245"/>
      <c r="F78" s="245">
        <f t="shared" si="5"/>
        <v>41.300000000000004</v>
      </c>
      <c r="G78" s="200">
        <v>0.2</v>
      </c>
      <c r="H78" s="200"/>
      <c r="I78" s="200"/>
      <c r="J78" s="200"/>
      <c r="K78" s="200"/>
      <c r="L78" s="200"/>
      <c r="M78" s="200">
        <v>41.1</v>
      </c>
      <c r="N78" s="200"/>
      <c r="O78" s="200"/>
      <c r="P78" s="200"/>
      <c r="Q78" s="200"/>
      <c r="R78" s="200"/>
      <c r="S78" s="200"/>
      <c r="T78" s="200"/>
      <c r="U78" s="200"/>
      <c r="V78" s="200"/>
      <c r="W78" s="200"/>
      <c r="X78" s="200"/>
      <c r="Y78" s="290" t="s">
        <v>512</v>
      </c>
      <c r="Z78" s="273"/>
      <c r="AA78" s="273"/>
      <c r="AB78" s="264"/>
      <c r="AC78" s="264"/>
      <c r="AD78" s="262"/>
      <c r="AE78" s="262"/>
      <c r="AF78" s="262"/>
      <c r="AG78" s="200" t="s">
        <v>226</v>
      </c>
    </row>
    <row r="79" spans="1:800 1048:1824 2072:2848 3096:3872 4120:4896 5144:5920 6168:6944 7192:7968 8216:8992 9240:10016 10264:11040 11288:12064 12312:13088 13336:14112 14360:15136 15384:16160" s="227" customFormat="1" ht="31.2">
      <c r="A79" s="216">
        <v>68</v>
      </c>
      <c r="B79" s="203" t="s">
        <v>513</v>
      </c>
      <c r="C79" s="239" t="s">
        <v>58</v>
      </c>
      <c r="D79" s="245">
        <f t="shared" si="4"/>
        <v>0.18</v>
      </c>
      <c r="E79" s="249"/>
      <c r="F79" s="245">
        <f t="shared" si="5"/>
        <v>0.18</v>
      </c>
      <c r="G79" s="200">
        <v>0.01</v>
      </c>
      <c r="H79" s="200"/>
      <c r="I79" s="200"/>
      <c r="J79" s="200">
        <v>0.05</v>
      </c>
      <c r="K79" s="200">
        <v>0.03</v>
      </c>
      <c r="L79" s="200">
        <v>0.01</v>
      </c>
      <c r="M79" s="200">
        <v>0.08</v>
      </c>
      <c r="N79" s="200"/>
      <c r="O79" s="200"/>
      <c r="P79" s="200"/>
      <c r="Q79" s="200"/>
      <c r="R79" s="200"/>
      <c r="S79" s="200"/>
      <c r="T79" s="200"/>
      <c r="U79" s="200"/>
      <c r="V79" s="200"/>
      <c r="W79" s="200"/>
      <c r="X79" s="215" t="s">
        <v>419</v>
      </c>
      <c r="Y79" s="215" t="s">
        <v>419</v>
      </c>
      <c r="Z79" s="270"/>
      <c r="AA79" s="270"/>
      <c r="AB79" s="264"/>
      <c r="AC79" s="264"/>
      <c r="AD79" s="262"/>
      <c r="AE79" s="262"/>
      <c r="AF79" s="262"/>
      <c r="AG79" s="250" t="s">
        <v>433</v>
      </c>
      <c r="JT79" s="232"/>
      <c r="JU79" s="232"/>
      <c r="JV79" s="232"/>
      <c r="JW79" s="232"/>
      <c r="JX79" s="232"/>
      <c r="JY79" s="232"/>
      <c r="JZ79" s="232"/>
      <c r="KA79" s="232"/>
      <c r="KB79" s="232"/>
      <c r="TP79" s="232"/>
      <c r="TQ79" s="232"/>
      <c r="TR79" s="232"/>
      <c r="TS79" s="232"/>
      <c r="TT79" s="232"/>
      <c r="TU79" s="232"/>
      <c r="TV79" s="232"/>
      <c r="TW79" s="232"/>
      <c r="TX79" s="232"/>
      <c r="ADL79" s="232"/>
      <c r="ADM79" s="232"/>
      <c r="ADN79" s="232"/>
      <c r="ADO79" s="232"/>
      <c r="ADP79" s="232"/>
      <c r="ADQ79" s="232"/>
      <c r="ADR79" s="232"/>
      <c r="ADS79" s="232"/>
      <c r="ADT79" s="232"/>
      <c r="ANH79" s="232"/>
      <c r="ANI79" s="232"/>
      <c r="ANJ79" s="232"/>
      <c r="ANK79" s="232"/>
      <c r="ANL79" s="232"/>
      <c r="ANM79" s="232"/>
      <c r="ANN79" s="232"/>
      <c r="ANO79" s="232"/>
      <c r="ANP79" s="232"/>
      <c r="AXD79" s="232"/>
      <c r="AXE79" s="232"/>
      <c r="AXF79" s="232"/>
      <c r="AXG79" s="232"/>
      <c r="AXH79" s="232"/>
      <c r="AXI79" s="232"/>
      <c r="AXJ79" s="232"/>
      <c r="AXK79" s="232"/>
      <c r="AXL79" s="232"/>
      <c r="BGZ79" s="232"/>
      <c r="BHA79" s="232"/>
      <c r="BHB79" s="232"/>
      <c r="BHC79" s="232"/>
      <c r="BHD79" s="232"/>
      <c r="BHE79" s="232"/>
      <c r="BHF79" s="232"/>
      <c r="BHG79" s="232"/>
      <c r="BHH79" s="232"/>
      <c r="BQV79" s="232"/>
      <c r="BQW79" s="232"/>
      <c r="BQX79" s="232"/>
      <c r="BQY79" s="232"/>
      <c r="BQZ79" s="232"/>
      <c r="BRA79" s="232"/>
      <c r="BRB79" s="232"/>
      <c r="BRC79" s="232"/>
      <c r="BRD79" s="232"/>
      <c r="CAR79" s="232"/>
      <c r="CAS79" s="232"/>
      <c r="CAT79" s="232"/>
      <c r="CAU79" s="232"/>
      <c r="CAV79" s="232"/>
      <c r="CAW79" s="232"/>
      <c r="CAX79" s="232"/>
      <c r="CAY79" s="232"/>
      <c r="CAZ79" s="232"/>
      <c r="CKN79" s="232"/>
      <c r="CKO79" s="232"/>
      <c r="CKP79" s="232"/>
      <c r="CKQ79" s="232"/>
      <c r="CKR79" s="232"/>
      <c r="CKS79" s="232"/>
      <c r="CKT79" s="232"/>
      <c r="CKU79" s="232"/>
      <c r="CKV79" s="232"/>
      <c r="CUJ79" s="232"/>
      <c r="CUK79" s="232"/>
      <c r="CUL79" s="232"/>
      <c r="CUM79" s="232"/>
      <c r="CUN79" s="232"/>
      <c r="CUO79" s="232"/>
      <c r="CUP79" s="232"/>
      <c r="CUQ79" s="232"/>
      <c r="CUR79" s="232"/>
      <c r="DEF79" s="232"/>
      <c r="DEG79" s="232"/>
      <c r="DEH79" s="232"/>
      <c r="DEI79" s="232"/>
      <c r="DEJ79" s="232"/>
      <c r="DEK79" s="232"/>
      <c r="DEL79" s="232"/>
      <c r="DEM79" s="232"/>
      <c r="DEN79" s="232"/>
      <c r="DOB79" s="232"/>
      <c r="DOC79" s="232"/>
      <c r="DOD79" s="232"/>
      <c r="DOE79" s="232"/>
      <c r="DOF79" s="232"/>
      <c r="DOG79" s="232"/>
      <c r="DOH79" s="232"/>
      <c r="DOI79" s="232"/>
      <c r="DOJ79" s="232"/>
      <c r="DXX79" s="232"/>
      <c r="DXY79" s="232"/>
      <c r="DXZ79" s="232"/>
      <c r="DYA79" s="232"/>
      <c r="DYB79" s="232"/>
      <c r="DYC79" s="232"/>
      <c r="DYD79" s="232"/>
      <c r="DYE79" s="232"/>
      <c r="DYF79" s="232"/>
      <c r="EHT79" s="232"/>
      <c r="EHU79" s="232"/>
      <c r="EHV79" s="232"/>
      <c r="EHW79" s="232"/>
      <c r="EHX79" s="232"/>
      <c r="EHY79" s="232"/>
      <c r="EHZ79" s="232"/>
      <c r="EIA79" s="232"/>
      <c r="EIB79" s="232"/>
      <c r="ERP79" s="232"/>
      <c r="ERQ79" s="232"/>
      <c r="ERR79" s="232"/>
      <c r="ERS79" s="232"/>
      <c r="ERT79" s="232"/>
      <c r="ERU79" s="232"/>
      <c r="ERV79" s="232"/>
      <c r="ERW79" s="232"/>
      <c r="ERX79" s="232"/>
      <c r="FBL79" s="232"/>
      <c r="FBM79" s="232"/>
      <c r="FBN79" s="232"/>
      <c r="FBO79" s="232"/>
      <c r="FBP79" s="232"/>
      <c r="FBQ79" s="232"/>
      <c r="FBR79" s="232"/>
      <c r="FBS79" s="232"/>
      <c r="FBT79" s="232"/>
      <c r="FLH79" s="232"/>
      <c r="FLI79" s="232"/>
      <c r="FLJ79" s="232"/>
      <c r="FLK79" s="232"/>
      <c r="FLL79" s="232"/>
      <c r="FLM79" s="232"/>
      <c r="FLN79" s="232"/>
      <c r="FLO79" s="232"/>
      <c r="FLP79" s="232"/>
      <c r="FVD79" s="232"/>
      <c r="FVE79" s="232"/>
      <c r="FVF79" s="232"/>
      <c r="FVG79" s="232"/>
      <c r="FVH79" s="232"/>
      <c r="FVI79" s="232"/>
      <c r="FVJ79" s="232"/>
      <c r="FVK79" s="232"/>
      <c r="FVL79" s="232"/>
      <c r="GEZ79" s="232"/>
      <c r="GFA79" s="232"/>
      <c r="GFB79" s="232"/>
      <c r="GFC79" s="232"/>
      <c r="GFD79" s="232"/>
      <c r="GFE79" s="232"/>
      <c r="GFF79" s="232"/>
      <c r="GFG79" s="232"/>
      <c r="GFH79" s="232"/>
      <c r="GOV79" s="232"/>
      <c r="GOW79" s="232"/>
      <c r="GOX79" s="232"/>
      <c r="GOY79" s="232"/>
      <c r="GOZ79" s="232"/>
      <c r="GPA79" s="232"/>
      <c r="GPB79" s="232"/>
      <c r="GPC79" s="232"/>
      <c r="GPD79" s="232"/>
      <c r="GYR79" s="232"/>
      <c r="GYS79" s="232"/>
      <c r="GYT79" s="232"/>
      <c r="GYU79" s="232"/>
      <c r="GYV79" s="232"/>
      <c r="GYW79" s="232"/>
      <c r="GYX79" s="232"/>
      <c r="GYY79" s="232"/>
      <c r="GYZ79" s="232"/>
      <c r="HIN79" s="232"/>
      <c r="HIO79" s="232"/>
      <c r="HIP79" s="232"/>
      <c r="HIQ79" s="232"/>
      <c r="HIR79" s="232"/>
      <c r="HIS79" s="232"/>
      <c r="HIT79" s="232"/>
      <c r="HIU79" s="232"/>
      <c r="HIV79" s="232"/>
      <c r="HSJ79" s="232"/>
      <c r="HSK79" s="232"/>
      <c r="HSL79" s="232"/>
      <c r="HSM79" s="232"/>
      <c r="HSN79" s="232"/>
      <c r="HSO79" s="232"/>
      <c r="HSP79" s="232"/>
      <c r="HSQ79" s="232"/>
      <c r="HSR79" s="232"/>
      <c r="ICF79" s="232"/>
      <c r="ICG79" s="232"/>
      <c r="ICH79" s="232"/>
      <c r="ICI79" s="232"/>
      <c r="ICJ79" s="232"/>
      <c r="ICK79" s="232"/>
      <c r="ICL79" s="232"/>
      <c r="ICM79" s="232"/>
      <c r="ICN79" s="232"/>
      <c r="IMB79" s="232"/>
      <c r="IMC79" s="232"/>
      <c r="IMD79" s="232"/>
      <c r="IME79" s="232"/>
      <c r="IMF79" s="232"/>
      <c r="IMG79" s="232"/>
      <c r="IMH79" s="232"/>
      <c r="IMI79" s="232"/>
      <c r="IMJ79" s="232"/>
      <c r="IVX79" s="232"/>
      <c r="IVY79" s="232"/>
      <c r="IVZ79" s="232"/>
      <c r="IWA79" s="232"/>
      <c r="IWB79" s="232"/>
      <c r="IWC79" s="232"/>
      <c r="IWD79" s="232"/>
      <c r="IWE79" s="232"/>
      <c r="IWF79" s="232"/>
      <c r="JFT79" s="232"/>
      <c r="JFU79" s="232"/>
      <c r="JFV79" s="232"/>
      <c r="JFW79" s="232"/>
      <c r="JFX79" s="232"/>
      <c r="JFY79" s="232"/>
      <c r="JFZ79" s="232"/>
      <c r="JGA79" s="232"/>
      <c r="JGB79" s="232"/>
      <c r="JPP79" s="232"/>
      <c r="JPQ79" s="232"/>
      <c r="JPR79" s="232"/>
      <c r="JPS79" s="232"/>
      <c r="JPT79" s="232"/>
      <c r="JPU79" s="232"/>
      <c r="JPV79" s="232"/>
      <c r="JPW79" s="232"/>
      <c r="JPX79" s="232"/>
      <c r="JZL79" s="232"/>
      <c r="JZM79" s="232"/>
      <c r="JZN79" s="232"/>
      <c r="JZO79" s="232"/>
      <c r="JZP79" s="232"/>
      <c r="JZQ79" s="232"/>
      <c r="JZR79" s="232"/>
      <c r="JZS79" s="232"/>
      <c r="JZT79" s="232"/>
      <c r="KJH79" s="232"/>
      <c r="KJI79" s="232"/>
      <c r="KJJ79" s="232"/>
      <c r="KJK79" s="232"/>
      <c r="KJL79" s="232"/>
      <c r="KJM79" s="232"/>
      <c r="KJN79" s="232"/>
      <c r="KJO79" s="232"/>
      <c r="KJP79" s="232"/>
      <c r="KTD79" s="232"/>
      <c r="KTE79" s="232"/>
      <c r="KTF79" s="232"/>
      <c r="KTG79" s="232"/>
      <c r="KTH79" s="232"/>
      <c r="KTI79" s="232"/>
      <c r="KTJ79" s="232"/>
      <c r="KTK79" s="232"/>
      <c r="KTL79" s="232"/>
      <c r="LCZ79" s="232"/>
      <c r="LDA79" s="232"/>
      <c r="LDB79" s="232"/>
      <c r="LDC79" s="232"/>
      <c r="LDD79" s="232"/>
      <c r="LDE79" s="232"/>
      <c r="LDF79" s="232"/>
      <c r="LDG79" s="232"/>
      <c r="LDH79" s="232"/>
      <c r="LMV79" s="232"/>
      <c r="LMW79" s="232"/>
      <c r="LMX79" s="232"/>
      <c r="LMY79" s="232"/>
      <c r="LMZ79" s="232"/>
      <c r="LNA79" s="232"/>
      <c r="LNB79" s="232"/>
      <c r="LNC79" s="232"/>
      <c r="LND79" s="232"/>
      <c r="LWR79" s="232"/>
      <c r="LWS79" s="232"/>
      <c r="LWT79" s="232"/>
      <c r="LWU79" s="232"/>
      <c r="LWV79" s="232"/>
      <c r="LWW79" s="232"/>
      <c r="LWX79" s="232"/>
      <c r="LWY79" s="232"/>
      <c r="LWZ79" s="232"/>
      <c r="MGN79" s="232"/>
      <c r="MGO79" s="232"/>
      <c r="MGP79" s="232"/>
      <c r="MGQ79" s="232"/>
      <c r="MGR79" s="232"/>
      <c r="MGS79" s="232"/>
      <c r="MGT79" s="232"/>
      <c r="MGU79" s="232"/>
      <c r="MGV79" s="232"/>
      <c r="MQJ79" s="232"/>
      <c r="MQK79" s="232"/>
      <c r="MQL79" s="232"/>
      <c r="MQM79" s="232"/>
      <c r="MQN79" s="232"/>
      <c r="MQO79" s="232"/>
      <c r="MQP79" s="232"/>
      <c r="MQQ79" s="232"/>
      <c r="MQR79" s="232"/>
      <c r="NAF79" s="232"/>
      <c r="NAG79" s="232"/>
      <c r="NAH79" s="232"/>
      <c r="NAI79" s="232"/>
      <c r="NAJ79" s="232"/>
      <c r="NAK79" s="232"/>
      <c r="NAL79" s="232"/>
      <c r="NAM79" s="232"/>
      <c r="NAN79" s="232"/>
      <c r="NKB79" s="232"/>
      <c r="NKC79" s="232"/>
      <c r="NKD79" s="232"/>
      <c r="NKE79" s="232"/>
      <c r="NKF79" s="232"/>
      <c r="NKG79" s="232"/>
      <c r="NKH79" s="232"/>
      <c r="NKI79" s="232"/>
      <c r="NKJ79" s="232"/>
      <c r="NTX79" s="232"/>
      <c r="NTY79" s="232"/>
      <c r="NTZ79" s="232"/>
      <c r="NUA79" s="232"/>
      <c r="NUB79" s="232"/>
      <c r="NUC79" s="232"/>
      <c r="NUD79" s="232"/>
      <c r="NUE79" s="232"/>
      <c r="NUF79" s="232"/>
      <c r="ODT79" s="232"/>
      <c r="ODU79" s="232"/>
      <c r="ODV79" s="232"/>
      <c r="ODW79" s="232"/>
      <c r="ODX79" s="232"/>
      <c r="ODY79" s="232"/>
      <c r="ODZ79" s="232"/>
      <c r="OEA79" s="232"/>
      <c r="OEB79" s="232"/>
      <c r="ONP79" s="232"/>
      <c r="ONQ79" s="232"/>
      <c r="ONR79" s="232"/>
      <c r="ONS79" s="232"/>
      <c r="ONT79" s="232"/>
      <c r="ONU79" s="232"/>
      <c r="ONV79" s="232"/>
      <c r="ONW79" s="232"/>
      <c r="ONX79" s="232"/>
      <c r="OXL79" s="232"/>
      <c r="OXM79" s="232"/>
      <c r="OXN79" s="232"/>
      <c r="OXO79" s="232"/>
      <c r="OXP79" s="232"/>
      <c r="OXQ79" s="232"/>
      <c r="OXR79" s="232"/>
      <c r="OXS79" s="232"/>
      <c r="OXT79" s="232"/>
      <c r="PHH79" s="232"/>
      <c r="PHI79" s="232"/>
      <c r="PHJ79" s="232"/>
      <c r="PHK79" s="232"/>
      <c r="PHL79" s="232"/>
      <c r="PHM79" s="232"/>
      <c r="PHN79" s="232"/>
      <c r="PHO79" s="232"/>
      <c r="PHP79" s="232"/>
      <c r="PRD79" s="232"/>
      <c r="PRE79" s="232"/>
      <c r="PRF79" s="232"/>
      <c r="PRG79" s="232"/>
      <c r="PRH79" s="232"/>
      <c r="PRI79" s="232"/>
      <c r="PRJ79" s="232"/>
      <c r="PRK79" s="232"/>
      <c r="PRL79" s="232"/>
      <c r="QAZ79" s="232"/>
      <c r="QBA79" s="232"/>
      <c r="QBB79" s="232"/>
      <c r="QBC79" s="232"/>
      <c r="QBD79" s="232"/>
      <c r="QBE79" s="232"/>
      <c r="QBF79" s="232"/>
      <c r="QBG79" s="232"/>
      <c r="QBH79" s="232"/>
      <c r="QKV79" s="232"/>
      <c r="QKW79" s="232"/>
      <c r="QKX79" s="232"/>
      <c r="QKY79" s="232"/>
      <c r="QKZ79" s="232"/>
      <c r="QLA79" s="232"/>
      <c r="QLB79" s="232"/>
      <c r="QLC79" s="232"/>
      <c r="QLD79" s="232"/>
      <c r="QUR79" s="232"/>
      <c r="QUS79" s="232"/>
      <c r="QUT79" s="232"/>
      <c r="QUU79" s="232"/>
      <c r="QUV79" s="232"/>
      <c r="QUW79" s="232"/>
      <c r="QUX79" s="232"/>
      <c r="QUY79" s="232"/>
      <c r="QUZ79" s="232"/>
      <c r="REN79" s="232"/>
      <c r="REO79" s="232"/>
      <c r="REP79" s="232"/>
      <c r="REQ79" s="232"/>
      <c r="RER79" s="232"/>
      <c r="RES79" s="232"/>
      <c r="RET79" s="232"/>
      <c r="REU79" s="232"/>
      <c r="REV79" s="232"/>
      <c r="ROJ79" s="232"/>
      <c r="ROK79" s="232"/>
      <c r="ROL79" s="232"/>
      <c r="ROM79" s="232"/>
      <c r="RON79" s="232"/>
      <c r="ROO79" s="232"/>
      <c r="ROP79" s="232"/>
      <c r="ROQ79" s="232"/>
      <c r="ROR79" s="232"/>
      <c r="RYF79" s="232"/>
      <c r="RYG79" s="232"/>
      <c r="RYH79" s="232"/>
      <c r="RYI79" s="232"/>
      <c r="RYJ79" s="232"/>
      <c r="RYK79" s="232"/>
      <c r="RYL79" s="232"/>
      <c r="RYM79" s="232"/>
      <c r="RYN79" s="232"/>
      <c r="SIB79" s="232"/>
      <c r="SIC79" s="232"/>
      <c r="SID79" s="232"/>
      <c r="SIE79" s="232"/>
      <c r="SIF79" s="232"/>
      <c r="SIG79" s="232"/>
      <c r="SIH79" s="232"/>
      <c r="SII79" s="232"/>
      <c r="SIJ79" s="232"/>
      <c r="SRX79" s="232"/>
      <c r="SRY79" s="232"/>
      <c r="SRZ79" s="232"/>
      <c r="SSA79" s="232"/>
      <c r="SSB79" s="232"/>
      <c r="SSC79" s="232"/>
      <c r="SSD79" s="232"/>
      <c r="SSE79" s="232"/>
      <c r="SSF79" s="232"/>
      <c r="TBT79" s="232"/>
      <c r="TBU79" s="232"/>
      <c r="TBV79" s="232"/>
      <c r="TBW79" s="232"/>
      <c r="TBX79" s="232"/>
      <c r="TBY79" s="232"/>
      <c r="TBZ79" s="232"/>
      <c r="TCA79" s="232"/>
      <c r="TCB79" s="232"/>
      <c r="TLP79" s="232"/>
      <c r="TLQ79" s="232"/>
      <c r="TLR79" s="232"/>
      <c r="TLS79" s="232"/>
      <c r="TLT79" s="232"/>
      <c r="TLU79" s="232"/>
      <c r="TLV79" s="232"/>
      <c r="TLW79" s="232"/>
      <c r="TLX79" s="232"/>
      <c r="TVL79" s="232"/>
      <c r="TVM79" s="232"/>
      <c r="TVN79" s="232"/>
      <c r="TVO79" s="232"/>
      <c r="TVP79" s="232"/>
      <c r="TVQ79" s="232"/>
      <c r="TVR79" s="232"/>
      <c r="TVS79" s="232"/>
      <c r="TVT79" s="232"/>
      <c r="UFH79" s="232"/>
      <c r="UFI79" s="232"/>
      <c r="UFJ79" s="232"/>
      <c r="UFK79" s="232"/>
      <c r="UFL79" s="232"/>
      <c r="UFM79" s="232"/>
      <c r="UFN79" s="232"/>
      <c r="UFO79" s="232"/>
      <c r="UFP79" s="232"/>
      <c r="UPD79" s="232"/>
      <c r="UPE79" s="232"/>
      <c r="UPF79" s="232"/>
      <c r="UPG79" s="232"/>
      <c r="UPH79" s="232"/>
      <c r="UPI79" s="232"/>
      <c r="UPJ79" s="232"/>
      <c r="UPK79" s="232"/>
      <c r="UPL79" s="232"/>
      <c r="UYZ79" s="232"/>
      <c r="UZA79" s="232"/>
      <c r="UZB79" s="232"/>
      <c r="UZC79" s="232"/>
      <c r="UZD79" s="232"/>
      <c r="UZE79" s="232"/>
      <c r="UZF79" s="232"/>
      <c r="UZG79" s="232"/>
      <c r="UZH79" s="232"/>
      <c r="VIV79" s="232"/>
      <c r="VIW79" s="232"/>
      <c r="VIX79" s="232"/>
      <c r="VIY79" s="232"/>
      <c r="VIZ79" s="232"/>
      <c r="VJA79" s="232"/>
      <c r="VJB79" s="232"/>
      <c r="VJC79" s="232"/>
      <c r="VJD79" s="232"/>
      <c r="VSR79" s="232"/>
      <c r="VSS79" s="232"/>
      <c r="VST79" s="232"/>
      <c r="VSU79" s="232"/>
      <c r="VSV79" s="232"/>
      <c r="VSW79" s="232"/>
      <c r="VSX79" s="232"/>
      <c r="VSY79" s="232"/>
      <c r="VSZ79" s="232"/>
      <c r="WCN79" s="232"/>
      <c r="WCO79" s="232"/>
      <c r="WCP79" s="232"/>
      <c r="WCQ79" s="232"/>
      <c r="WCR79" s="232"/>
      <c r="WCS79" s="232"/>
      <c r="WCT79" s="232"/>
      <c r="WCU79" s="232"/>
      <c r="WCV79" s="232"/>
      <c r="WMJ79" s="232"/>
      <c r="WMK79" s="232"/>
      <c r="WML79" s="232"/>
      <c r="WMM79" s="232"/>
      <c r="WMN79" s="232"/>
      <c r="WMO79" s="232"/>
      <c r="WMP79" s="232"/>
      <c r="WMQ79" s="232"/>
      <c r="WMR79" s="232"/>
      <c r="WWF79" s="232"/>
      <c r="WWG79" s="232"/>
      <c r="WWH79" s="232"/>
      <c r="WWI79" s="232"/>
      <c r="WWJ79" s="232"/>
      <c r="WWK79" s="232"/>
      <c r="WWL79" s="232"/>
      <c r="WWM79" s="232"/>
      <c r="WWN79" s="232"/>
    </row>
    <row r="80" spans="1:800 1048:1824 2072:2848 3096:3872 4120:4896 5144:5920 6168:6944 7192:7968 8216:8992 9240:10016 10264:11040 11288:12064 12312:13088 13336:14112 14360:15136 15384:16160">
      <c r="A80" s="216">
        <v>69</v>
      </c>
      <c r="B80" s="203" t="s">
        <v>514</v>
      </c>
      <c r="C80" s="200" t="s">
        <v>54</v>
      </c>
      <c r="D80" s="210">
        <f t="shared" si="4"/>
        <v>0.2</v>
      </c>
      <c r="E80" s="210"/>
      <c r="F80" s="210">
        <f t="shared" si="5"/>
        <v>0.2</v>
      </c>
      <c r="G80" s="200"/>
      <c r="H80" s="200"/>
      <c r="I80" s="200"/>
      <c r="J80" s="200"/>
      <c r="K80" s="200"/>
      <c r="L80" s="200"/>
      <c r="M80" s="200">
        <v>0.2</v>
      </c>
      <c r="N80" s="200"/>
      <c r="O80" s="200"/>
      <c r="P80" s="200"/>
      <c r="Q80" s="200"/>
      <c r="R80" s="200"/>
      <c r="S80" s="200"/>
      <c r="T80" s="200"/>
      <c r="U80" s="200"/>
      <c r="V80" s="200"/>
      <c r="W80" s="200"/>
      <c r="X80" s="215"/>
      <c r="Y80" s="200" t="s">
        <v>401</v>
      </c>
      <c r="Z80" s="273" t="s">
        <v>515</v>
      </c>
      <c r="AA80" s="270"/>
      <c r="AB80" s="264"/>
      <c r="AC80" s="264"/>
      <c r="AD80" s="262"/>
      <c r="AE80" s="262"/>
      <c r="AF80" s="262"/>
      <c r="AG80" s="200" t="s">
        <v>221</v>
      </c>
    </row>
    <row r="81" spans="1:800 1048:1824 2072:2848 3096:3872 4120:4896 5144:5920 6168:6944 7192:7968 8216:8992 9240:10016 10264:11040 11288:12064 12312:13088 13336:14112 14360:15136 15384:16160" ht="27.6">
      <c r="A81" s="216">
        <v>70</v>
      </c>
      <c r="B81" s="203" t="s">
        <v>516</v>
      </c>
      <c r="C81" s="200" t="s">
        <v>51</v>
      </c>
      <c r="D81" s="210">
        <f t="shared" si="4"/>
        <v>2.5</v>
      </c>
      <c r="E81" s="210"/>
      <c r="F81" s="210">
        <f t="shared" si="5"/>
        <v>2.5</v>
      </c>
      <c r="G81" s="200"/>
      <c r="H81" s="200"/>
      <c r="I81" s="200"/>
      <c r="J81" s="200"/>
      <c r="K81" s="200"/>
      <c r="L81" s="200"/>
      <c r="M81" s="200">
        <v>2.5</v>
      </c>
      <c r="N81" s="200"/>
      <c r="O81" s="200"/>
      <c r="P81" s="200"/>
      <c r="Q81" s="200"/>
      <c r="R81" s="200"/>
      <c r="S81" s="200"/>
      <c r="T81" s="200"/>
      <c r="U81" s="200"/>
      <c r="V81" s="200"/>
      <c r="W81" s="200"/>
      <c r="X81" s="215"/>
      <c r="Y81" s="200" t="s">
        <v>412</v>
      </c>
      <c r="Z81" s="273" t="s">
        <v>517</v>
      </c>
      <c r="AA81" s="270"/>
      <c r="AB81" s="264"/>
      <c r="AC81" s="264"/>
      <c r="AD81" s="262"/>
      <c r="AE81" s="262"/>
      <c r="AF81" s="262"/>
      <c r="AG81" s="77" t="s">
        <v>518</v>
      </c>
    </row>
    <row r="82" spans="1:800 1048:1824 2072:2848 3096:3872 4120:4896 5144:5920 6168:6944 7192:7968 8216:8992 9240:10016 10264:11040 11288:12064 12312:13088 13336:14112 14360:15136 15384:16160" s="228" customFormat="1">
      <c r="A82" s="252" t="s">
        <v>519</v>
      </c>
      <c r="B82" s="253" t="s">
        <v>520</v>
      </c>
      <c r="C82" s="254"/>
      <c r="D82" s="210">
        <f t="shared" si="4"/>
        <v>0</v>
      </c>
      <c r="E82" s="282"/>
      <c r="F82" s="210">
        <f t="shared" si="5"/>
        <v>0</v>
      </c>
      <c r="G82" s="254"/>
      <c r="H82" s="254"/>
      <c r="I82" s="254"/>
      <c r="J82" s="254"/>
      <c r="K82" s="254"/>
      <c r="L82" s="254"/>
      <c r="M82" s="254"/>
      <c r="N82" s="254"/>
      <c r="O82" s="254"/>
      <c r="P82" s="254"/>
      <c r="Q82" s="254"/>
      <c r="R82" s="254"/>
      <c r="S82" s="254"/>
      <c r="T82" s="254"/>
      <c r="U82" s="254"/>
      <c r="V82" s="254"/>
      <c r="W82" s="287"/>
      <c r="X82" s="288"/>
      <c r="Y82" s="254"/>
      <c r="Z82" s="291"/>
      <c r="AA82" s="291"/>
      <c r="AB82" s="279"/>
      <c r="AC82" s="279"/>
      <c r="AD82" s="280"/>
      <c r="AE82" s="280"/>
      <c r="AF82" s="280"/>
      <c r="AG82" s="254"/>
    </row>
    <row r="83" spans="1:800 1048:1824 2072:2848 3096:3872 4120:4896 5144:5920 6168:6944 7192:7968 8216:8992 9240:10016 10264:11040 11288:12064 12312:13088 13336:14112 14360:15136 15384:16160">
      <c r="A83" s="216">
        <v>71</v>
      </c>
      <c r="B83" s="203" t="s">
        <v>521</v>
      </c>
      <c r="C83" s="200" t="s">
        <v>52</v>
      </c>
      <c r="D83" s="210">
        <f t="shared" si="4"/>
        <v>0.75</v>
      </c>
      <c r="E83" s="210">
        <v>0.1</v>
      </c>
      <c r="F83" s="210">
        <f t="shared" si="5"/>
        <v>0.65</v>
      </c>
      <c r="G83" s="200"/>
      <c r="H83" s="200">
        <v>0.1</v>
      </c>
      <c r="I83" s="200"/>
      <c r="J83" s="200"/>
      <c r="K83" s="200">
        <v>0.05</v>
      </c>
      <c r="L83" s="200"/>
      <c r="M83" s="200">
        <v>0.5</v>
      </c>
      <c r="N83" s="200"/>
      <c r="O83" s="200"/>
      <c r="P83" s="200"/>
      <c r="Q83" s="200"/>
      <c r="R83" s="200"/>
      <c r="S83" s="200"/>
      <c r="T83" s="200"/>
      <c r="U83" s="200"/>
      <c r="V83" s="200"/>
      <c r="W83" s="200"/>
      <c r="X83" s="215"/>
      <c r="Y83" s="200" t="s">
        <v>412</v>
      </c>
      <c r="Z83" s="270"/>
      <c r="AA83" s="270"/>
      <c r="AB83" s="264"/>
      <c r="AC83" s="264"/>
      <c r="AD83" s="262"/>
      <c r="AE83" s="262"/>
      <c r="AF83" s="262"/>
      <c r="AG83" s="200" t="s">
        <v>222</v>
      </c>
    </row>
    <row r="84" spans="1:800 1048:1824 2072:2848 3096:3872 4120:4896 5144:5920 6168:6944 7192:7968 8216:8992 9240:10016 10264:11040 11288:12064 12312:13088 13336:14112 14360:15136 15384:16160">
      <c r="A84" s="216">
        <v>72</v>
      </c>
      <c r="B84" s="203" t="s">
        <v>522</v>
      </c>
      <c r="C84" s="200" t="s">
        <v>52</v>
      </c>
      <c r="D84" s="210">
        <f t="shared" si="4"/>
        <v>1.4000000000000001</v>
      </c>
      <c r="E84" s="210"/>
      <c r="F84" s="210">
        <f t="shared" si="5"/>
        <v>1.4000000000000001</v>
      </c>
      <c r="G84" s="244">
        <v>0.03</v>
      </c>
      <c r="H84" s="244">
        <v>0.02</v>
      </c>
      <c r="I84" s="244"/>
      <c r="J84" s="244">
        <v>0.6</v>
      </c>
      <c r="K84" s="244">
        <v>0.4</v>
      </c>
      <c r="L84" s="200"/>
      <c r="M84" s="259">
        <v>0.3</v>
      </c>
      <c r="N84" s="200"/>
      <c r="O84" s="200"/>
      <c r="P84" s="200"/>
      <c r="Q84" s="200"/>
      <c r="R84" s="200"/>
      <c r="S84" s="200"/>
      <c r="T84" s="200"/>
      <c r="U84" s="200"/>
      <c r="V84" s="200"/>
      <c r="W84" s="289">
        <v>0.05</v>
      </c>
      <c r="X84" s="215" t="s">
        <v>523</v>
      </c>
      <c r="Y84" s="200" t="s">
        <v>412</v>
      </c>
      <c r="Z84" s="271"/>
      <c r="AA84" s="270"/>
      <c r="AB84" s="264"/>
      <c r="AC84" s="264"/>
      <c r="AD84" s="262"/>
      <c r="AE84" s="262"/>
      <c r="AF84" s="262"/>
      <c r="AG84" s="200" t="s">
        <v>224</v>
      </c>
    </row>
    <row r="85" spans="1:800 1048:1824 2072:2848 3096:3872 4120:4896 5144:5920 6168:6944 7192:7968 8216:8992 9240:10016 10264:11040 11288:12064 12312:13088 13336:14112 14360:15136 15384:16160">
      <c r="A85" s="216">
        <v>73</v>
      </c>
      <c r="B85" s="203" t="s">
        <v>524</v>
      </c>
      <c r="C85" s="200" t="s">
        <v>52</v>
      </c>
      <c r="D85" s="210">
        <f t="shared" si="4"/>
        <v>2.5</v>
      </c>
      <c r="E85" s="210"/>
      <c r="F85" s="210">
        <f t="shared" si="5"/>
        <v>2.5</v>
      </c>
      <c r="G85" s="200"/>
      <c r="H85" s="244">
        <v>0.02</v>
      </c>
      <c r="I85" s="244"/>
      <c r="J85" s="244">
        <v>0.6</v>
      </c>
      <c r="K85" s="200"/>
      <c r="L85" s="200"/>
      <c r="M85" s="259">
        <v>1.8</v>
      </c>
      <c r="N85" s="200"/>
      <c r="O85" s="200"/>
      <c r="P85" s="200"/>
      <c r="Q85" s="200"/>
      <c r="R85" s="200"/>
      <c r="S85" s="200"/>
      <c r="T85" s="200"/>
      <c r="U85" s="200"/>
      <c r="V85" s="200"/>
      <c r="W85" s="283">
        <v>0.08</v>
      </c>
      <c r="X85" s="215" t="s">
        <v>523</v>
      </c>
      <c r="Y85" s="200" t="s">
        <v>412</v>
      </c>
      <c r="Z85" s="271" t="s">
        <v>525</v>
      </c>
      <c r="AA85" s="270"/>
      <c r="AB85" s="264"/>
      <c r="AC85" s="264"/>
      <c r="AD85" s="262"/>
      <c r="AE85" s="262"/>
      <c r="AF85" s="262"/>
      <c r="AG85" s="200" t="s">
        <v>224</v>
      </c>
    </row>
    <row r="86" spans="1:800 1048:1824 2072:2848 3096:3872 4120:4896 5144:5920 6168:6944 7192:7968 8216:8992 9240:10016 10264:11040 11288:12064 12312:13088 13336:14112 14360:15136 15384:16160" s="227" customFormat="1" ht="55.2">
      <c r="A86" s="216">
        <v>74</v>
      </c>
      <c r="B86" s="203" t="s">
        <v>526</v>
      </c>
      <c r="C86" s="200" t="s">
        <v>52</v>
      </c>
      <c r="D86" s="245">
        <f t="shared" si="4"/>
        <v>1.2</v>
      </c>
      <c r="E86" s="245"/>
      <c r="F86" s="245">
        <f t="shared" si="5"/>
        <v>1.2</v>
      </c>
      <c r="G86" s="200">
        <v>0.3</v>
      </c>
      <c r="H86" s="200"/>
      <c r="I86" s="200"/>
      <c r="J86" s="200">
        <v>0.75</v>
      </c>
      <c r="K86" s="200"/>
      <c r="L86" s="200"/>
      <c r="M86" s="200"/>
      <c r="N86" s="200"/>
      <c r="O86" s="200"/>
      <c r="P86" s="200"/>
      <c r="Q86" s="200"/>
      <c r="R86" s="200"/>
      <c r="S86" s="200"/>
      <c r="T86" s="200"/>
      <c r="U86" s="200"/>
      <c r="V86" s="200"/>
      <c r="W86" s="200">
        <v>0.15</v>
      </c>
      <c r="X86" s="215" t="s">
        <v>412</v>
      </c>
      <c r="Y86" s="200" t="s">
        <v>412</v>
      </c>
      <c r="Z86" s="270"/>
      <c r="AA86" s="270"/>
      <c r="AB86" s="264"/>
      <c r="AC86" s="264"/>
      <c r="AD86" s="262"/>
      <c r="AE86" s="262"/>
      <c r="AF86" s="262"/>
      <c r="AG86" s="77" t="s">
        <v>527</v>
      </c>
      <c r="JT86" s="232"/>
      <c r="JU86" s="232"/>
      <c r="JV86" s="232"/>
      <c r="JW86" s="232"/>
      <c r="JX86" s="232"/>
      <c r="JY86" s="232"/>
      <c r="JZ86" s="232"/>
      <c r="KA86" s="232"/>
      <c r="KB86" s="232"/>
      <c r="TP86" s="232"/>
      <c r="TQ86" s="232"/>
      <c r="TR86" s="232"/>
      <c r="TS86" s="232"/>
      <c r="TT86" s="232"/>
      <c r="TU86" s="232"/>
      <c r="TV86" s="232"/>
      <c r="TW86" s="232"/>
      <c r="TX86" s="232"/>
      <c r="ADL86" s="232"/>
      <c r="ADM86" s="232"/>
      <c r="ADN86" s="232"/>
      <c r="ADO86" s="232"/>
      <c r="ADP86" s="232"/>
      <c r="ADQ86" s="232"/>
      <c r="ADR86" s="232"/>
      <c r="ADS86" s="232"/>
      <c r="ADT86" s="232"/>
      <c r="ANH86" s="232"/>
      <c r="ANI86" s="232"/>
      <c r="ANJ86" s="232"/>
      <c r="ANK86" s="232"/>
      <c r="ANL86" s="232"/>
      <c r="ANM86" s="232"/>
      <c r="ANN86" s="232"/>
      <c r="ANO86" s="232"/>
      <c r="ANP86" s="232"/>
      <c r="AXD86" s="232"/>
      <c r="AXE86" s="232"/>
      <c r="AXF86" s="232"/>
      <c r="AXG86" s="232"/>
      <c r="AXH86" s="232"/>
      <c r="AXI86" s="232"/>
      <c r="AXJ86" s="232"/>
      <c r="AXK86" s="232"/>
      <c r="AXL86" s="232"/>
      <c r="BGZ86" s="232"/>
      <c r="BHA86" s="232"/>
      <c r="BHB86" s="232"/>
      <c r="BHC86" s="232"/>
      <c r="BHD86" s="232"/>
      <c r="BHE86" s="232"/>
      <c r="BHF86" s="232"/>
      <c r="BHG86" s="232"/>
      <c r="BHH86" s="232"/>
      <c r="BQV86" s="232"/>
      <c r="BQW86" s="232"/>
      <c r="BQX86" s="232"/>
      <c r="BQY86" s="232"/>
      <c r="BQZ86" s="232"/>
      <c r="BRA86" s="232"/>
      <c r="BRB86" s="232"/>
      <c r="BRC86" s="232"/>
      <c r="BRD86" s="232"/>
      <c r="CAR86" s="232"/>
      <c r="CAS86" s="232"/>
      <c r="CAT86" s="232"/>
      <c r="CAU86" s="232"/>
      <c r="CAV86" s="232"/>
      <c r="CAW86" s="232"/>
      <c r="CAX86" s="232"/>
      <c r="CAY86" s="232"/>
      <c r="CAZ86" s="232"/>
      <c r="CKN86" s="232"/>
      <c r="CKO86" s="232"/>
      <c r="CKP86" s="232"/>
      <c r="CKQ86" s="232"/>
      <c r="CKR86" s="232"/>
      <c r="CKS86" s="232"/>
      <c r="CKT86" s="232"/>
      <c r="CKU86" s="232"/>
      <c r="CKV86" s="232"/>
      <c r="CUJ86" s="232"/>
      <c r="CUK86" s="232"/>
      <c r="CUL86" s="232"/>
      <c r="CUM86" s="232"/>
      <c r="CUN86" s="232"/>
      <c r="CUO86" s="232"/>
      <c r="CUP86" s="232"/>
      <c r="CUQ86" s="232"/>
      <c r="CUR86" s="232"/>
      <c r="DEF86" s="232"/>
      <c r="DEG86" s="232"/>
      <c r="DEH86" s="232"/>
      <c r="DEI86" s="232"/>
      <c r="DEJ86" s="232"/>
      <c r="DEK86" s="232"/>
      <c r="DEL86" s="232"/>
      <c r="DEM86" s="232"/>
      <c r="DEN86" s="232"/>
      <c r="DOB86" s="232"/>
      <c r="DOC86" s="232"/>
      <c r="DOD86" s="232"/>
      <c r="DOE86" s="232"/>
      <c r="DOF86" s="232"/>
      <c r="DOG86" s="232"/>
      <c r="DOH86" s="232"/>
      <c r="DOI86" s="232"/>
      <c r="DOJ86" s="232"/>
      <c r="DXX86" s="232"/>
      <c r="DXY86" s="232"/>
      <c r="DXZ86" s="232"/>
      <c r="DYA86" s="232"/>
      <c r="DYB86" s="232"/>
      <c r="DYC86" s="232"/>
      <c r="DYD86" s="232"/>
      <c r="DYE86" s="232"/>
      <c r="DYF86" s="232"/>
      <c r="EHT86" s="232"/>
      <c r="EHU86" s="232"/>
      <c r="EHV86" s="232"/>
      <c r="EHW86" s="232"/>
      <c r="EHX86" s="232"/>
      <c r="EHY86" s="232"/>
      <c r="EHZ86" s="232"/>
      <c r="EIA86" s="232"/>
      <c r="EIB86" s="232"/>
      <c r="ERP86" s="232"/>
      <c r="ERQ86" s="232"/>
      <c r="ERR86" s="232"/>
      <c r="ERS86" s="232"/>
      <c r="ERT86" s="232"/>
      <c r="ERU86" s="232"/>
      <c r="ERV86" s="232"/>
      <c r="ERW86" s="232"/>
      <c r="ERX86" s="232"/>
      <c r="FBL86" s="232"/>
      <c r="FBM86" s="232"/>
      <c r="FBN86" s="232"/>
      <c r="FBO86" s="232"/>
      <c r="FBP86" s="232"/>
      <c r="FBQ86" s="232"/>
      <c r="FBR86" s="232"/>
      <c r="FBS86" s="232"/>
      <c r="FBT86" s="232"/>
      <c r="FLH86" s="232"/>
      <c r="FLI86" s="232"/>
      <c r="FLJ86" s="232"/>
      <c r="FLK86" s="232"/>
      <c r="FLL86" s="232"/>
      <c r="FLM86" s="232"/>
      <c r="FLN86" s="232"/>
      <c r="FLO86" s="232"/>
      <c r="FLP86" s="232"/>
      <c r="FVD86" s="232"/>
      <c r="FVE86" s="232"/>
      <c r="FVF86" s="232"/>
      <c r="FVG86" s="232"/>
      <c r="FVH86" s="232"/>
      <c r="FVI86" s="232"/>
      <c r="FVJ86" s="232"/>
      <c r="FVK86" s="232"/>
      <c r="FVL86" s="232"/>
      <c r="GEZ86" s="232"/>
      <c r="GFA86" s="232"/>
      <c r="GFB86" s="232"/>
      <c r="GFC86" s="232"/>
      <c r="GFD86" s="232"/>
      <c r="GFE86" s="232"/>
      <c r="GFF86" s="232"/>
      <c r="GFG86" s="232"/>
      <c r="GFH86" s="232"/>
      <c r="GOV86" s="232"/>
      <c r="GOW86" s="232"/>
      <c r="GOX86" s="232"/>
      <c r="GOY86" s="232"/>
      <c r="GOZ86" s="232"/>
      <c r="GPA86" s="232"/>
      <c r="GPB86" s="232"/>
      <c r="GPC86" s="232"/>
      <c r="GPD86" s="232"/>
      <c r="GYR86" s="232"/>
      <c r="GYS86" s="232"/>
      <c r="GYT86" s="232"/>
      <c r="GYU86" s="232"/>
      <c r="GYV86" s="232"/>
      <c r="GYW86" s="232"/>
      <c r="GYX86" s="232"/>
      <c r="GYY86" s="232"/>
      <c r="GYZ86" s="232"/>
      <c r="HIN86" s="232"/>
      <c r="HIO86" s="232"/>
      <c r="HIP86" s="232"/>
      <c r="HIQ86" s="232"/>
      <c r="HIR86" s="232"/>
      <c r="HIS86" s="232"/>
      <c r="HIT86" s="232"/>
      <c r="HIU86" s="232"/>
      <c r="HIV86" s="232"/>
      <c r="HSJ86" s="232"/>
      <c r="HSK86" s="232"/>
      <c r="HSL86" s="232"/>
      <c r="HSM86" s="232"/>
      <c r="HSN86" s="232"/>
      <c r="HSO86" s="232"/>
      <c r="HSP86" s="232"/>
      <c r="HSQ86" s="232"/>
      <c r="HSR86" s="232"/>
      <c r="ICF86" s="232"/>
      <c r="ICG86" s="232"/>
      <c r="ICH86" s="232"/>
      <c r="ICI86" s="232"/>
      <c r="ICJ86" s="232"/>
      <c r="ICK86" s="232"/>
      <c r="ICL86" s="232"/>
      <c r="ICM86" s="232"/>
      <c r="ICN86" s="232"/>
      <c r="IMB86" s="232"/>
      <c r="IMC86" s="232"/>
      <c r="IMD86" s="232"/>
      <c r="IME86" s="232"/>
      <c r="IMF86" s="232"/>
      <c r="IMG86" s="232"/>
      <c r="IMH86" s="232"/>
      <c r="IMI86" s="232"/>
      <c r="IMJ86" s="232"/>
      <c r="IVX86" s="232"/>
      <c r="IVY86" s="232"/>
      <c r="IVZ86" s="232"/>
      <c r="IWA86" s="232"/>
      <c r="IWB86" s="232"/>
      <c r="IWC86" s="232"/>
      <c r="IWD86" s="232"/>
      <c r="IWE86" s="232"/>
      <c r="IWF86" s="232"/>
      <c r="JFT86" s="232"/>
      <c r="JFU86" s="232"/>
      <c r="JFV86" s="232"/>
      <c r="JFW86" s="232"/>
      <c r="JFX86" s="232"/>
      <c r="JFY86" s="232"/>
      <c r="JFZ86" s="232"/>
      <c r="JGA86" s="232"/>
      <c r="JGB86" s="232"/>
      <c r="JPP86" s="232"/>
      <c r="JPQ86" s="232"/>
      <c r="JPR86" s="232"/>
      <c r="JPS86" s="232"/>
      <c r="JPT86" s="232"/>
      <c r="JPU86" s="232"/>
      <c r="JPV86" s="232"/>
      <c r="JPW86" s="232"/>
      <c r="JPX86" s="232"/>
      <c r="JZL86" s="232"/>
      <c r="JZM86" s="232"/>
      <c r="JZN86" s="232"/>
      <c r="JZO86" s="232"/>
      <c r="JZP86" s="232"/>
      <c r="JZQ86" s="232"/>
      <c r="JZR86" s="232"/>
      <c r="JZS86" s="232"/>
      <c r="JZT86" s="232"/>
      <c r="KJH86" s="232"/>
      <c r="KJI86" s="232"/>
      <c r="KJJ86" s="232"/>
      <c r="KJK86" s="232"/>
      <c r="KJL86" s="232"/>
      <c r="KJM86" s="232"/>
      <c r="KJN86" s="232"/>
      <c r="KJO86" s="232"/>
      <c r="KJP86" s="232"/>
      <c r="KTD86" s="232"/>
      <c r="KTE86" s="232"/>
      <c r="KTF86" s="232"/>
      <c r="KTG86" s="232"/>
      <c r="KTH86" s="232"/>
      <c r="KTI86" s="232"/>
      <c r="KTJ86" s="232"/>
      <c r="KTK86" s="232"/>
      <c r="KTL86" s="232"/>
      <c r="LCZ86" s="232"/>
      <c r="LDA86" s="232"/>
      <c r="LDB86" s="232"/>
      <c r="LDC86" s="232"/>
      <c r="LDD86" s="232"/>
      <c r="LDE86" s="232"/>
      <c r="LDF86" s="232"/>
      <c r="LDG86" s="232"/>
      <c r="LDH86" s="232"/>
      <c r="LMV86" s="232"/>
      <c r="LMW86" s="232"/>
      <c r="LMX86" s="232"/>
      <c r="LMY86" s="232"/>
      <c r="LMZ86" s="232"/>
      <c r="LNA86" s="232"/>
      <c r="LNB86" s="232"/>
      <c r="LNC86" s="232"/>
      <c r="LND86" s="232"/>
      <c r="LWR86" s="232"/>
      <c r="LWS86" s="232"/>
      <c r="LWT86" s="232"/>
      <c r="LWU86" s="232"/>
      <c r="LWV86" s="232"/>
      <c r="LWW86" s="232"/>
      <c r="LWX86" s="232"/>
      <c r="LWY86" s="232"/>
      <c r="LWZ86" s="232"/>
      <c r="MGN86" s="232"/>
      <c r="MGO86" s="232"/>
      <c r="MGP86" s="232"/>
      <c r="MGQ86" s="232"/>
      <c r="MGR86" s="232"/>
      <c r="MGS86" s="232"/>
      <c r="MGT86" s="232"/>
      <c r="MGU86" s="232"/>
      <c r="MGV86" s="232"/>
      <c r="MQJ86" s="232"/>
      <c r="MQK86" s="232"/>
      <c r="MQL86" s="232"/>
      <c r="MQM86" s="232"/>
      <c r="MQN86" s="232"/>
      <c r="MQO86" s="232"/>
      <c r="MQP86" s="232"/>
      <c r="MQQ86" s="232"/>
      <c r="MQR86" s="232"/>
      <c r="NAF86" s="232"/>
      <c r="NAG86" s="232"/>
      <c r="NAH86" s="232"/>
      <c r="NAI86" s="232"/>
      <c r="NAJ86" s="232"/>
      <c r="NAK86" s="232"/>
      <c r="NAL86" s="232"/>
      <c r="NAM86" s="232"/>
      <c r="NAN86" s="232"/>
      <c r="NKB86" s="232"/>
      <c r="NKC86" s="232"/>
      <c r="NKD86" s="232"/>
      <c r="NKE86" s="232"/>
      <c r="NKF86" s="232"/>
      <c r="NKG86" s="232"/>
      <c r="NKH86" s="232"/>
      <c r="NKI86" s="232"/>
      <c r="NKJ86" s="232"/>
      <c r="NTX86" s="232"/>
      <c r="NTY86" s="232"/>
      <c r="NTZ86" s="232"/>
      <c r="NUA86" s="232"/>
      <c r="NUB86" s="232"/>
      <c r="NUC86" s="232"/>
      <c r="NUD86" s="232"/>
      <c r="NUE86" s="232"/>
      <c r="NUF86" s="232"/>
      <c r="ODT86" s="232"/>
      <c r="ODU86" s="232"/>
      <c r="ODV86" s="232"/>
      <c r="ODW86" s="232"/>
      <c r="ODX86" s="232"/>
      <c r="ODY86" s="232"/>
      <c r="ODZ86" s="232"/>
      <c r="OEA86" s="232"/>
      <c r="OEB86" s="232"/>
      <c r="ONP86" s="232"/>
      <c r="ONQ86" s="232"/>
      <c r="ONR86" s="232"/>
      <c r="ONS86" s="232"/>
      <c r="ONT86" s="232"/>
      <c r="ONU86" s="232"/>
      <c r="ONV86" s="232"/>
      <c r="ONW86" s="232"/>
      <c r="ONX86" s="232"/>
      <c r="OXL86" s="232"/>
      <c r="OXM86" s="232"/>
      <c r="OXN86" s="232"/>
      <c r="OXO86" s="232"/>
      <c r="OXP86" s="232"/>
      <c r="OXQ86" s="232"/>
      <c r="OXR86" s="232"/>
      <c r="OXS86" s="232"/>
      <c r="OXT86" s="232"/>
      <c r="PHH86" s="232"/>
      <c r="PHI86" s="232"/>
      <c r="PHJ86" s="232"/>
      <c r="PHK86" s="232"/>
      <c r="PHL86" s="232"/>
      <c r="PHM86" s="232"/>
      <c r="PHN86" s="232"/>
      <c r="PHO86" s="232"/>
      <c r="PHP86" s="232"/>
      <c r="PRD86" s="232"/>
      <c r="PRE86" s="232"/>
      <c r="PRF86" s="232"/>
      <c r="PRG86" s="232"/>
      <c r="PRH86" s="232"/>
      <c r="PRI86" s="232"/>
      <c r="PRJ86" s="232"/>
      <c r="PRK86" s="232"/>
      <c r="PRL86" s="232"/>
      <c r="QAZ86" s="232"/>
      <c r="QBA86" s="232"/>
      <c r="QBB86" s="232"/>
      <c r="QBC86" s="232"/>
      <c r="QBD86" s="232"/>
      <c r="QBE86" s="232"/>
      <c r="QBF86" s="232"/>
      <c r="QBG86" s="232"/>
      <c r="QBH86" s="232"/>
      <c r="QKV86" s="232"/>
      <c r="QKW86" s="232"/>
      <c r="QKX86" s="232"/>
      <c r="QKY86" s="232"/>
      <c r="QKZ86" s="232"/>
      <c r="QLA86" s="232"/>
      <c r="QLB86" s="232"/>
      <c r="QLC86" s="232"/>
      <c r="QLD86" s="232"/>
      <c r="QUR86" s="232"/>
      <c r="QUS86" s="232"/>
      <c r="QUT86" s="232"/>
      <c r="QUU86" s="232"/>
      <c r="QUV86" s="232"/>
      <c r="QUW86" s="232"/>
      <c r="QUX86" s="232"/>
      <c r="QUY86" s="232"/>
      <c r="QUZ86" s="232"/>
      <c r="REN86" s="232"/>
      <c r="REO86" s="232"/>
      <c r="REP86" s="232"/>
      <c r="REQ86" s="232"/>
      <c r="RER86" s="232"/>
      <c r="RES86" s="232"/>
      <c r="RET86" s="232"/>
      <c r="REU86" s="232"/>
      <c r="REV86" s="232"/>
      <c r="ROJ86" s="232"/>
      <c r="ROK86" s="232"/>
      <c r="ROL86" s="232"/>
      <c r="ROM86" s="232"/>
      <c r="RON86" s="232"/>
      <c r="ROO86" s="232"/>
      <c r="ROP86" s="232"/>
      <c r="ROQ86" s="232"/>
      <c r="ROR86" s="232"/>
      <c r="RYF86" s="232"/>
      <c r="RYG86" s="232"/>
      <c r="RYH86" s="232"/>
      <c r="RYI86" s="232"/>
      <c r="RYJ86" s="232"/>
      <c r="RYK86" s="232"/>
      <c r="RYL86" s="232"/>
      <c r="RYM86" s="232"/>
      <c r="RYN86" s="232"/>
      <c r="SIB86" s="232"/>
      <c r="SIC86" s="232"/>
      <c r="SID86" s="232"/>
      <c r="SIE86" s="232"/>
      <c r="SIF86" s="232"/>
      <c r="SIG86" s="232"/>
      <c r="SIH86" s="232"/>
      <c r="SII86" s="232"/>
      <c r="SIJ86" s="232"/>
      <c r="SRX86" s="232"/>
      <c r="SRY86" s="232"/>
      <c r="SRZ86" s="232"/>
      <c r="SSA86" s="232"/>
      <c r="SSB86" s="232"/>
      <c r="SSC86" s="232"/>
      <c r="SSD86" s="232"/>
      <c r="SSE86" s="232"/>
      <c r="SSF86" s="232"/>
      <c r="TBT86" s="232"/>
      <c r="TBU86" s="232"/>
      <c r="TBV86" s="232"/>
      <c r="TBW86" s="232"/>
      <c r="TBX86" s="232"/>
      <c r="TBY86" s="232"/>
      <c r="TBZ86" s="232"/>
      <c r="TCA86" s="232"/>
      <c r="TCB86" s="232"/>
      <c r="TLP86" s="232"/>
      <c r="TLQ86" s="232"/>
      <c r="TLR86" s="232"/>
      <c r="TLS86" s="232"/>
      <c r="TLT86" s="232"/>
      <c r="TLU86" s="232"/>
      <c r="TLV86" s="232"/>
      <c r="TLW86" s="232"/>
      <c r="TLX86" s="232"/>
      <c r="TVL86" s="232"/>
      <c r="TVM86" s="232"/>
      <c r="TVN86" s="232"/>
      <c r="TVO86" s="232"/>
      <c r="TVP86" s="232"/>
      <c r="TVQ86" s="232"/>
      <c r="TVR86" s="232"/>
      <c r="TVS86" s="232"/>
      <c r="TVT86" s="232"/>
      <c r="UFH86" s="232"/>
      <c r="UFI86" s="232"/>
      <c r="UFJ86" s="232"/>
      <c r="UFK86" s="232"/>
      <c r="UFL86" s="232"/>
      <c r="UFM86" s="232"/>
      <c r="UFN86" s="232"/>
      <c r="UFO86" s="232"/>
      <c r="UFP86" s="232"/>
      <c r="UPD86" s="232"/>
      <c r="UPE86" s="232"/>
      <c r="UPF86" s="232"/>
      <c r="UPG86" s="232"/>
      <c r="UPH86" s="232"/>
      <c r="UPI86" s="232"/>
      <c r="UPJ86" s="232"/>
      <c r="UPK86" s="232"/>
      <c r="UPL86" s="232"/>
      <c r="UYZ86" s="232"/>
      <c r="UZA86" s="232"/>
      <c r="UZB86" s="232"/>
      <c r="UZC86" s="232"/>
      <c r="UZD86" s="232"/>
      <c r="UZE86" s="232"/>
      <c r="UZF86" s="232"/>
      <c r="UZG86" s="232"/>
      <c r="UZH86" s="232"/>
      <c r="VIV86" s="232"/>
      <c r="VIW86" s="232"/>
      <c r="VIX86" s="232"/>
      <c r="VIY86" s="232"/>
      <c r="VIZ86" s="232"/>
      <c r="VJA86" s="232"/>
      <c r="VJB86" s="232"/>
      <c r="VJC86" s="232"/>
      <c r="VJD86" s="232"/>
      <c r="VSR86" s="232"/>
      <c r="VSS86" s="232"/>
      <c r="VST86" s="232"/>
      <c r="VSU86" s="232"/>
      <c r="VSV86" s="232"/>
      <c r="VSW86" s="232"/>
      <c r="VSX86" s="232"/>
      <c r="VSY86" s="232"/>
      <c r="VSZ86" s="232"/>
      <c r="WCN86" s="232"/>
      <c r="WCO86" s="232"/>
      <c r="WCP86" s="232"/>
      <c r="WCQ86" s="232"/>
      <c r="WCR86" s="232"/>
      <c r="WCS86" s="232"/>
      <c r="WCT86" s="232"/>
      <c r="WCU86" s="232"/>
      <c r="WCV86" s="232"/>
      <c r="WMJ86" s="232"/>
      <c r="WMK86" s="232"/>
      <c r="WML86" s="232"/>
      <c r="WMM86" s="232"/>
      <c r="WMN86" s="232"/>
      <c r="WMO86" s="232"/>
      <c r="WMP86" s="232"/>
      <c r="WMQ86" s="232"/>
      <c r="WMR86" s="232"/>
      <c r="WWF86" s="232"/>
      <c r="WWG86" s="232"/>
      <c r="WWH86" s="232"/>
      <c r="WWI86" s="232"/>
      <c r="WWJ86" s="232"/>
      <c r="WWK86" s="232"/>
      <c r="WWL86" s="232"/>
      <c r="WWM86" s="232"/>
      <c r="WWN86" s="232"/>
    </row>
    <row r="87" spans="1:800 1048:1824 2072:2848 3096:3872 4120:4896 5144:5920 6168:6944 7192:7968 8216:8992 9240:10016 10264:11040 11288:12064 12312:13088 13336:14112 14360:15136 15384:16160">
      <c r="A87" s="216">
        <v>75</v>
      </c>
      <c r="B87" s="203" t="s">
        <v>528</v>
      </c>
      <c r="C87" s="200" t="s">
        <v>52</v>
      </c>
      <c r="D87" s="210">
        <f t="shared" si="4"/>
        <v>0.4</v>
      </c>
      <c r="E87" s="210"/>
      <c r="F87" s="210">
        <f t="shared" si="5"/>
        <v>0.4</v>
      </c>
      <c r="G87" s="200">
        <v>0.08</v>
      </c>
      <c r="H87" s="200"/>
      <c r="I87" s="200"/>
      <c r="J87" s="200"/>
      <c r="K87" s="200"/>
      <c r="L87" s="200"/>
      <c r="M87" s="200">
        <v>0.32</v>
      </c>
      <c r="N87" s="200"/>
      <c r="O87" s="200"/>
      <c r="P87" s="200"/>
      <c r="Q87" s="200"/>
      <c r="R87" s="200"/>
      <c r="S87" s="200"/>
      <c r="T87" s="200"/>
      <c r="U87" s="200"/>
      <c r="V87" s="200"/>
      <c r="W87" s="200"/>
      <c r="X87" s="215"/>
      <c r="Y87" s="200" t="s">
        <v>412</v>
      </c>
      <c r="Z87" s="270"/>
      <c r="AA87" s="270"/>
      <c r="AB87" s="264"/>
      <c r="AC87" s="264"/>
      <c r="AD87" s="262"/>
      <c r="AE87" s="262"/>
      <c r="AF87" s="262"/>
      <c r="AG87" s="200" t="s">
        <v>220</v>
      </c>
    </row>
    <row r="88" spans="1:800 1048:1824 2072:2848 3096:3872 4120:4896 5144:5920 6168:6944 7192:7968 8216:8992 9240:10016 10264:11040 11288:12064 12312:13088 13336:14112 14360:15136 15384:16160">
      <c r="A88" s="216">
        <v>76</v>
      </c>
      <c r="B88" s="203" t="s">
        <v>529</v>
      </c>
      <c r="C88" s="200" t="s">
        <v>52</v>
      </c>
      <c r="D88" s="210">
        <f t="shared" si="4"/>
        <v>0.8</v>
      </c>
      <c r="E88" s="210"/>
      <c r="F88" s="210">
        <f t="shared" si="5"/>
        <v>0.8</v>
      </c>
      <c r="G88" s="200"/>
      <c r="H88" s="200"/>
      <c r="I88" s="200"/>
      <c r="J88" s="200">
        <v>0.33</v>
      </c>
      <c r="K88" s="200"/>
      <c r="L88" s="200"/>
      <c r="M88" s="200">
        <v>0.47</v>
      </c>
      <c r="N88" s="200"/>
      <c r="O88" s="200"/>
      <c r="P88" s="200"/>
      <c r="Q88" s="200"/>
      <c r="R88" s="200"/>
      <c r="S88" s="200"/>
      <c r="T88" s="200"/>
      <c r="U88" s="200"/>
      <c r="V88" s="200"/>
      <c r="W88" s="200"/>
      <c r="X88" s="215"/>
      <c r="Y88" s="200" t="s">
        <v>412</v>
      </c>
      <c r="Z88" s="270"/>
      <c r="AA88" s="270"/>
      <c r="AB88" s="264"/>
      <c r="AC88" s="264"/>
      <c r="AD88" s="262"/>
      <c r="AE88" s="262"/>
      <c r="AF88" s="262"/>
      <c r="AG88" s="200" t="s">
        <v>220</v>
      </c>
    </row>
    <row r="89" spans="1:800 1048:1824 2072:2848 3096:3872 4120:4896 5144:5920 6168:6944 7192:7968 8216:8992 9240:10016 10264:11040 11288:12064 12312:13088 13336:14112 14360:15136 15384:16160">
      <c r="A89" s="216">
        <v>77</v>
      </c>
      <c r="B89" s="203" t="s">
        <v>530</v>
      </c>
      <c r="C89" s="200" t="s">
        <v>52</v>
      </c>
      <c r="D89" s="210">
        <f t="shared" si="4"/>
        <v>0.48</v>
      </c>
      <c r="E89" s="210"/>
      <c r="F89" s="210">
        <f t="shared" si="5"/>
        <v>0.48</v>
      </c>
      <c r="G89" s="200"/>
      <c r="H89" s="200"/>
      <c r="I89" s="200"/>
      <c r="J89" s="200">
        <v>0.23</v>
      </c>
      <c r="K89" s="200"/>
      <c r="L89" s="200"/>
      <c r="M89" s="200">
        <v>0.25</v>
      </c>
      <c r="N89" s="200"/>
      <c r="O89" s="200"/>
      <c r="P89" s="200"/>
      <c r="Q89" s="200"/>
      <c r="R89" s="200"/>
      <c r="S89" s="200"/>
      <c r="T89" s="200"/>
      <c r="U89" s="200"/>
      <c r="V89" s="200"/>
      <c r="W89" s="200"/>
      <c r="X89" s="215"/>
      <c r="Y89" s="200" t="s">
        <v>412</v>
      </c>
      <c r="Z89" s="270"/>
      <c r="AA89" s="270"/>
      <c r="AB89" s="264"/>
      <c r="AC89" s="264"/>
      <c r="AD89" s="262"/>
      <c r="AE89" s="262"/>
      <c r="AF89" s="262"/>
      <c r="AG89" s="200" t="s">
        <v>220</v>
      </c>
    </row>
    <row r="90" spans="1:800 1048:1824 2072:2848 3096:3872 4120:4896 5144:5920 6168:6944 7192:7968 8216:8992 9240:10016 10264:11040 11288:12064 12312:13088 13336:14112 14360:15136 15384:16160">
      <c r="A90" s="216">
        <v>78</v>
      </c>
      <c r="B90" s="203" t="s">
        <v>531</v>
      </c>
      <c r="C90" s="200" t="s">
        <v>52</v>
      </c>
      <c r="D90" s="210">
        <f t="shared" si="4"/>
        <v>1.7</v>
      </c>
      <c r="E90" s="210"/>
      <c r="F90" s="210">
        <f t="shared" si="5"/>
        <v>1.7</v>
      </c>
      <c r="G90" s="200"/>
      <c r="H90" s="200"/>
      <c r="I90" s="200"/>
      <c r="J90" s="200"/>
      <c r="K90" s="200"/>
      <c r="L90" s="200"/>
      <c r="M90" s="200">
        <v>1.7</v>
      </c>
      <c r="N90" s="200"/>
      <c r="O90" s="200"/>
      <c r="P90" s="200"/>
      <c r="Q90" s="200"/>
      <c r="R90" s="200"/>
      <c r="S90" s="200"/>
      <c r="T90" s="200"/>
      <c r="U90" s="200"/>
      <c r="V90" s="200"/>
      <c r="W90" s="200"/>
      <c r="X90" s="215" t="s">
        <v>412</v>
      </c>
      <c r="Y90" s="215" t="s">
        <v>412</v>
      </c>
      <c r="Z90" s="270"/>
      <c r="AA90" s="270"/>
      <c r="AB90" s="264"/>
      <c r="AC90" s="264"/>
      <c r="AD90" s="262"/>
      <c r="AE90" s="262"/>
      <c r="AF90" s="262"/>
      <c r="AG90" s="200" t="s">
        <v>221</v>
      </c>
    </row>
    <row r="91" spans="1:800 1048:1824 2072:2848 3096:3872 4120:4896 5144:5920 6168:6944 7192:7968 8216:8992 9240:10016 10264:11040 11288:12064 12312:13088 13336:14112 14360:15136 15384:16160">
      <c r="A91" s="216">
        <v>79</v>
      </c>
      <c r="B91" s="203" t="s">
        <v>532</v>
      </c>
      <c r="C91" s="200" t="s">
        <v>54</v>
      </c>
      <c r="D91" s="210">
        <f t="shared" si="4"/>
        <v>7.0000000000000007E-2</v>
      </c>
      <c r="E91" s="210"/>
      <c r="F91" s="210">
        <f t="shared" si="5"/>
        <v>7.0000000000000007E-2</v>
      </c>
      <c r="G91" s="200">
        <v>7.0000000000000007E-2</v>
      </c>
      <c r="H91" s="200"/>
      <c r="I91" s="200"/>
      <c r="J91" s="200"/>
      <c r="K91" s="200"/>
      <c r="L91" s="200"/>
      <c r="M91" s="200"/>
      <c r="N91" s="200"/>
      <c r="O91" s="200"/>
      <c r="P91" s="200"/>
      <c r="Q91" s="200"/>
      <c r="R91" s="200"/>
      <c r="S91" s="200"/>
      <c r="T91" s="200"/>
      <c r="U91" s="200"/>
      <c r="V91" s="200"/>
      <c r="W91" s="200"/>
      <c r="X91" s="215"/>
      <c r="Y91" s="200" t="s">
        <v>412</v>
      </c>
      <c r="Z91" s="270" t="s">
        <v>523</v>
      </c>
      <c r="AA91" s="270"/>
      <c r="AB91" s="264"/>
      <c r="AC91" s="264"/>
      <c r="AD91" s="262"/>
      <c r="AE91" s="262"/>
      <c r="AF91" s="262"/>
      <c r="AG91" s="200" t="s">
        <v>225</v>
      </c>
    </row>
    <row r="92" spans="1:800 1048:1824 2072:2848 3096:3872 4120:4896 5144:5920 6168:6944 7192:7968 8216:8992 9240:10016 10264:11040 11288:12064 12312:13088 13336:14112 14360:15136 15384:16160">
      <c r="A92" s="216">
        <v>80</v>
      </c>
      <c r="B92" s="203" t="s">
        <v>533</v>
      </c>
      <c r="C92" s="200" t="s">
        <v>59</v>
      </c>
      <c r="D92" s="210">
        <f t="shared" si="4"/>
        <v>0.02</v>
      </c>
      <c r="E92" s="210"/>
      <c r="F92" s="210">
        <f t="shared" si="5"/>
        <v>0.02</v>
      </c>
      <c r="G92" s="200"/>
      <c r="H92" s="200"/>
      <c r="I92" s="200"/>
      <c r="J92" s="205">
        <v>0.02</v>
      </c>
      <c r="K92" s="200"/>
      <c r="L92" s="200"/>
      <c r="M92" s="200"/>
      <c r="N92" s="200"/>
      <c r="O92" s="200"/>
      <c r="P92" s="200"/>
      <c r="Q92" s="200"/>
      <c r="R92" s="200"/>
      <c r="S92" s="200"/>
      <c r="T92" s="200"/>
      <c r="U92" s="200"/>
      <c r="V92" s="200"/>
      <c r="W92" s="257"/>
      <c r="X92" s="264"/>
      <c r="Y92" s="200" t="s">
        <v>412</v>
      </c>
      <c r="Z92" s="273"/>
      <c r="AA92" s="270"/>
      <c r="AB92" s="264"/>
      <c r="AC92" s="264"/>
      <c r="AD92" s="262"/>
      <c r="AE92" s="262"/>
      <c r="AF92" s="262"/>
      <c r="AG92" s="77" t="s">
        <v>224</v>
      </c>
    </row>
    <row r="93" spans="1:800 1048:1824 2072:2848 3096:3872 4120:4896 5144:5920 6168:6944 7192:7968 8216:8992 9240:10016 10264:11040 11288:12064 12312:13088 13336:14112 14360:15136 15384:16160">
      <c r="A93" s="216">
        <v>81</v>
      </c>
      <c r="B93" s="203" t="s">
        <v>534</v>
      </c>
      <c r="C93" s="200" t="s">
        <v>49</v>
      </c>
      <c r="D93" s="210">
        <f t="shared" si="4"/>
        <v>45</v>
      </c>
      <c r="E93" s="210"/>
      <c r="F93" s="210">
        <f t="shared" si="5"/>
        <v>45</v>
      </c>
      <c r="G93" s="200"/>
      <c r="H93" s="200"/>
      <c r="I93" s="200"/>
      <c r="J93" s="200"/>
      <c r="K93" s="200"/>
      <c r="L93" s="200">
        <v>45</v>
      </c>
      <c r="M93" s="200"/>
      <c r="N93" s="200"/>
      <c r="O93" s="200"/>
      <c r="P93" s="200"/>
      <c r="Q93" s="200"/>
      <c r="R93" s="200"/>
      <c r="S93" s="200"/>
      <c r="T93" s="200"/>
      <c r="U93" s="200"/>
      <c r="V93" s="200"/>
      <c r="W93" s="257"/>
      <c r="X93" s="215" t="s">
        <v>535</v>
      </c>
      <c r="Y93" s="200" t="s">
        <v>412</v>
      </c>
      <c r="Z93" s="270"/>
      <c r="AA93" s="264">
        <v>1</v>
      </c>
      <c r="AB93" s="264"/>
      <c r="AC93" s="211"/>
      <c r="AD93" s="262"/>
      <c r="AE93" s="262"/>
      <c r="AF93" s="262"/>
      <c r="AG93" s="200" t="s">
        <v>223</v>
      </c>
    </row>
    <row r="94" spans="1:800 1048:1824 2072:2848 3096:3872 4120:4896 5144:5920 6168:6944 7192:7968 8216:8992 9240:10016 10264:11040 11288:12064 12312:13088 13336:14112 14360:15136 15384:16160" ht="27.6">
      <c r="A94" s="216">
        <v>82</v>
      </c>
      <c r="B94" s="203" t="s">
        <v>536</v>
      </c>
      <c r="C94" s="200" t="s">
        <v>49</v>
      </c>
      <c r="D94" s="210">
        <f t="shared" si="4"/>
        <v>66.8</v>
      </c>
      <c r="E94" s="245"/>
      <c r="F94" s="210">
        <f t="shared" si="5"/>
        <v>66.8</v>
      </c>
      <c r="G94" s="200"/>
      <c r="H94" s="200"/>
      <c r="I94" s="200"/>
      <c r="J94" s="200"/>
      <c r="K94" s="200"/>
      <c r="L94" s="200"/>
      <c r="M94" s="200">
        <v>66.8</v>
      </c>
      <c r="N94" s="200"/>
      <c r="O94" s="200"/>
      <c r="P94" s="200"/>
      <c r="Q94" s="200"/>
      <c r="R94" s="200"/>
      <c r="S94" s="200"/>
      <c r="T94" s="200"/>
      <c r="U94" s="200"/>
      <c r="V94" s="200"/>
      <c r="W94" s="200"/>
      <c r="X94" s="200" t="s">
        <v>535</v>
      </c>
      <c r="Y94" s="200" t="s">
        <v>412</v>
      </c>
      <c r="Z94" s="273"/>
      <c r="AA94" s="273"/>
      <c r="AB94" s="264"/>
      <c r="AC94" s="264"/>
      <c r="AD94" s="262"/>
      <c r="AE94" s="262"/>
      <c r="AF94" s="262"/>
      <c r="AG94" s="77" t="s">
        <v>433</v>
      </c>
    </row>
    <row r="95" spans="1:800 1048:1824 2072:2848 3096:3872 4120:4896 5144:5920 6168:6944 7192:7968 8216:8992 9240:10016 10264:11040 11288:12064 12312:13088 13336:14112 14360:15136 15384:16160">
      <c r="A95" s="216">
        <v>83</v>
      </c>
      <c r="B95" s="203" t="s">
        <v>455</v>
      </c>
      <c r="C95" s="200" t="s">
        <v>52</v>
      </c>
      <c r="D95" s="210">
        <f t="shared" si="4"/>
        <v>0.66000000000000014</v>
      </c>
      <c r="E95" s="245"/>
      <c r="F95" s="210">
        <f t="shared" si="5"/>
        <v>0.66000000000000014</v>
      </c>
      <c r="G95" s="200"/>
      <c r="H95" s="200"/>
      <c r="I95" s="200"/>
      <c r="J95" s="200"/>
      <c r="K95" s="200"/>
      <c r="L95" s="200"/>
      <c r="M95" s="200">
        <f>1.6-0.94</f>
        <v>0.66000000000000014</v>
      </c>
      <c r="N95" s="200"/>
      <c r="O95" s="200"/>
      <c r="P95" s="200"/>
      <c r="Q95" s="200"/>
      <c r="R95" s="200"/>
      <c r="S95" s="200"/>
      <c r="T95" s="200"/>
      <c r="U95" s="200"/>
      <c r="V95" s="200"/>
      <c r="W95" s="200"/>
      <c r="X95" s="200"/>
      <c r="Y95" s="200" t="s">
        <v>537</v>
      </c>
      <c r="Z95" s="273"/>
      <c r="AA95" s="273"/>
      <c r="AB95" s="264"/>
      <c r="AC95" s="264"/>
      <c r="AD95" s="262"/>
      <c r="AE95" s="262"/>
      <c r="AF95" s="262"/>
      <c r="AG95" s="77" t="s">
        <v>221</v>
      </c>
    </row>
    <row r="96" spans="1:800 1048:1824 2072:2848 3096:3872 4120:4896 5144:5920 6168:6944 7192:7968 8216:8992 9240:10016 10264:11040 11288:12064 12312:13088 13336:14112 14360:15136 15384:16160" ht="27.6">
      <c r="A96" s="216">
        <v>84</v>
      </c>
      <c r="B96" s="246" t="s">
        <v>538</v>
      </c>
      <c r="C96" s="200" t="s">
        <v>56</v>
      </c>
      <c r="D96" s="210">
        <f t="shared" si="4"/>
        <v>0.17</v>
      </c>
      <c r="E96" s="245"/>
      <c r="F96" s="210">
        <f t="shared" si="5"/>
        <v>0.17</v>
      </c>
      <c r="G96" s="200"/>
      <c r="H96" s="244">
        <v>7.0000000000000007E-2</v>
      </c>
      <c r="I96" s="200"/>
      <c r="J96" s="200"/>
      <c r="K96" s="200"/>
      <c r="L96" s="200"/>
      <c r="M96" s="259">
        <v>0.1</v>
      </c>
      <c r="N96" s="200"/>
      <c r="O96" s="200"/>
      <c r="P96" s="200"/>
      <c r="Q96" s="200"/>
      <c r="R96" s="200"/>
      <c r="S96" s="200"/>
      <c r="T96" s="200"/>
      <c r="U96" s="200"/>
      <c r="V96" s="200"/>
      <c r="W96" s="200"/>
      <c r="X96" s="200"/>
      <c r="Y96" s="200" t="s">
        <v>412</v>
      </c>
      <c r="Z96" s="273"/>
      <c r="AA96" s="273"/>
      <c r="AB96" s="264"/>
      <c r="AC96" s="264"/>
      <c r="AD96" s="262"/>
      <c r="AE96" s="262"/>
      <c r="AF96" s="262"/>
      <c r="AG96" s="200" t="s">
        <v>223</v>
      </c>
    </row>
    <row r="97" spans="1:33" ht="41.4">
      <c r="A97" s="216">
        <v>85</v>
      </c>
      <c r="B97" s="246" t="s">
        <v>539</v>
      </c>
      <c r="C97" s="200" t="s">
        <v>52</v>
      </c>
      <c r="D97" s="210">
        <f t="shared" si="4"/>
        <v>53.850000000000009</v>
      </c>
      <c r="E97" s="283">
        <v>32</v>
      </c>
      <c r="F97" s="210">
        <f t="shared" si="5"/>
        <v>21.850000000000005</v>
      </c>
      <c r="G97" s="205">
        <v>1</v>
      </c>
      <c r="H97" s="205">
        <v>1.5</v>
      </c>
      <c r="I97" s="205"/>
      <c r="J97" s="205">
        <v>6.5</v>
      </c>
      <c r="K97" s="205">
        <v>3</v>
      </c>
      <c r="L97" s="200"/>
      <c r="M97" s="259">
        <v>7</v>
      </c>
      <c r="N97" s="244">
        <v>0.1</v>
      </c>
      <c r="O97" s="200"/>
      <c r="P97" s="259">
        <v>0.1</v>
      </c>
      <c r="Q97" s="259">
        <v>0.05</v>
      </c>
      <c r="R97" s="259">
        <v>0.1</v>
      </c>
      <c r="S97" s="259">
        <v>0.5</v>
      </c>
      <c r="T97" s="200"/>
      <c r="U97" s="200"/>
      <c r="V97" s="259">
        <v>1</v>
      </c>
      <c r="W97" s="259">
        <v>1</v>
      </c>
      <c r="X97" s="200"/>
      <c r="Y97" s="200" t="s">
        <v>540</v>
      </c>
      <c r="Z97" s="273"/>
      <c r="AA97" s="273"/>
      <c r="AB97" s="264"/>
      <c r="AC97" s="264"/>
      <c r="AD97" s="262"/>
      <c r="AE97" s="262"/>
      <c r="AF97" s="262"/>
      <c r="AG97" s="77" t="s">
        <v>541</v>
      </c>
    </row>
    <row r="98" spans="1:33" ht="28.2">
      <c r="A98" s="216">
        <v>86</v>
      </c>
      <c r="B98" s="284" t="s">
        <v>542</v>
      </c>
      <c r="C98" s="200" t="s">
        <v>52</v>
      </c>
      <c r="D98" s="210">
        <f t="shared" si="4"/>
        <v>9</v>
      </c>
      <c r="E98" s="283"/>
      <c r="F98" s="210">
        <f t="shared" si="5"/>
        <v>9</v>
      </c>
      <c r="G98" s="285"/>
      <c r="H98" s="244">
        <v>3</v>
      </c>
      <c r="I98" s="244"/>
      <c r="J98" s="244">
        <v>3</v>
      </c>
      <c r="K98" s="285"/>
      <c r="L98" s="200"/>
      <c r="M98" s="259">
        <v>3</v>
      </c>
      <c r="N98" s="244"/>
      <c r="O98" s="200"/>
      <c r="P98" s="259"/>
      <c r="Q98" s="259"/>
      <c r="R98" s="259"/>
      <c r="S98" s="259"/>
      <c r="T98" s="200"/>
      <c r="U98" s="200"/>
      <c r="V98" s="259"/>
      <c r="W98" s="259"/>
      <c r="X98" s="200"/>
      <c r="Y98" s="200"/>
      <c r="Z98" s="273"/>
      <c r="AA98" s="273"/>
      <c r="AB98" s="264"/>
      <c r="AC98" s="264"/>
      <c r="AD98" s="262"/>
      <c r="AE98" s="262"/>
      <c r="AF98" s="262"/>
      <c r="AG98" s="281" t="s">
        <v>224</v>
      </c>
    </row>
    <row r="99" spans="1:33">
      <c r="A99" s="216">
        <v>87</v>
      </c>
      <c r="B99" s="284" t="s">
        <v>543</v>
      </c>
      <c r="C99" s="200" t="s">
        <v>52</v>
      </c>
      <c r="D99" s="210">
        <f t="shared" si="4"/>
        <v>2</v>
      </c>
      <c r="E99" s="283"/>
      <c r="F99" s="210">
        <f t="shared" si="5"/>
        <v>2</v>
      </c>
      <c r="G99" s="244">
        <v>0.02</v>
      </c>
      <c r="H99" s="244"/>
      <c r="I99" s="244"/>
      <c r="J99" s="244">
        <v>0.56999999999999995</v>
      </c>
      <c r="K99" s="285"/>
      <c r="L99" s="200"/>
      <c r="M99" s="259">
        <v>1.41</v>
      </c>
      <c r="N99" s="244"/>
      <c r="O99" s="200"/>
      <c r="P99" s="259"/>
      <c r="Q99" s="259"/>
      <c r="R99" s="259"/>
      <c r="S99" s="259"/>
      <c r="T99" s="200"/>
      <c r="U99" s="200"/>
      <c r="V99" s="259"/>
      <c r="W99" s="259"/>
      <c r="X99" s="200"/>
      <c r="Y99" s="200"/>
      <c r="Z99" s="273"/>
      <c r="AA99" s="273"/>
      <c r="AB99" s="264"/>
      <c r="AC99" s="264"/>
      <c r="AD99" s="262"/>
      <c r="AE99" s="262"/>
      <c r="AF99" s="262"/>
      <c r="AG99" s="281"/>
    </row>
    <row r="100" spans="1:33">
      <c r="A100" s="216">
        <v>88</v>
      </c>
      <c r="B100" s="284" t="s">
        <v>544</v>
      </c>
      <c r="C100" s="200" t="s">
        <v>52</v>
      </c>
      <c r="D100" s="210">
        <f t="shared" si="4"/>
        <v>1.17</v>
      </c>
      <c r="E100" s="283"/>
      <c r="F100" s="210">
        <f t="shared" si="5"/>
        <v>1.17</v>
      </c>
      <c r="G100" s="244">
        <v>0.15</v>
      </c>
      <c r="H100" s="244"/>
      <c r="I100" s="244"/>
      <c r="J100" s="244">
        <v>0.5</v>
      </c>
      <c r="K100" s="285"/>
      <c r="L100" s="200"/>
      <c r="M100" s="259">
        <v>0.52</v>
      </c>
      <c r="N100" s="244"/>
      <c r="O100" s="200"/>
      <c r="P100" s="259"/>
      <c r="Q100" s="259"/>
      <c r="R100" s="259"/>
      <c r="S100" s="259"/>
      <c r="T100" s="200"/>
      <c r="U100" s="200"/>
      <c r="V100" s="259"/>
      <c r="W100" s="259"/>
      <c r="X100" s="200"/>
      <c r="Y100" s="200"/>
      <c r="Z100" s="273"/>
      <c r="AA100" s="273"/>
      <c r="AB100" s="264"/>
      <c r="AC100" s="264"/>
      <c r="AD100" s="262"/>
      <c r="AE100" s="262"/>
      <c r="AF100" s="262"/>
      <c r="AG100" s="281"/>
    </row>
    <row r="101" spans="1:33">
      <c r="A101" s="216">
        <v>89</v>
      </c>
      <c r="B101" s="284" t="s">
        <v>545</v>
      </c>
      <c r="C101" s="200" t="s">
        <v>52</v>
      </c>
      <c r="D101" s="210">
        <f t="shared" si="4"/>
        <v>0.57999999999999996</v>
      </c>
      <c r="E101" s="283"/>
      <c r="F101" s="210">
        <f t="shared" si="5"/>
        <v>0.57999999999999996</v>
      </c>
      <c r="G101" s="244">
        <v>0.01</v>
      </c>
      <c r="H101" s="244"/>
      <c r="I101" s="244"/>
      <c r="J101" s="244"/>
      <c r="K101" s="285"/>
      <c r="L101" s="200"/>
      <c r="M101" s="259">
        <v>0.56999999999999995</v>
      </c>
      <c r="N101" s="244"/>
      <c r="O101" s="200"/>
      <c r="P101" s="259"/>
      <c r="Q101" s="259"/>
      <c r="R101" s="259"/>
      <c r="S101" s="259"/>
      <c r="T101" s="200"/>
      <c r="U101" s="200"/>
      <c r="V101" s="259"/>
      <c r="W101" s="259"/>
      <c r="X101" s="200"/>
      <c r="Y101" s="200"/>
      <c r="Z101" s="273"/>
      <c r="AA101" s="273"/>
      <c r="AB101" s="264"/>
      <c r="AC101" s="264"/>
      <c r="AD101" s="262"/>
      <c r="AE101" s="262"/>
      <c r="AF101" s="262"/>
      <c r="AG101" s="281"/>
    </row>
    <row r="102" spans="1:33" ht="27.6">
      <c r="A102" s="237" t="s">
        <v>113</v>
      </c>
      <c r="B102" s="238" t="s">
        <v>546</v>
      </c>
      <c r="C102" s="238"/>
      <c r="D102" s="210">
        <f t="shared" si="4"/>
        <v>0</v>
      </c>
      <c r="E102" s="238"/>
      <c r="F102" s="210">
        <f t="shared" si="5"/>
        <v>0</v>
      </c>
      <c r="G102" s="236"/>
      <c r="H102" s="236"/>
      <c r="I102" s="236"/>
      <c r="J102" s="236"/>
      <c r="K102" s="236"/>
      <c r="L102" s="236"/>
      <c r="M102" s="236"/>
      <c r="N102" s="236"/>
      <c r="O102" s="257"/>
      <c r="P102" s="257"/>
      <c r="Q102" s="257"/>
      <c r="R102" s="257"/>
      <c r="S102" s="257"/>
      <c r="T102" s="257"/>
      <c r="U102" s="257"/>
      <c r="V102" s="257"/>
      <c r="W102" s="257"/>
      <c r="X102" s="262"/>
      <c r="Y102" s="262"/>
      <c r="Z102" s="262"/>
      <c r="AA102" s="262"/>
      <c r="AB102" s="262"/>
      <c r="AC102" s="262"/>
      <c r="AD102" s="262"/>
      <c r="AE102" s="262"/>
      <c r="AF102" s="262"/>
      <c r="AG102" s="238"/>
    </row>
    <row r="103" spans="1:33">
      <c r="A103" s="216">
        <v>90</v>
      </c>
      <c r="B103" s="203" t="s">
        <v>547</v>
      </c>
      <c r="C103" s="200" t="s">
        <v>50</v>
      </c>
      <c r="D103" s="210">
        <f t="shared" si="4"/>
        <v>0.5</v>
      </c>
      <c r="E103" s="210"/>
      <c r="F103" s="210">
        <f t="shared" si="5"/>
        <v>0.5</v>
      </c>
      <c r="G103" s="200"/>
      <c r="H103" s="200"/>
      <c r="I103" s="200"/>
      <c r="J103" s="200"/>
      <c r="K103" s="200"/>
      <c r="L103" s="200"/>
      <c r="M103" s="200">
        <v>0.5</v>
      </c>
      <c r="N103" s="200"/>
      <c r="O103" s="200"/>
      <c r="P103" s="200"/>
      <c r="Q103" s="200"/>
      <c r="R103" s="200"/>
      <c r="S103" s="200"/>
      <c r="T103" s="200"/>
      <c r="U103" s="200"/>
      <c r="V103" s="200"/>
      <c r="W103" s="200"/>
      <c r="X103" s="215"/>
      <c r="Y103" s="200" t="s">
        <v>401</v>
      </c>
      <c r="Z103" s="270"/>
      <c r="AA103" s="270"/>
      <c r="AB103" s="264"/>
      <c r="AC103" s="264"/>
      <c r="AD103" s="262"/>
      <c r="AE103" s="262"/>
      <c r="AF103" s="262"/>
      <c r="AG103" s="200" t="s">
        <v>220</v>
      </c>
    </row>
    <row r="104" spans="1:33" ht="27.6">
      <c r="A104" s="216">
        <v>91</v>
      </c>
      <c r="B104" s="203" t="s">
        <v>548</v>
      </c>
      <c r="C104" s="200" t="s">
        <v>47</v>
      </c>
      <c r="D104" s="210">
        <f t="shared" si="4"/>
        <v>4.2599999999999999E-2</v>
      </c>
      <c r="E104" s="245"/>
      <c r="F104" s="210">
        <f t="shared" si="5"/>
        <v>4.2599999999999999E-2</v>
      </c>
      <c r="G104" s="200"/>
      <c r="H104" s="200"/>
      <c r="I104" s="200"/>
      <c r="J104" s="200"/>
      <c r="K104" s="200">
        <v>2.2599999999999999E-2</v>
      </c>
      <c r="L104" s="200"/>
      <c r="M104" s="200"/>
      <c r="N104" s="200"/>
      <c r="O104" s="200"/>
      <c r="P104" s="200"/>
      <c r="Q104" s="200"/>
      <c r="R104" s="200"/>
      <c r="S104" s="200">
        <v>0.02</v>
      </c>
      <c r="T104" s="200"/>
      <c r="U104" s="200"/>
      <c r="V104" s="200"/>
      <c r="W104" s="200"/>
      <c r="X104" s="200" t="s">
        <v>445</v>
      </c>
      <c r="Y104" s="215" t="s">
        <v>419</v>
      </c>
      <c r="Z104" s="270"/>
      <c r="AA104" s="264"/>
      <c r="AB104" s="264"/>
      <c r="AC104" s="264"/>
      <c r="AD104" s="262"/>
      <c r="AE104" s="262"/>
      <c r="AF104" s="262"/>
      <c r="AG104" s="200" t="s">
        <v>223</v>
      </c>
    </row>
    <row r="105" spans="1:33" ht="27.6">
      <c r="A105" s="216">
        <v>92</v>
      </c>
      <c r="B105" s="203" t="s">
        <v>549</v>
      </c>
      <c r="C105" s="200" t="s">
        <v>47</v>
      </c>
      <c r="D105" s="210">
        <f t="shared" si="4"/>
        <v>0.1</v>
      </c>
      <c r="E105" s="210"/>
      <c r="F105" s="210">
        <f t="shared" si="5"/>
        <v>0.1</v>
      </c>
      <c r="G105" s="200"/>
      <c r="H105" s="200"/>
      <c r="I105" s="200"/>
      <c r="J105" s="200"/>
      <c r="K105" s="200">
        <v>0.05</v>
      </c>
      <c r="L105" s="200"/>
      <c r="M105" s="200"/>
      <c r="N105" s="200"/>
      <c r="O105" s="200"/>
      <c r="P105" s="200"/>
      <c r="Q105" s="200"/>
      <c r="R105" s="200"/>
      <c r="S105" s="200">
        <v>0.05</v>
      </c>
      <c r="T105" s="200"/>
      <c r="U105" s="200"/>
      <c r="V105" s="200"/>
      <c r="W105" s="200"/>
      <c r="X105" s="215" t="s">
        <v>412</v>
      </c>
      <c r="Y105" s="200" t="s">
        <v>412</v>
      </c>
      <c r="Z105" s="270"/>
      <c r="AA105" s="270"/>
      <c r="AB105" s="264"/>
      <c r="AC105" s="264"/>
      <c r="AD105" s="262"/>
      <c r="AE105" s="262"/>
      <c r="AF105" s="262"/>
      <c r="AG105" s="200" t="s">
        <v>225</v>
      </c>
    </row>
    <row r="106" spans="1:33" ht="27.6">
      <c r="A106" s="216">
        <v>93</v>
      </c>
      <c r="B106" s="203" t="s">
        <v>550</v>
      </c>
      <c r="C106" s="200" t="s">
        <v>47</v>
      </c>
      <c r="D106" s="210">
        <f t="shared" si="4"/>
        <v>0.04</v>
      </c>
      <c r="E106" s="210"/>
      <c r="F106" s="210">
        <f t="shared" si="5"/>
        <v>0.04</v>
      </c>
      <c r="G106" s="200"/>
      <c r="H106" s="200"/>
      <c r="I106" s="200"/>
      <c r="J106" s="200"/>
      <c r="K106" s="200"/>
      <c r="L106" s="200"/>
      <c r="M106" s="200"/>
      <c r="N106" s="200">
        <v>0.01</v>
      </c>
      <c r="O106" s="200"/>
      <c r="P106" s="200"/>
      <c r="Q106" s="200"/>
      <c r="R106" s="200"/>
      <c r="S106" s="200">
        <v>0.03</v>
      </c>
      <c r="T106" s="200"/>
      <c r="U106" s="200"/>
      <c r="V106" s="200"/>
      <c r="W106" s="200"/>
      <c r="X106" s="215" t="s">
        <v>412</v>
      </c>
      <c r="Y106" s="200" t="s">
        <v>412</v>
      </c>
      <c r="Z106" s="270"/>
      <c r="AA106" s="270"/>
      <c r="AB106" s="264"/>
      <c r="AC106" s="264"/>
      <c r="AD106" s="262"/>
      <c r="AE106" s="262"/>
      <c r="AF106" s="262"/>
      <c r="AG106" s="200" t="s">
        <v>225</v>
      </c>
    </row>
    <row r="107" spans="1:33" ht="55.2">
      <c r="A107" s="216">
        <v>94</v>
      </c>
      <c r="B107" s="203" t="s">
        <v>551</v>
      </c>
      <c r="C107" s="200" t="s">
        <v>31</v>
      </c>
      <c r="D107" s="210">
        <f t="shared" si="4"/>
        <v>9.69</v>
      </c>
      <c r="E107" s="245"/>
      <c r="F107" s="210">
        <f t="shared" si="5"/>
        <v>9.69</v>
      </c>
      <c r="G107" s="200"/>
      <c r="H107" s="200"/>
      <c r="I107" s="200"/>
      <c r="J107" s="200"/>
      <c r="K107" s="200"/>
      <c r="L107" s="200"/>
      <c r="M107" s="200"/>
      <c r="N107" s="200"/>
      <c r="O107" s="200"/>
      <c r="P107" s="200"/>
      <c r="Q107" s="200"/>
      <c r="R107" s="200"/>
      <c r="S107" s="200"/>
      <c r="T107" s="200"/>
      <c r="U107" s="200"/>
      <c r="V107" s="200"/>
      <c r="W107" s="200">
        <v>9.69</v>
      </c>
      <c r="X107" s="200"/>
      <c r="Y107" s="200" t="s">
        <v>401</v>
      </c>
      <c r="Z107" s="273" t="s">
        <v>552</v>
      </c>
      <c r="AA107" s="273"/>
      <c r="AB107" s="264"/>
      <c r="AC107" s="264"/>
      <c r="AD107" s="262"/>
      <c r="AE107" s="262"/>
      <c r="AF107" s="262"/>
      <c r="AG107" s="200" t="s">
        <v>222</v>
      </c>
    </row>
    <row r="108" spans="1:33" ht="27.6">
      <c r="A108" s="216">
        <v>95</v>
      </c>
      <c r="B108" s="203" t="s">
        <v>553</v>
      </c>
      <c r="C108" s="200" t="s">
        <v>48</v>
      </c>
      <c r="D108" s="210">
        <f t="shared" si="4"/>
        <v>0.03</v>
      </c>
      <c r="E108" s="262"/>
      <c r="F108" s="210">
        <f t="shared" si="5"/>
        <v>0.03</v>
      </c>
      <c r="G108" s="176"/>
      <c r="H108" s="176"/>
      <c r="I108" s="176"/>
      <c r="J108" s="176">
        <v>0.03</v>
      </c>
      <c r="K108" s="176"/>
      <c r="L108" s="176"/>
      <c r="M108" s="176"/>
      <c r="N108" s="176"/>
      <c r="O108" s="176"/>
      <c r="P108" s="176"/>
      <c r="Q108" s="176"/>
      <c r="R108" s="176"/>
      <c r="S108" s="176"/>
      <c r="T108" s="176"/>
      <c r="U108" s="176"/>
      <c r="V108" s="176"/>
      <c r="W108" s="176"/>
      <c r="X108" s="215"/>
      <c r="Y108" s="200"/>
      <c r="Z108" s="270"/>
      <c r="AA108" s="262"/>
      <c r="AB108" s="262"/>
      <c r="AC108" s="262"/>
      <c r="AD108" s="262"/>
      <c r="AE108" s="262"/>
      <c r="AF108" s="262"/>
      <c r="AG108" s="200" t="s">
        <v>215</v>
      </c>
    </row>
    <row r="109" spans="1:33" ht="69">
      <c r="A109" s="237" t="s">
        <v>115</v>
      </c>
      <c r="B109" s="238" t="s">
        <v>554</v>
      </c>
      <c r="C109" s="238"/>
      <c r="D109" s="210">
        <f t="shared" si="4"/>
        <v>0</v>
      </c>
      <c r="E109" s="238"/>
      <c r="F109" s="210">
        <f t="shared" si="5"/>
        <v>0</v>
      </c>
      <c r="G109" s="238"/>
      <c r="H109" s="238"/>
      <c r="I109" s="238"/>
      <c r="J109" s="238"/>
      <c r="K109" s="236"/>
      <c r="L109" s="236"/>
      <c r="M109" s="236"/>
      <c r="N109" s="236"/>
      <c r="O109" s="257"/>
      <c r="P109" s="257"/>
      <c r="Q109" s="257"/>
      <c r="R109" s="257"/>
      <c r="S109" s="257"/>
      <c r="T109" s="257"/>
      <c r="U109" s="257"/>
      <c r="V109" s="257"/>
      <c r="W109" s="257"/>
      <c r="X109" s="262"/>
      <c r="Y109" s="262"/>
      <c r="Z109" s="262"/>
      <c r="AA109" s="262"/>
      <c r="AB109" s="262"/>
      <c r="AC109" s="262"/>
      <c r="AD109" s="262"/>
      <c r="AE109" s="262"/>
      <c r="AF109" s="262"/>
      <c r="AG109" s="238"/>
    </row>
    <row r="110" spans="1:33" ht="27.6">
      <c r="A110" s="216">
        <v>96</v>
      </c>
      <c r="B110" s="203" t="s">
        <v>555</v>
      </c>
      <c r="C110" s="200" t="s">
        <v>71</v>
      </c>
      <c r="D110" s="210">
        <f t="shared" si="4"/>
        <v>0.03</v>
      </c>
      <c r="E110" s="210"/>
      <c r="F110" s="210">
        <f t="shared" si="5"/>
        <v>0.03</v>
      </c>
      <c r="G110" s="200"/>
      <c r="H110" s="200"/>
      <c r="I110" s="200"/>
      <c r="J110" s="200"/>
      <c r="K110" s="200"/>
      <c r="L110" s="200"/>
      <c r="M110" s="200"/>
      <c r="N110" s="200"/>
      <c r="O110" s="200"/>
      <c r="P110" s="200"/>
      <c r="Q110" s="200"/>
      <c r="R110" s="200"/>
      <c r="S110" s="200"/>
      <c r="T110" s="200"/>
      <c r="U110" s="200"/>
      <c r="V110" s="200"/>
      <c r="W110" s="200">
        <v>0.03</v>
      </c>
      <c r="X110" s="215"/>
      <c r="Y110" s="200" t="s">
        <v>401</v>
      </c>
      <c r="Z110" s="270"/>
      <c r="AA110" s="270"/>
      <c r="AB110" s="264"/>
      <c r="AC110" s="264"/>
      <c r="AD110" s="262"/>
      <c r="AE110" s="262"/>
      <c r="AF110" s="262"/>
      <c r="AG110" s="200" t="s">
        <v>224</v>
      </c>
    </row>
    <row r="111" spans="1:33">
      <c r="A111" s="216">
        <v>97</v>
      </c>
      <c r="B111" s="203" t="s">
        <v>556</v>
      </c>
      <c r="C111" s="200" t="s">
        <v>71</v>
      </c>
      <c r="D111" s="210">
        <f t="shared" si="4"/>
        <v>0.57000000000000006</v>
      </c>
      <c r="E111" s="210"/>
      <c r="F111" s="210">
        <f t="shared" si="5"/>
        <v>0.57000000000000006</v>
      </c>
      <c r="G111" s="200"/>
      <c r="H111" s="200"/>
      <c r="I111" s="200"/>
      <c r="J111" s="200">
        <v>0.32</v>
      </c>
      <c r="K111" s="200">
        <v>0.25</v>
      </c>
      <c r="L111" s="200"/>
      <c r="M111" s="200"/>
      <c r="N111" s="200"/>
      <c r="O111" s="200"/>
      <c r="P111" s="200"/>
      <c r="Q111" s="200"/>
      <c r="R111" s="200"/>
      <c r="S111" s="200"/>
      <c r="T111" s="200"/>
      <c r="U111" s="200"/>
      <c r="V111" s="200"/>
      <c r="W111" s="200"/>
      <c r="X111" s="215" t="s">
        <v>412</v>
      </c>
      <c r="Y111" s="215" t="s">
        <v>412</v>
      </c>
      <c r="Z111" s="270"/>
      <c r="AA111" s="270"/>
      <c r="AB111" s="264"/>
      <c r="AC111" s="264"/>
      <c r="AD111" s="262"/>
      <c r="AE111" s="262"/>
      <c r="AF111" s="262"/>
      <c r="AG111" s="200" t="s">
        <v>221</v>
      </c>
    </row>
    <row r="112" spans="1:33">
      <c r="A112" s="216">
        <v>98</v>
      </c>
      <c r="B112" s="203" t="s">
        <v>557</v>
      </c>
      <c r="C112" s="200" t="s">
        <v>71</v>
      </c>
      <c r="D112" s="210">
        <f t="shared" si="4"/>
        <v>0.09</v>
      </c>
      <c r="E112" s="210"/>
      <c r="F112" s="210">
        <f t="shared" si="5"/>
        <v>0.09</v>
      </c>
      <c r="G112" s="200"/>
      <c r="H112" s="200"/>
      <c r="I112" s="200"/>
      <c r="J112" s="200"/>
      <c r="K112" s="200"/>
      <c r="L112" s="200"/>
      <c r="M112" s="200"/>
      <c r="N112" s="200"/>
      <c r="O112" s="200"/>
      <c r="P112" s="200"/>
      <c r="Q112" s="200"/>
      <c r="R112" s="200"/>
      <c r="S112" s="200"/>
      <c r="T112" s="200"/>
      <c r="U112" s="200">
        <v>0.09</v>
      </c>
      <c r="V112" s="200"/>
      <c r="W112" s="200"/>
      <c r="X112" s="215" t="s">
        <v>412</v>
      </c>
      <c r="Y112" s="215" t="s">
        <v>412</v>
      </c>
      <c r="Z112" s="270"/>
      <c r="AA112" s="270"/>
      <c r="AB112" s="264"/>
      <c r="AC112" s="264"/>
      <c r="AD112" s="262"/>
      <c r="AE112" s="262"/>
      <c r="AF112" s="262"/>
      <c r="AG112" s="200" t="s">
        <v>221</v>
      </c>
    </row>
    <row r="113" spans="1:33" s="230" customFormat="1" ht="27.6">
      <c r="A113" s="216">
        <v>99</v>
      </c>
      <c r="B113" s="286" t="s">
        <v>558</v>
      </c>
      <c r="C113" s="200" t="s">
        <v>71</v>
      </c>
      <c r="D113" s="210">
        <f t="shared" si="4"/>
        <v>0.08</v>
      </c>
      <c r="E113" s="264"/>
      <c r="F113" s="210">
        <f t="shared" si="5"/>
        <v>0.08</v>
      </c>
      <c r="G113" s="200"/>
      <c r="H113" s="200"/>
      <c r="I113" s="200"/>
      <c r="J113" s="200"/>
      <c r="K113" s="200"/>
      <c r="L113" s="200"/>
      <c r="M113" s="200">
        <v>0.08</v>
      </c>
      <c r="N113" s="200"/>
      <c r="O113" s="200"/>
      <c r="P113" s="200"/>
      <c r="Q113" s="200"/>
      <c r="R113" s="200"/>
      <c r="S113" s="200"/>
      <c r="T113" s="200"/>
      <c r="U113" s="200"/>
      <c r="V113" s="200"/>
      <c r="W113" s="200"/>
      <c r="X113" s="264"/>
      <c r="Y113" s="264"/>
      <c r="Z113" s="264"/>
      <c r="AA113" s="264"/>
      <c r="AB113" s="264"/>
      <c r="AC113" s="264"/>
      <c r="AD113" s="264"/>
      <c r="AE113" s="264"/>
      <c r="AF113" s="264"/>
      <c r="AG113" s="200" t="s">
        <v>215</v>
      </c>
    </row>
  </sheetData>
  <mergeCells count="12">
    <mergeCell ref="A2:AG2"/>
    <mergeCell ref="G3:W3"/>
    <mergeCell ref="A3:A4"/>
    <mergeCell ref="B3:B4"/>
    <mergeCell ref="C3:C4"/>
    <mergeCell ref="D3:D4"/>
    <mergeCell ref="E3:E4"/>
    <mergeCell ref="F3:F4"/>
    <mergeCell ref="X3:X4"/>
    <mergeCell ref="Y3:Y4"/>
    <mergeCell ref="Z3:Z4"/>
    <mergeCell ref="AG3:AG4"/>
  </mergeCells>
  <conditionalFormatting sqref="C41">
    <cfRule type="duplicateValues" dxfId="1376" priority="1" stopIfTrue="1"/>
  </conditionalFormatting>
  <pageMargins left="0.45" right="0.36" top="0.69" bottom="0.43" header="0.3" footer="0.3"/>
  <pageSetup paperSize="9" scale="70" orientation="landscape"/>
  <headerFooter>
    <oddFooter>&amp;CPage &amp;P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84"/>
  <sheetViews>
    <sheetView showZeros="0" zoomScale="55" zoomScaleNormal="55" zoomScaleSheetLayoutView="70" workbookViewId="0">
      <pane xSplit="7" ySplit="5" topLeftCell="BH6" activePane="bottomRight" state="frozen"/>
      <selection activeCell="J9" sqref="J9"/>
      <selection pane="topRight" activeCell="J9" sqref="J9"/>
      <selection pane="bottomLeft" activeCell="J9" sqref="J9"/>
      <selection pane="bottomRight" activeCell="J9" sqref="J9"/>
    </sheetView>
  </sheetViews>
  <sheetFormatPr defaultColWidth="10.88671875" defaultRowHeight="15.6"/>
  <cols>
    <col min="1" max="1" width="7.109375" style="702" customWidth="1"/>
    <col min="2" max="2" width="44.5546875" style="703" customWidth="1"/>
    <col min="3" max="3" width="24.88671875" style="702" hidden="1" customWidth="1"/>
    <col min="4" max="4" width="8.88671875" style="702" customWidth="1"/>
    <col min="5" max="5" width="9.109375" style="702" customWidth="1"/>
    <col min="6" max="6" width="9.6640625" style="702" customWidth="1"/>
    <col min="7" max="7" width="8.6640625" style="704" customWidth="1"/>
    <col min="8" max="8" width="27.88671875" style="704" hidden="1" customWidth="1"/>
    <col min="9" max="9" width="10.109375" style="704" hidden="1" customWidth="1"/>
    <col min="10" max="10" width="10" style="704" hidden="1" customWidth="1"/>
    <col min="11" max="13" width="8.6640625" style="543" hidden="1" customWidth="1"/>
    <col min="14" max="14" width="8.6640625" style="705" hidden="1" customWidth="1"/>
    <col min="15" max="16" width="8.6640625" style="543" hidden="1" customWidth="1"/>
    <col min="17" max="17" width="6.6640625" style="543" hidden="1" customWidth="1"/>
    <col min="18" max="18" width="8.6640625" style="543" hidden="1" customWidth="1"/>
    <col min="19" max="20" width="6.44140625" style="543" hidden="1" customWidth="1"/>
    <col min="21" max="21" width="8.6640625" style="543" hidden="1" customWidth="1"/>
    <col min="22" max="23" width="8.109375" style="543" hidden="1" customWidth="1"/>
    <col min="24" max="25" width="6.6640625" style="543" hidden="1" customWidth="1"/>
    <col min="26" max="27" width="6.44140625" style="543" hidden="1" customWidth="1"/>
    <col min="28" max="28" width="6.88671875" style="543" hidden="1" customWidth="1"/>
    <col min="29" max="29" width="8.109375" style="543" hidden="1" customWidth="1"/>
    <col min="30" max="31" width="6.44140625" style="543" hidden="1" customWidth="1"/>
    <col min="32" max="32" width="7.44140625" style="543" hidden="1" customWidth="1"/>
    <col min="33" max="33" width="7.109375" style="543" hidden="1" customWidth="1"/>
    <col min="34" max="34" width="7.44140625" style="543" hidden="1" customWidth="1"/>
    <col min="35" max="35" width="7.33203125" style="543" hidden="1" customWidth="1"/>
    <col min="36" max="36" width="7.6640625" style="543" hidden="1" customWidth="1"/>
    <col min="37" max="38" width="7.33203125" style="543" hidden="1" customWidth="1"/>
    <col min="39" max="41" width="7.44140625" style="543" hidden="1" customWidth="1"/>
    <col min="42" max="42" width="7.6640625" style="543" hidden="1" customWidth="1"/>
    <col min="43" max="43" width="7.44140625" style="543" hidden="1" customWidth="1"/>
    <col min="44" max="44" width="6.44140625" style="543" hidden="1" customWidth="1"/>
    <col min="45" max="46" width="7.44140625" style="543" hidden="1" customWidth="1"/>
    <col min="47" max="47" width="7.6640625" style="543" hidden="1" customWidth="1"/>
    <col min="48" max="50" width="6.44140625" style="543" hidden="1" customWidth="1"/>
    <col min="51" max="51" width="8.6640625" style="543" hidden="1" customWidth="1"/>
    <col min="52" max="52" width="8.109375" style="543" hidden="1" customWidth="1"/>
    <col min="53" max="53" width="9.5546875" style="543" hidden="1" customWidth="1"/>
    <col min="54" max="54" width="6.44140625" style="543" hidden="1" customWidth="1"/>
    <col min="55" max="57" width="7.44140625" style="543" hidden="1" customWidth="1"/>
    <col min="58" max="58" width="6.109375" style="543" hidden="1" customWidth="1"/>
    <col min="59" max="59" width="8.109375" style="543" hidden="1" customWidth="1"/>
    <col min="60" max="60" width="17.5546875" style="562" customWidth="1"/>
    <col min="61" max="61" width="26.88671875" style="706" customWidth="1"/>
    <col min="62" max="62" width="13.109375" style="704" hidden="1" customWidth="1"/>
    <col min="63" max="63" width="14.33203125" style="543" hidden="1" customWidth="1"/>
    <col min="64" max="64" width="41.44140625" style="548" hidden="1" customWidth="1"/>
    <col min="65" max="65" width="12.44140625" style="548" hidden="1" customWidth="1"/>
    <col min="66" max="66" width="16.6640625" style="549" hidden="1" customWidth="1"/>
    <col min="67" max="67" width="10.6640625" style="702" hidden="1" customWidth="1"/>
    <col min="68" max="68" width="17" style="704" hidden="1" customWidth="1"/>
    <col min="69" max="69" width="10.88671875" style="550" hidden="1" customWidth="1"/>
    <col min="70" max="70" width="34.44140625" style="550" hidden="1" customWidth="1"/>
    <col min="71" max="71" width="10.88671875" style="550" hidden="1" customWidth="1"/>
    <col min="72" max="72" width="16.44140625" style="550" hidden="1" customWidth="1"/>
    <col min="73" max="78" width="10.88671875" style="550" customWidth="1"/>
    <col min="79" max="79" width="10.88671875" style="550" hidden="1" customWidth="1"/>
    <col min="80" max="81" width="10.88671875" style="550" customWidth="1"/>
    <col min="82" max="256" width="10.88671875" style="550"/>
    <col min="257" max="257" width="7.109375" style="550" customWidth="1"/>
    <col min="258" max="258" width="44.5546875" style="550" customWidth="1"/>
    <col min="259" max="259" width="0" style="550" hidden="1" customWidth="1"/>
    <col min="260" max="260" width="8.88671875" style="550" customWidth="1"/>
    <col min="261" max="261" width="9.109375" style="550" customWidth="1"/>
    <col min="262" max="262" width="9.6640625" style="550" customWidth="1"/>
    <col min="263" max="263" width="8.6640625" style="550" customWidth="1"/>
    <col min="264" max="315" width="0" style="550" hidden="1" customWidth="1"/>
    <col min="316" max="316" width="17.5546875" style="550" customWidth="1"/>
    <col min="317" max="317" width="26.88671875" style="550" customWidth="1"/>
    <col min="318" max="328" width="0" style="550" hidden="1" customWidth="1"/>
    <col min="329" max="334" width="10.88671875" style="550" customWidth="1"/>
    <col min="335" max="335" width="0" style="550" hidden="1" customWidth="1"/>
    <col min="336" max="337" width="10.88671875" style="550" customWidth="1"/>
    <col min="338" max="512" width="10.88671875" style="550"/>
    <col min="513" max="513" width="7.109375" style="550" customWidth="1"/>
    <col min="514" max="514" width="44.5546875" style="550" customWidth="1"/>
    <col min="515" max="515" width="0" style="550" hidden="1" customWidth="1"/>
    <col min="516" max="516" width="8.88671875" style="550" customWidth="1"/>
    <col min="517" max="517" width="9.109375" style="550" customWidth="1"/>
    <col min="518" max="518" width="9.6640625" style="550" customWidth="1"/>
    <col min="519" max="519" width="8.6640625" style="550" customWidth="1"/>
    <col min="520" max="571" width="0" style="550" hidden="1" customWidth="1"/>
    <col min="572" max="572" width="17.5546875" style="550" customWidth="1"/>
    <col min="573" max="573" width="26.88671875" style="550" customWidth="1"/>
    <col min="574" max="584" width="0" style="550" hidden="1" customWidth="1"/>
    <col min="585" max="590" width="10.88671875" style="550" customWidth="1"/>
    <col min="591" max="591" width="0" style="550" hidden="1" customWidth="1"/>
    <col min="592" max="593" width="10.88671875" style="550" customWidth="1"/>
    <col min="594" max="768" width="10.88671875" style="550"/>
    <col min="769" max="769" width="7.109375" style="550" customWidth="1"/>
    <col min="770" max="770" width="44.5546875" style="550" customWidth="1"/>
    <col min="771" max="771" width="0" style="550" hidden="1" customWidth="1"/>
    <col min="772" max="772" width="8.88671875" style="550" customWidth="1"/>
    <col min="773" max="773" width="9.109375" style="550" customWidth="1"/>
    <col min="774" max="774" width="9.6640625" style="550" customWidth="1"/>
    <col min="775" max="775" width="8.6640625" style="550" customWidth="1"/>
    <col min="776" max="827" width="0" style="550" hidden="1" customWidth="1"/>
    <col min="828" max="828" width="17.5546875" style="550" customWidth="1"/>
    <col min="829" max="829" width="26.88671875" style="550" customWidth="1"/>
    <col min="830" max="840" width="0" style="550" hidden="1" customWidth="1"/>
    <col min="841" max="846" width="10.88671875" style="550" customWidth="1"/>
    <col min="847" max="847" width="0" style="550" hidden="1" customWidth="1"/>
    <col min="848" max="849" width="10.88671875" style="550" customWidth="1"/>
    <col min="850" max="1024" width="10.88671875" style="550"/>
    <col min="1025" max="1025" width="7.109375" style="550" customWidth="1"/>
    <col min="1026" max="1026" width="44.5546875" style="550" customWidth="1"/>
    <col min="1027" max="1027" width="0" style="550" hidden="1" customWidth="1"/>
    <col min="1028" max="1028" width="8.88671875" style="550" customWidth="1"/>
    <col min="1029" max="1029" width="9.109375" style="550" customWidth="1"/>
    <col min="1030" max="1030" width="9.6640625" style="550" customWidth="1"/>
    <col min="1031" max="1031" width="8.6640625" style="550" customWidth="1"/>
    <col min="1032" max="1083" width="0" style="550" hidden="1" customWidth="1"/>
    <col min="1084" max="1084" width="17.5546875" style="550" customWidth="1"/>
    <col min="1085" max="1085" width="26.88671875" style="550" customWidth="1"/>
    <col min="1086" max="1096" width="0" style="550" hidden="1" customWidth="1"/>
    <col min="1097" max="1102" width="10.88671875" style="550" customWidth="1"/>
    <col min="1103" max="1103" width="0" style="550" hidden="1" customWidth="1"/>
    <col min="1104" max="1105" width="10.88671875" style="550" customWidth="1"/>
    <col min="1106" max="1280" width="10.88671875" style="550"/>
    <col min="1281" max="1281" width="7.109375" style="550" customWidth="1"/>
    <col min="1282" max="1282" width="44.5546875" style="550" customWidth="1"/>
    <col min="1283" max="1283" width="0" style="550" hidden="1" customWidth="1"/>
    <col min="1284" max="1284" width="8.88671875" style="550" customWidth="1"/>
    <col min="1285" max="1285" width="9.109375" style="550" customWidth="1"/>
    <col min="1286" max="1286" width="9.6640625" style="550" customWidth="1"/>
    <col min="1287" max="1287" width="8.6640625" style="550" customWidth="1"/>
    <col min="1288" max="1339" width="0" style="550" hidden="1" customWidth="1"/>
    <col min="1340" max="1340" width="17.5546875" style="550" customWidth="1"/>
    <col min="1341" max="1341" width="26.88671875" style="550" customWidth="1"/>
    <col min="1342" max="1352" width="0" style="550" hidden="1" customWidth="1"/>
    <col min="1353" max="1358" width="10.88671875" style="550" customWidth="1"/>
    <col min="1359" max="1359" width="0" style="550" hidden="1" customWidth="1"/>
    <col min="1360" max="1361" width="10.88671875" style="550" customWidth="1"/>
    <col min="1362" max="1536" width="10.88671875" style="550"/>
    <col min="1537" max="1537" width="7.109375" style="550" customWidth="1"/>
    <col min="1538" max="1538" width="44.5546875" style="550" customWidth="1"/>
    <col min="1539" max="1539" width="0" style="550" hidden="1" customWidth="1"/>
    <col min="1540" max="1540" width="8.88671875" style="550" customWidth="1"/>
    <col min="1541" max="1541" width="9.109375" style="550" customWidth="1"/>
    <col min="1542" max="1542" width="9.6640625" style="550" customWidth="1"/>
    <col min="1543" max="1543" width="8.6640625" style="550" customWidth="1"/>
    <col min="1544" max="1595" width="0" style="550" hidden="1" customWidth="1"/>
    <col min="1596" max="1596" width="17.5546875" style="550" customWidth="1"/>
    <col min="1597" max="1597" width="26.88671875" style="550" customWidth="1"/>
    <col min="1598" max="1608" width="0" style="550" hidden="1" customWidth="1"/>
    <col min="1609" max="1614" width="10.88671875" style="550" customWidth="1"/>
    <col min="1615" max="1615" width="0" style="550" hidden="1" customWidth="1"/>
    <col min="1616" max="1617" width="10.88671875" style="550" customWidth="1"/>
    <col min="1618" max="1792" width="10.88671875" style="550"/>
    <col min="1793" max="1793" width="7.109375" style="550" customWidth="1"/>
    <col min="1794" max="1794" width="44.5546875" style="550" customWidth="1"/>
    <col min="1795" max="1795" width="0" style="550" hidden="1" customWidth="1"/>
    <col min="1796" max="1796" width="8.88671875" style="550" customWidth="1"/>
    <col min="1797" max="1797" width="9.109375" style="550" customWidth="1"/>
    <col min="1798" max="1798" width="9.6640625" style="550" customWidth="1"/>
    <col min="1799" max="1799" width="8.6640625" style="550" customWidth="1"/>
    <col min="1800" max="1851" width="0" style="550" hidden="1" customWidth="1"/>
    <col min="1852" max="1852" width="17.5546875" style="550" customWidth="1"/>
    <col min="1853" max="1853" width="26.88671875" style="550" customWidth="1"/>
    <col min="1854" max="1864" width="0" style="550" hidden="1" customWidth="1"/>
    <col min="1865" max="1870" width="10.88671875" style="550" customWidth="1"/>
    <col min="1871" max="1871" width="0" style="550" hidden="1" customWidth="1"/>
    <col min="1872" max="1873" width="10.88671875" style="550" customWidth="1"/>
    <col min="1874" max="2048" width="10.88671875" style="550"/>
    <col min="2049" max="2049" width="7.109375" style="550" customWidth="1"/>
    <col min="2050" max="2050" width="44.5546875" style="550" customWidth="1"/>
    <col min="2051" max="2051" width="0" style="550" hidden="1" customWidth="1"/>
    <col min="2052" max="2052" width="8.88671875" style="550" customWidth="1"/>
    <col min="2053" max="2053" width="9.109375" style="550" customWidth="1"/>
    <col min="2054" max="2054" width="9.6640625" style="550" customWidth="1"/>
    <col min="2055" max="2055" width="8.6640625" style="550" customWidth="1"/>
    <col min="2056" max="2107" width="0" style="550" hidden="1" customWidth="1"/>
    <col min="2108" max="2108" width="17.5546875" style="550" customWidth="1"/>
    <col min="2109" max="2109" width="26.88671875" style="550" customWidth="1"/>
    <col min="2110" max="2120" width="0" style="550" hidden="1" customWidth="1"/>
    <col min="2121" max="2126" width="10.88671875" style="550" customWidth="1"/>
    <col min="2127" max="2127" width="0" style="550" hidden="1" customWidth="1"/>
    <col min="2128" max="2129" width="10.88671875" style="550" customWidth="1"/>
    <col min="2130" max="2304" width="10.88671875" style="550"/>
    <col min="2305" max="2305" width="7.109375" style="550" customWidth="1"/>
    <col min="2306" max="2306" width="44.5546875" style="550" customWidth="1"/>
    <col min="2307" max="2307" width="0" style="550" hidden="1" customWidth="1"/>
    <col min="2308" max="2308" width="8.88671875" style="550" customWidth="1"/>
    <col min="2309" max="2309" width="9.109375" style="550" customWidth="1"/>
    <col min="2310" max="2310" width="9.6640625" style="550" customWidth="1"/>
    <col min="2311" max="2311" width="8.6640625" style="550" customWidth="1"/>
    <col min="2312" max="2363" width="0" style="550" hidden="1" customWidth="1"/>
    <col min="2364" max="2364" width="17.5546875" style="550" customWidth="1"/>
    <col min="2365" max="2365" width="26.88671875" style="550" customWidth="1"/>
    <col min="2366" max="2376" width="0" style="550" hidden="1" customWidth="1"/>
    <col min="2377" max="2382" width="10.88671875" style="550" customWidth="1"/>
    <col min="2383" max="2383" width="0" style="550" hidden="1" customWidth="1"/>
    <col min="2384" max="2385" width="10.88671875" style="550" customWidth="1"/>
    <col min="2386" max="2560" width="10.88671875" style="550"/>
    <col min="2561" max="2561" width="7.109375" style="550" customWidth="1"/>
    <col min="2562" max="2562" width="44.5546875" style="550" customWidth="1"/>
    <col min="2563" max="2563" width="0" style="550" hidden="1" customWidth="1"/>
    <col min="2564" max="2564" width="8.88671875" style="550" customWidth="1"/>
    <col min="2565" max="2565" width="9.109375" style="550" customWidth="1"/>
    <col min="2566" max="2566" width="9.6640625" style="550" customWidth="1"/>
    <col min="2567" max="2567" width="8.6640625" style="550" customWidth="1"/>
    <col min="2568" max="2619" width="0" style="550" hidden="1" customWidth="1"/>
    <col min="2620" max="2620" width="17.5546875" style="550" customWidth="1"/>
    <col min="2621" max="2621" width="26.88671875" style="550" customWidth="1"/>
    <col min="2622" max="2632" width="0" style="550" hidden="1" customWidth="1"/>
    <col min="2633" max="2638" width="10.88671875" style="550" customWidth="1"/>
    <col min="2639" max="2639" width="0" style="550" hidden="1" customWidth="1"/>
    <col min="2640" max="2641" width="10.88671875" style="550" customWidth="1"/>
    <col min="2642" max="2816" width="10.88671875" style="550"/>
    <col min="2817" max="2817" width="7.109375" style="550" customWidth="1"/>
    <col min="2818" max="2818" width="44.5546875" style="550" customWidth="1"/>
    <col min="2819" max="2819" width="0" style="550" hidden="1" customWidth="1"/>
    <col min="2820" max="2820" width="8.88671875" style="550" customWidth="1"/>
    <col min="2821" max="2821" width="9.109375" style="550" customWidth="1"/>
    <col min="2822" max="2822" width="9.6640625" style="550" customWidth="1"/>
    <col min="2823" max="2823" width="8.6640625" style="550" customWidth="1"/>
    <col min="2824" max="2875" width="0" style="550" hidden="1" customWidth="1"/>
    <col min="2876" max="2876" width="17.5546875" style="550" customWidth="1"/>
    <col min="2877" max="2877" width="26.88671875" style="550" customWidth="1"/>
    <col min="2878" max="2888" width="0" style="550" hidden="1" customWidth="1"/>
    <col min="2889" max="2894" width="10.88671875" style="550" customWidth="1"/>
    <col min="2895" max="2895" width="0" style="550" hidden="1" customWidth="1"/>
    <col min="2896" max="2897" width="10.88671875" style="550" customWidth="1"/>
    <col min="2898" max="3072" width="10.88671875" style="550"/>
    <col min="3073" max="3073" width="7.109375" style="550" customWidth="1"/>
    <col min="3074" max="3074" width="44.5546875" style="550" customWidth="1"/>
    <col min="3075" max="3075" width="0" style="550" hidden="1" customWidth="1"/>
    <col min="3076" max="3076" width="8.88671875" style="550" customWidth="1"/>
    <col min="3077" max="3077" width="9.109375" style="550" customWidth="1"/>
    <col min="3078" max="3078" width="9.6640625" style="550" customWidth="1"/>
    <col min="3079" max="3079" width="8.6640625" style="550" customWidth="1"/>
    <col min="3080" max="3131" width="0" style="550" hidden="1" customWidth="1"/>
    <col min="3132" max="3132" width="17.5546875" style="550" customWidth="1"/>
    <col min="3133" max="3133" width="26.88671875" style="550" customWidth="1"/>
    <col min="3134" max="3144" width="0" style="550" hidden="1" customWidth="1"/>
    <col min="3145" max="3150" width="10.88671875" style="550" customWidth="1"/>
    <col min="3151" max="3151" width="0" style="550" hidden="1" customWidth="1"/>
    <col min="3152" max="3153" width="10.88671875" style="550" customWidth="1"/>
    <col min="3154" max="3328" width="10.88671875" style="550"/>
    <col min="3329" max="3329" width="7.109375" style="550" customWidth="1"/>
    <col min="3330" max="3330" width="44.5546875" style="550" customWidth="1"/>
    <col min="3331" max="3331" width="0" style="550" hidden="1" customWidth="1"/>
    <col min="3332" max="3332" width="8.88671875" style="550" customWidth="1"/>
    <col min="3333" max="3333" width="9.109375" style="550" customWidth="1"/>
    <col min="3334" max="3334" width="9.6640625" style="550" customWidth="1"/>
    <col min="3335" max="3335" width="8.6640625" style="550" customWidth="1"/>
    <col min="3336" max="3387" width="0" style="550" hidden="1" customWidth="1"/>
    <col min="3388" max="3388" width="17.5546875" style="550" customWidth="1"/>
    <col min="3389" max="3389" width="26.88671875" style="550" customWidth="1"/>
    <col min="3390" max="3400" width="0" style="550" hidden="1" customWidth="1"/>
    <col min="3401" max="3406" width="10.88671875" style="550" customWidth="1"/>
    <col min="3407" max="3407" width="0" style="550" hidden="1" customWidth="1"/>
    <col min="3408" max="3409" width="10.88671875" style="550" customWidth="1"/>
    <col min="3410" max="3584" width="10.88671875" style="550"/>
    <col min="3585" max="3585" width="7.109375" style="550" customWidth="1"/>
    <col min="3586" max="3586" width="44.5546875" style="550" customWidth="1"/>
    <col min="3587" max="3587" width="0" style="550" hidden="1" customWidth="1"/>
    <col min="3588" max="3588" width="8.88671875" style="550" customWidth="1"/>
    <col min="3589" max="3589" width="9.109375" style="550" customWidth="1"/>
    <col min="3590" max="3590" width="9.6640625" style="550" customWidth="1"/>
    <col min="3591" max="3591" width="8.6640625" style="550" customWidth="1"/>
    <col min="3592" max="3643" width="0" style="550" hidden="1" customWidth="1"/>
    <col min="3644" max="3644" width="17.5546875" style="550" customWidth="1"/>
    <col min="3645" max="3645" width="26.88671875" style="550" customWidth="1"/>
    <col min="3646" max="3656" width="0" style="550" hidden="1" customWidth="1"/>
    <col min="3657" max="3662" width="10.88671875" style="550" customWidth="1"/>
    <col min="3663" max="3663" width="0" style="550" hidden="1" customWidth="1"/>
    <col min="3664" max="3665" width="10.88671875" style="550" customWidth="1"/>
    <col min="3666" max="3840" width="10.88671875" style="550"/>
    <col min="3841" max="3841" width="7.109375" style="550" customWidth="1"/>
    <col min="3842" max="3842" width="44.5546875" style="550" customWidth="1"/>
    <col min="3843" max="3843" width="0" style="550" hidden="1" customWidth="1"/>
    <col min="3844" max="3844" width="8.88671875" style="550" customWidth="1"/>
    <col min="3845" max="3845" width="9.109375" style="550" customWidth="1"/>
    <col min="3846" max="3846" width="9.6640625" style="550" customWidth="1"/>
    <col min="3847" max="3847" width="8.6640625" style="550" customWidth="1"/>
    <col min="3848" max="3899" width="0" style="550" hidden="1" customWidth="1"/>
    <col min="3900" max="3900" width="17.5546875" style="550" customWidth="1"/>
    <col min="3901" max="3901" width="26.88671875" style="550" customWidth="1"/>
    <col min="3902" max="3912" width="0" style="550" hidden="1" customWidth="1"/>
    <col min="3913" max="3918" width="10.88671875" style="550" customWidth="1"/>
    <col min="3919" max="3919" width="0" style="550" hidden="1" customWidth="1"/>
    <col min="3920" max="3921" width="10.88671875" style="550" customWidth="1"/>
    <col min="3922" max="4096" width="10.88671875" style="550"/>
    <col min="4097" max="4097" width="7.109375" style="550" customWidth="1"/>
    <col min="4098" max="4098" width="44.5546875" style="550" customWidth="1"/>
    <col min="4099" max="4099" width="0" style="550" hidden="1" customWidth="1"/>
    <col min="4100" max="4100" width="8.88671875" style="550" customWidth="1"/>
    <col min="4101" max="4101" width="9.109375" style="550" customWidth="1"/>
    <col min="4102" max="4102" width="9.6640625" style="550" customWidth="1"/>
    <col min="4103" max="4103" width="8.6640625" style="550" customWidth="1"/>
    <col min="4104" max="4155" width="0" style="550" hidden="1" customWidth="1"/>
    <col min="4156" max="4156" width="17.5546875" style="550" customWidth="1"/>
    <col min="4157" max="4157" width="26.88671875" style="550" customWidth="1"/>
    <col min="4158" max="4168" width="0" style="550" hidden="1" customWidth="1"/>
    <col min="4169" max="4174" width="10.88671875" style="550" customWidth="1"/>
    <col min="4175" max="4175" width="0" style="550" hidden="1" customWidth="1"/>
    <col min="4176" max="4177" width="10.88671875" style="550" customWidth="1"/>
    <col min="4178" max="4352" width="10.88671875" style="550"/>
    <col min="4353" max="4353" width="7.109375" style="550" customWidth="1"/>
    <col min="4354" max="4354" width="44.5546875" style="550" customWidth="1"/>
    <col min="4355" max="4355" width="0" style="550" hidden="1" customWidth="1"/>
    <col min="4356" max="4356" width="8.88671875" style="550" customWidth="1"/>
    <col min="4357" max="4357" width="9.109375" style="550" customWidth="1"/>
    <col min="4358" max="4358" width="9.6640625" style="550" customWidth="1"/>
    <col min="4359" max="4359" width="8.6640625" style="550" customWidth="1"/>
    <col min="4360" max="4411" width="0" style="550" hidden="1" customWidth="1"/>
    <col min="4412" max="4412" width="17.5546875" style="550" customWidth="1"/>
    <col min="4413" max="4413" width="26.88671875" style="550" customWidth="1"/>
    <col min="4414" max="4424" width="0" style="550" hidden="1" customWidth="1"/>
    <col min="4425" max="4430" width="10.88671875" style="550" customWidth="1"/>
    <col min="4431" max="4431" width="0" style="550" hidden="1" customWidth="1"/>
    <col min="4432" max="4433" width="10.88671875" style="550" customWidth="1"/>
    <col min="4434" max="4608" width="10.88671875" style="550"/>
    <col min="4609" max="4609" width="7.109375" style="550" customWidth="1"/>
    <col min="4610" max="4610" width="44.5546875" style="550" customWidth="1"/>
    <col min="4611" max="4611" width="0" style="550" hidden="1" customWidth="1"/>
    <col min="4612" max="4612" width="8.88671875" style="550" customWidth="1"/>
    <col min="4613" max="4613" width="9.109375" style="550" customWidth="1"/>
    <col min="4614" max="4614" width="9.6640625" style="550" customWidth="1"/>
    <col min="4615" max="4615" width="8.6640625" style="550" customWidth="1"/>
    <col min="4616" max="4667" width="0" style="550" hidden="1" customWidth="1"/>
    <col min="4668" max="4668" width="17.5546875" style="550" customWidth="1"/>
    <col min="4669" max="4669" width="26.88671875" style="550" customWidth="1"/>
    <col min="4670" max="4680" width="0" style="550" hidden="1" customWidth="1"/>
    <col min="4681" max="4686" width="10.88671875" style="550" customWidth="1"/>
    <col min="4687" max="4687" width="0" style="550" hidden="1" customWidth="1"/>
    <col min="4688" max="4689" width="10.88671875" style="550" customWidth="1"/>
    <col min="4690" max="4864" width="10.88671875" style="550"/>
    <col min="4865" max="4865" width="7.109375" style="550" customWidth="1"/>
    <col min="4866" max="4866" width="44.5546875" style="550" customWidth="1"/>
    <col min="4867" max="4867" width="0" style="550" hidden="1" customWidth="1"/>
    <col min="4868" max="4868" width="8.88671875" style="550" customWidth="1"/>
    <col min="4869" max="4869" width="9.109375" style="550" customWidth="1"/>
    <col min="4870" max="4870" width="9.6640625" style="550" customWidth="1"/>
    <col min="4871" max="4871" width="8.6640625" style="550" customWidth="1"/>
    <col min="4872" max="4923" width="0" style="550" hidden="1" customWidth="1"/>
    <col min="4924" max="4924" width="17.5546875" style="550" customWidth="1"/>
    <col min="4925" max="4925" width="26.88671875" style="550" customWidth="1"/>
    <col min="4926" max="4936" width="0" style="550" hidden="1" customWidth="1"/>
    <col min="4937" max="4942" width="10.88671875" style="550" customWidth="1"/>
    <col min="4943" max="4943" width="0" style="550" hidden="1" customWidth="1"/>
    <col min="4944" max="4945" width="10.88671875" style="550" customWidth="1"/>
    <col min="4946" max="5120" width="10.88671875" style="550"/>
    <col min="5121" max="5121" width="7.109375" style="550" customWidth="1"/>
    <col min="5122" max="5122" width="44.5546875" style="550" customWidth="1"/>
    <col min="5123" max="5123" width="0" style="550" hidden="1" customWidth="1"/>
    <col min="5124" max="5124" width="8.88671875" style="550" customWidth="1"/>
    <col min="5125" max="5125" width="9.109375" style="550" customWidth="1"/>
    <col min="5126" max="5126" width="9.6640625" style="550" customWidth="1"/>
    <col min="5127" max="5127" width="8.6640625" style="550" customWidth="1"/>
    <col min="5128" max="5179" width="0" style="550" hidden="1" customWidth="1"/>
    <col min="5180" max="5180" width="17.5546875" style="550" customWidth="1"/>
    <col min="5181" max="5181" width="26.88671875" style="550" customWidth="1"/>
    <col min="5182" max="5192" width="0" style="550" hidden="1" customWidth="1"/>
    <col min="5193" max="5198" width="10.88671875" style="550" customWidth="1"/>
    <col min="5199" max="5199" width="0" style="550" hidden="1" customWidth="1"/>
    <col min="5200" max="5201" width="10.88671875" style="550" customWidth="1"/>
    <col min="5202" max="5376" width="10.88671875" style="550"/>
    <col min="5377" max="5377" width="7.109375" style="550" customWidth="1"/>
    <col min="5378" max="5378" width="44.5546875" style="550" customWidth="1"/>
    <col min="5379" max="5379" width="0" style="550" hidden="1" customWidth="1"/>
    <col min="5380" max="5380" width="8.88671875" style="550" customWidth="1"/>
    <col min="5381" max="5381" width="9.109375" style="550" customWidth="1"/>
    <col min="5382" max="5382" width="9.6640625" style="550" customWidth="1"/>
    <col min="5383" max="5383" width="8.6640625" style="550" customWidth="1"/>
    <col min="5384" max="5435" width="0" style="550" hidden="1" customWidth="1"/>
    <col min="5436" max="5436" width="17.5546875" style="550" customWidth="1"/>
    <col min="5437" max="5437" width="26.88671875" style="550" customWidth="1"/>
    <col min="5438" max="5448" width="0" style="550" hidden="1" customWidth="1"/>
    <col min="5449" max="5454" width="10.88671875" style="550" customWidth="1"/>
    <col min="5455" max="5455" width="0" style="550" hidden="1" customWidth="1"/>
    <col min="5456" max="5457" width="10.88671875" style="550" customWidth="1"/>
    <col min="5458" max="5632" width="10.88671875" style="550"/>
    <col min="5633" max="5633" width="7.109375" style="550" customWidth="1"/>
    <col min="5634" max="5634" width="44.5546875" style="550" customWidth="1"/>
    <col min="5635" max="5635" width="0" style="550" hidden="1" customWidth="1"/>
    <col min="5636" max="5636" width="8.88671875" style="550" customWidth="1"/>
    <col min="5637" max="5637" width="9.109375" style="550" customWidth="1"/>
    <col min="5638" max="5638" width="9.6640625" style="550" customWidth="1"/>
    <col min="5639" max="5639" width="8.6640625" style="550" customWidth="1"/>
    <col min="5640" max="5691" width="0" style="550" hidden="1" customWidth="1"/>
    <col min="5692" max="5692" width="17.5546875" style="550" customWidth="1"/>
    <col min="5693" max="5693" width="26.88671875" style="550" customWidth="1"/>
    <col min="5694" max="5704" width="0" style="550" hidden="1" customWidth="1"/>
    <col min="5705" max="5710" width="10.88671875" style="550" customWidth="1"/>
    <col min="5711" max="5711" width="0" style="550" hidden="1" customWidth="1"/>
    <col min="5712" max="5713" width="10.88671875" style="550" customWidth="1"/>
    <col min="5714" max="5888" width="10.88671875" style="550"/>
    <col min="5889" max="5889" width="7.109375" style="550" customWidth="1"/>
    <col min="5890" max="5890" width="44.5546875" style="550" customWidth="1"/>
    <col min="5891" max="5891" width="0" style="550" hidden="1" customWidth="1"/>
    <col min="5892" max="5892" width="8.88671875" style="550" customWidth="1"/>
    <col min="5893" max="5893" width="9.109375" style="550" customWidth="1"/>
    <col min="5894" max="5894" width="9.6640625" style="550" customWidth="1"/>
    <col min="5895" max="5895" width="8.6640625" style="550" customWidth="1"/>
    <col min="5896" max="5947" width="0" style="550" hidden="1" customWidth="1"/>
    <col min="5948" max="5948" width="17.5546875" style="550" customWidth="1"/>
    <col min="5949" max="5949" width="26.88671875" style="550" customWidth="1"/>
    <col min="5950" max="5960" width="0" style="550" hidden="1" customWidth="1"/>
    <col min="5961" max="5966" width="10.88671875" style="550" customWidth="1"/>
    <col min="5967" max="5967" width="0" style="550" hidden="1" customWidth="1"/>
    <col min="5968" max="5969" width="10.88671875" style="550" customWidth="1"/>
    <col min="5970" max="6144" width="10.88671875" style="550"/>
    <col min="6145" max="6145" width="7.109375" style="550" customWidth="1"/>
    <col min="6146" max="6146" width="44.5546875" style="550" customWidth="1"/>
    <col min="6147" max="6147" width="0" style="550" hidden="1" customWidth="1"/>
    <col min="6148" max="6148" width="8.88671875" style="550" customWidth="1"/>
    <col min="6149" max="6149" width="9.109375" style="550" customWidth="1"/>
    <col min="6150" max="6150" width="9.6640625" style="550" customWidth="1"/>
    <col min="6151" max="6151" width="8.6640625" style="550" customWidth="1"/>
    <col min="6152" max="6203" width="0" style="550" hidden="1" customWidth="1"/>
    <col min="6204" max="6204" width="17.5546875" style="550" customWidth="1"/>
    <col min="6205" max="6205" width="26.88671875" style="550" customWidth="1"/>
    <col min="6206" max="6216" width="0" style="550" hidden="1" customWidth="1"/>
    <col min="6217" max="6222" width="10.88671875" style="550" customWidth="1"/>
    <col min="6223" max="6223" width="0" style="550" hidden="1" customWidth="1"/>
    <col min="6224" max="6225" width="10.88671875" style="550" customWidth="1"/>
    <col min="6226" max="6400" width="10.88671875" style="550"/>
    <col min="6401" max="6401" width="7.109375" style="550" customWidth="1"/>
    <col min="6402" max="6402" width="44.5546875" style="550" customWidth="1"/>
    <col min="6403" max="6403" width="0" style="550" hidden="1" customWidth="1"/>
    <col min="6404" max="6404" width="8.88671875" style="550" customWidth="1"/>
    <col min="6405" max="6405" width="9.109375" style="550" customWidth="1"/>
    <col min="6406" max="6406" width="9.6640625" style="550" customWidth="1"/>
    <col min="6407" max="6407" width="8.6640625" style="550" customWidth="1"/>
    <col min="6408" max="6459" width="0" style="550" hidden="1" customWidth="1"/>
    <col min="6460" max="6460" width="17.5546875" style="550" customWidth="1"/>
    <col min="6461" max="6461" width="26.88671875" style="550" customWidth="1"/>
    <col min="6462" max="6472" width="0" style="550" hidden="1" customWidth="1"/>
    <col min="6473" max="6478" width="10.88671875" style="550" customWidth="1"/>
    <col min="6479" max="6479" width="0" style="550" hidden="1" customWidth="1"/>
    <col min="6480" max="6481" width="10.88671875" style="550" customWidth="1"/>
    <col min="6482" max="6656" width="10.88671875" style="550"/>
    <col min="6657" max="6657" width="7.109375" style="550" customWidth="1"/>
    <col min="6658" max="6658" width="44.5546875" style="550" customWidth="1"/>
    <col min="6659" max="6659" width="0" style="550" hidden="1" customWidth="1"/>
    <col min="6660" max="6660" width="8.88671875" style="550" customWidth="1"/>
    <col min="6661" max="6661" width="9.109375" style="550" customWidth="1"/>
    <col min="6662" max="6662" width="9.6640625" style="550" customWidth="1"/>
    <col min="6663" max="6663" width="8.6640625" style="550" customWidth="1"/>
    <col min="6664" max="6715" width="0" style="550" hidden="1" customWidth="1"/>
    <col min="6716" max="6716" width="17.5546875" style="550" customWidth="1"/>
    <col min="6717" max="6717" width="26.88671875" style="550" customWidth="1"/>
    <col min="6718" max="6728" width="0" style="550" hidden="1" customWidth="1"/>
    <col min="6729" max="6734" width="10.88671875" style="550" customWidth="1"/>
    <col min="6735" max="6735" width="0" style="550" hidden="1" customWidth="1"/>
    <col min="6736" max="6737" width="10.88671875" style="550" customWidth="1"/>
    <col min="6738" max="6912" width="10.88671875" style="550"/>
    <col min="6913" max="6913" width="7.109375" style="550" customWidth="1"/>
    <col min="6914" max="6914" width="44.5546875" style="550" customWidth="1"/>
    <col min="6915" max="6915" width="0" style="550" hidden="1" customWidth="1"/>
    <col min="6916" max="6916" width="8.88671875" style="550" customWidth="1"/>
    <col min="6917" max="6917" width="9.109375" style="550" customWidth="1"/>
    <col min="6918" max="6918" width="9.6640625" style="550" customWidth="1"/>
    <col min="6919" max="6919" width="8.6640625" style="550" customWidth="1"/>
    <col min="6920" max="6971" width="0" style="550" hidden="1" customWidth="1"/>
    <col min="6972" max="6972" width="17.5546875" style="550" customWidth="1"/>
    <col min="6973" max="6973" width="26.88671875" style="550" customWidth="1"/>
    <col min="6974" max="6984" width="0" style="550" hidden="1" customWidth="1"/>
    <col min="6985" max="6990" width="10.88671875" style="550" customWidth="1"/>
    <col min="6991" max="6991" width="0" style="550" hidden="1" customWidth="1"/>
    <col min="6992" max="6993" width="10.88671875" style="550" customWidth="1"/>
    <col min="6994" max="7168" width="10.88671875" style="550"/>
    <col min="7169" max="7169" width="7.109375" style="550" customWidth="1"/>
    <col min="7170" max="7170" width="44.5546875" style="550" customWidth="1"/>
    <col min="7171" max="7171" width="0" style="550" hidden="1" customWidth="1"/>
    <col min="7172" max="7172" width="8.88671875" style="550" customWidth="1"/>
    <col min="7173" max="7173" width="9.109375" style="550" customWidth="1"/>
    <col min="7174" max="7174" width="9.6640625" style="550" customWidth="1"/>
    <col min="7175" max="7175" width="8.6640625" style="550" customWidth="1"/>
    <col min="7176" max="7227" width="0" style="550" hidden="1" customWidth="1"/>
    <col min="7228" max="7228" width="17.5546875" style="550" customWidth="1"/>
    <col min="7229" max="7229" width="26.88671875" style="550" customWidth="1"/>
    <col min="7230" max="7240" width="0" style="550" hidden="1" customWidth="1"/>
    <col min="7241" max="7246" width="10.88671875" style="550" customWidth="1"/>
    <col min="7247" max="7247" width="0" style="550" hidden="1" customWidth="1"/>
    <col min="7248" max="7249" width="10.88671875" style="550" customWidth="1"/>
    <col min="7250" max="7424" width="10.88671875" style="550"/>
    <col min="7425" max="7425" width="7.109375" style="550" customWidth="1"/>
    <col min="7426" max="7426" width="44.5546875" style="550" customWidth="1"/>
    <col min="7427" max="7427" width="0" style="550" hidden="1" customWidth="1"/>
    <col min="7428" max="7428" width="8.88671875" style="550" customWidth="1"/>
    <col min="7429" max="7429" width="9.109375" style="550" customWidth="1"/>
    <col min="7430" max="7430" width="9.6640625" style="550" customWidth="1"/>
    <col min="7431" max="7431" width="8.6640625" style="550" customWidth="1"/>
    <col min="7432" max="7483" width="0" style="550" hidden="1" customWidth="1"/>
    <col min="7484" max="7484" width="17.5546875" style="550" customWidth="1"/>
    <col min="7485" max="7485" width="26.88671875" style="550" customWidth="1"/>
    <col min="7486" max="7496" width="0" style="550" hidden="1" customWidth="1"/>
    <col min="7497" max="7502" width="10.88671875" style="550" customWidth="1"/>
    <col min="7503" max="7503" width="0" style="550" hidden="1" customWidth="1"/>
    <col min="7504" max="7505" width="10.88671875" style="550" customWidth="1"/>
    <col min="7506" max="7680" width="10.88671875" style="550"/>
    <col min="7681" max="7681" width="7.109375" style="550" customWidth="1"/>
    <col min="7682" max="7682" width="44.5546875" style="550" customWidth="1"/>
    <col min="7683" max="7683" width="0" style="550" hidden="1" customWidth="1"/>
    <col min="7684" max="7684" width="8.88671875" style="550" customWidth="1"/>
    <col min="7685" max="7685" width="9.109375" style="550" customWidth="1"/>
    <col min="7686" max="7686" width="9.6640625" style="550" customWidth="1"/>
    <col min="7687" max="7687" width="8.6640625" style="550" customWidth="1"/>
    <col min="7688" max="7739" width="0" style="550" hidden="1" customWidth="1"/>
    <col min="7740" max="7740" width="17.5546875" style="550" customWidth="1"/>
    <col min="7741" max="7741" width="26.88671875" style="550" customWidth="1"/>
    <col min="7742" max="7752" width="0" style="550" hidden="1" customWidth="1"/>
    <col min="7753" max="7758" width="10.88671875" style="550" customWidth="1"/>
    <col min="7759" max="7759" width="0" style="550" hidden="1" customWidth="1"/>
    <col min="7760" max="7761" width="10.88671875" style="550" customWidth="1"/>
    <col min="7762" max="7936" width="10.88671875" style="550"/>
    <col min="7937" max="7937" width="7.109375" style="550" customWidth="1"/>
    <col min="7938" max="7938" width="44.5546875" style="550" customWidth="1"/>
    <col min="7939" max="7939" width="0" style="550" hidden="1" customWidth="1"/>
    <col min="7940" max="7940" width="8.88671875" style="550" customWidth="1"/>
    <col min="7941" max="7941" width="9.109375" style="550" customWidth="1"/>
    <col min="7942" max="7942" width="9.6640625" style="550" customWidth="1"/>
    <col min="7943" max="7943" width="8.6640625" style="550" customWidth="1"/>
    <col min="7944" max="7995" width="0" style="550" hidden="1" customWidth="1"/>
    <col min="7996" max="7996" width="17.5546875" style="550" customWidth="1"/>
    <col min="7997" max="7997" width="26.88671875" style="550" customWidth="1"/>
    <col min="7998" max="8008" width="0" style="550" hidden="1" customWidth="1"/>
    <col min="8009" max="8014" width="10.88671875" style="550" customWidth="1"/>
    <col min="8015" max="8015" width="0" style="550" hidden="1" customWidth="1"/>
    <col min="8016" max="8017" width="10.88671875" style="550" customWidth="1"/>
    <col min="8018" max="8192" width="10.88671875" style="550"/>
    <col min="8193" max="8193" width="7.109375" style="550" customWidth="1"/>
    <col min="8194" max="8194" width="44.5546875" style="550" customWidth="1"/>
    <col min="8195" max="8195" width="0" style="550" hidden="1" customWidth="1"/>
    <col min="8196" max="8196" width="8.88671875" style="550" customWidth="1"/>
    <col min="8197" max="8197" width="9.109375" style="550" customWidth="1"/>
    <col min="8198" max="8198" width="9.6640625" style="550" customWidth="1"/>
    <col min="8199" max="8199" width="8.6640625" style="550" customWidth="1"/>
    <col min="8200" max="8251" width="0" style="550" hidden="1" customWidth="1"/>
    <col min="8252" max="8252" width="17.5546875" style="550" customWidth="1"/>
    <col min="8253" max="8253" width="26.88671875" style="550" customWidth="1"/>
    <col min="8254" max="8264" width="0" style="550" hidden="1" customWidth="1"/>
    <col min="8265" max="8270" width="10.88671875" style="550" customWidth="1"/>
    <col min="8271" max="8271" width="0" style="550" hidden="1" customWidth="1"/>
    <col min="8272" max="8273" width="10.88671875" style="550" customWidth="1"/>
    <col min="8274" max="8448" width="10.88671875" style="550"/>
    <col min="8449" max="8449" width="7.109375" style="550" customWidth="1"/>
    <col min="8450" max="8450" width="44.5546875" style="550" customWidth="1"/>
    <col min="8451" max="8451" width="0" style="550" hidden="1" customWidth="1"/>
    <col min="8452" max="8452" width="8.88671875" style="550" customWidth="1"/>
    <col min="8453" max="8453" width="9.109375" style="550" customWidth="1"/>
    <col min="8454" max="8454" width="9.6640625" style="550" customWidth="1"/>
    <col min="8455" max="8455" width="8.6640625" style="550" customWidth="1"/>
    <col min="8456" max="8507" width="0" style="550" hidden="1" customWidth="1"/>
    <col min="8508" max="8508" width="17.5546875" style="550" customWidth="1"/>
    <col min="8509" max="8509" width="26.88671875" style="550" customWidth="1"/>
    <col min="8510" max="8520" width="0" style="550" hidden="1" customWidth="1"/>
    <col min="8521" max="8526" width="10.88671875" style="550" customWidth="1"/>
    <col min="8527" max="8527" width="0" style="550" hidden="1" customWidth="1"/>
    <col min="8528" max="8529" width="10.88671875" style="550" customWidth="1"/>
    <col min="8530" max="8704" width="10.88671875" style="550"/>
    <col min="8705" max="8705" width="7.109375" style="550" customWidth="1"/>
    <col min="8706" max="8706" width="44.5546875" style="550" customWidth="1"/>
    <col min="8707" max="8707" width="0" style="550" hidden="1" customWidth="1"/>
    <col min="8708" max="8708" width="8.88671875" style="550" customWidth="1"/>
    <col min="8709" max="8709" width="9.109375" style="550" customWidth="1"/>
    <col min="8710" max="8710" width="9.6640625" style="550" customWidth="1"/>
    <col min="8711" max="8711" width="8.6640625" style="550" customWidth="1"/>
    <col min="8712" max="8763" width="0" style="550" hidden="1" customWidth="1"/>
    <col min="8764" max="8764" width="17.5546875" style="550" customWidth="1"/>
    <col min="8765" max="8765" width="26.88671875" style="550" customWidth="1"/>
    <col min="8766" max="8776" width="0" style="550" hidden="1" customWidth="1"/>
    <col min="8777" max="8782" width="10.88671875" style="550" customWidth="1"/>
    <col min="8783" max="8783" width="0" style="550" hidden="1" customWidth="1"/>
    <col min="8784" max="8785" width="10.88671875" style="550" customWidth="1"/>
    <col min="8786" max="8960" width="10.88671875" style="550"/>
    <col min="8961" max="8961" width="7.109375" style="550" customWidth="1"/>
    <col min="8962" max="8962" width="44.5546875" style="550" customWidth="1"/>
    <col min="8963" max="8963" width="0" style="550" hidden="1" customWidth="1"/>
    <col min="8964" max="8964" width="8.88671875" style="550" customWidth="1"/>
    <col min="8965" max="8965" width="9.109375" style="550" customWidth="1"/>
    <col min="8966" max="8966" width="9.6640625" style="550" customWidth="1"/>
    <col min="8967" max="8967" width="8.6640625" style="550" customWidth="1"/>
    <col min="8968" max="9019" width="0" style="550" hidden="1" customWidth="1"/>
    <col min="9020" max="9020" width="17.5546875" style="550" customWidth="1"/>
    <col min="9021" max="9021" width="26.88671875" style="550" customWidth="1"/>
    <col min="9022" max="9032" width="0" style="550" hidden="1" customWidth="1"/>
    <col min="9033" max="9038" width="10.88671875" style="550" customWidth="1"/>
    <col min="9039" max="9039" width="0" style="550" hidden="1" customWidth="1"/>
    <col min="9040" max="9041" width="10.88671875" style="550" customWidth="1"/>
    <col min="9042" max="9216" width="10.88671875" style="550"/>
    <col min="9217" max="9217" width="7.109375" style="550" customWidth="1"/>
    <col min="9218" max="9218" width="44.5546875" style="550" customWidth="1"/>
    <col min="9219" max="9219" width="0" style="550" hidden="1" customWidth="1"/>
    <col min="9220" max="9220" width="8.88671875" style="550" customWidth="1"/>
    <col min="9221" max="9221" width="9.109375" style="550" customWidth="1"/>
    <col min="9222" max="9222" width="9.6640625" style="550" customWidth="1"/>
    <col min="9223" max="9223" width="8.6640625" style="550" customWidth="1"/>
    <col min="9224" max="9275" width="0" style="550" hidden="1" customWidth="1"/>
    <col min="9276" max="9276" width="17.5546875" style="550" customWidth="1"/>
    <col min="9277" max="9277" width="26.88671875" style="550" customWidth="1"/>
    <col min="9278" max="9288" width="0" style="550" hidden="1" customWidth="1"/>
    <col min="9289" max="9294" width="10.88671875" style="550" customWidth="1"/>
    <col min="9295" max="9295" width="0" style="550" hidden="1" customWidth="1"/>
    <col min="9296" max="9297" width="10.88671875" style="550" customWidth="1"/>
    <col min="9298" max="9472" width="10.88671875" style="550"/>
    <col min="9473" max="9473" width="7.109375" style="550" customWidth="1"/>
    <col min="9474" max="9474" width="44.5546875" style="550" customWidth="1"/>
    <col min="9475" max="9475" width="0" style="550" hidden="1" customWidth="1"/>
    <col min="9476" max="9476" width="8.88671875" style="550" customWidth="1"/>
    <col min="9477" max="9477" width="9.109375" style="550" customWidth="1"/>
    <col min="9478" max="9478" width="9.6640625" style="550" customWidth="1"/>
    <col min="9479" max="9479" width="8.6640625" style="550" customWidth="1"/>
    <col min="9480" max="9531" width="0" style="550" hidden="1" customWidth="1"/>
    <col min="9532" max="9532" width="17.5546875" style="550" customWidth="1"/>
    <col min="9533" max="9533" width="26.88671875" style="550" customWidth="1"/>
    <col min="9534" max="9544" width="0" style="550" hidden="1" customWidth="1"/>
    <col min="9545" max="9550" width="10.88671875" style="550" customWidth="1"/>
    <col min="9551" max="9551" width="0" style="550" hidden="1" customWidth="1"/>
    <col min="9552" max="9553" width="10.88671875" style="550" customWidth="1"/>
    <col min="9554" max="9728" width="10.88671875" style="550"/>
    <col min="9729" max="9729" width="7.109375" style="550" customWidth="1"/>
    <col min="9730" max="9730" width="44.5546875" style="550" customWidth="1"/>
    <col min="9731" max="9731" width="0" style="550" hidden="1" customWidth="1"/>
    <col min="9732" max="9732" width="8.88671875" style="550" customWidth="1"/>
    <col min="9733" max="9733" width="9.109375" style="550" customWidth="1"/>
    <col min="9734" max="9734" width="9.6640625" style="550" customWidth="1"/>
    <col min="9735" max="9735" width="8.6640625" style="550" customWidth="1"/>
    <col min="9736" max="9787" width="0" style="550" hidden="1" customWidth="1"/>
    <col min="9788" max="9788" width="17.5546875" style="550" customWidth="1"/>
    <col min="9789" max="9789" width="26.88671875" style="550" customWidth="1"/>
    <col min="9790" max="9800" width="0" style="550" hidden="1" customWidth="1"/>
    <col min="9801" max="9806" width="10.88671875" style="550" customWidth="1"/>
    <col min="9807" max="9807" width="0" style="550" hidden="1" customWidth="1"/>
    <col min="9808" max="9809" width="10.88671875" style="550" customWidth="1"/>
    <col min="9810" max="9984" width="10.88671875" style="550"/>
    <col min="9985" max="9985" width="7.109375" style="550" customWidth="1"/>
    <col min="9986" max="9986" width="44.5546875" style="550" customWidth="1"/>
    <col min="9987" max="9987" width="0" style="550" hidden="1" customWidth="1"/>
    <col min="9988" max="9988" width="8.88671875" style="550" customWidth="1"/>
    <col min="9989" max="9989" width="9.109375" style="550" customWidth="1"/>
    <col min="9990" max="9990" width="9.6640625" style="550" customWidth="1"/>
    <col min="9991" max="9991" width="8.6640625" style="550" customWidth="1"/>
    <col min="9992" max="10043" width="0" style="550" hidden="1" customWidth="1"/>
    <col min="10044" max="10044" width="17.5546875" style="550" customWidth="1"/>
    <col min="10045" max="10045" width="26.88671875" style="550" customWidth="1"/>
    <col min="10046" max="10056" width="0" style="550" hidden="1" customWidth="1"/>
    <col min="10057" max="10062" width="10.88671875" style="550" customWidth="1"/>
    <col min="10063" max="10063" width="0" style="550" hidden="1" customWidth="1"/>
    <col min="10064" max="10065" width="10.88671875" style="550" customWidth="1"/>
    <col min="10066" max="10240" width="10.88671875" style="550"/>
    <col min="10241" max="10241" width="7.109375" style="550" customWidth="1"/>
    <col min="10242" max="10242" width="44.5546875" style="550" customWidth="1"/>
    <col min="10243" max="10243" width="0" style="550" hidden="1" customWidth="1"/>
    <col min="10244" max="10244" width="8.88671875" style="550" customWidth="1"/>
    <col min="10245" max="10245" width="9.109375" style="550" customWidth="1"/>
    <col min="10246" max="10246" width="9.6640625" style="550" customWidth="1"/>
    <col min="10247" max="10247" width="8.6640625" style="550" customWidth="1"/>
    <col min="10248" max="10299" width="0" style="550" hidden="1" customWidth="1"/>
    <col min="10300" max="10300" width="17.5546875" style="550" customWidth="1"/>
    <col min="10301" max="10301" width="26.88671875" style="550" customWidth="1"/>
    <col min="10302" max="10312" width="0" style="550" hidden="1" customWidth="1"/>
    <col min="10313" max="10318" width="10.88671875" style="550" customWidth="1"/>
    <col min="10319" max="10319" width="0" style="550" hidden="1" customWidth="1"/>
    <col min="10320" max="10321" width="10.88671875" style="550" customWidth="1"/>
    <col min="10322" max="10496" width="10.88671875" style="550"/>
    <col min="10497" max="10497" width="7.109375" style="550" customWidth="1"/>
    <col min="10498" max="10498" width="44.5546875" style="550" customWidth="1"/>
    <col min="10499" max="10499" width="0" style="550" hidden="1" customWidth="1"/>
    <col min="10500" max="10500" width="8.88671875" style="550" customWidth="1"/>
    <col min="10501" max="10501" width="9.109375" style="550" customWidth="1"/>
    <col min="10502" max="10502" width="9.6640625" style="550" customWidth="1"/>
    <col min="10503" max="10503" width="8.6640625" style="550" customWidth="1"/>
    <col min="10504" max="10555" width="0" style="550" hidden="1" customWidth="1"/>
    <col min="10556" max="10556" width="17.5546875" style="550" customWidth="1"/>
    <col min="10557" max="10557" width="26.88671875" style="550" customWidth="1"/>
    <col min="10558" max="10568" width="0" style="550" hidden="1" customWidth="1"/>
    <col min="10569" max="10574" width="10.88671875" style="550" customWidth="1"/>
    <col min="10575" max="10575" width="0" style="550" hidden="1" customWidth="1"/>
    <col min="10576" max="10577" width="10.88671875" style="550" customWidth="1"/>
    <col min="10578" max="10752" width="10.88671875" style="550"/>
    <col min="10753" max="10753" width="7.109375" style="550" customWidth="1"/>
    <col min="10754" max="10754" width="44.5546875" style="550" customWidth="1"/>
    <col min="10755" max="10755" width="0" style="550" hidden="1" customWidth="1"/>
    <col min="10756" max="10756" width="8.88671875" style="550" customWidth="1"/>
    <col min="10757" max="10757" width="9.109375" style="550" customWidth="1"/>
    <col min="10758" max="10758" width="9.6640625" style="550" customWidth="1"/>
    <col min="10759" max="10759" width="8.6640625" style="550" customWidth="1"/>
    <col min="10760" max="10811" width="0" style="550" hidden="1" customWidth="1"/>
    <col min="10812" max="10812" width="17.5546875" style="550" customWidth="1"/>
    <col min="10813" max="10813" width="26.88671875" style="550" customWidth="1"/>
    <col min="10814" max="10824" width="0" style="550" hidden="1" customWidth="1"/>
    <col min="10825" max="10830" width="10.88671875" style="550" customWidth="1"/>
    <col min="10831" max="10831" width="0" style="550" hidden="1" customWidth="1"/>
    <col min="10832" max="10833" width="10.88671875" style="550" customWidth="1"/>
    <col min="10834" max="11008" width="10.88671875" style="550"/>
    <col min="11009" max="11009" width="7.109375" style="550" customWidth="1"/>
    <col min="11010" max="11010" width="44.5546875" style="550" customWidth="1"/>
    <col min="11011" max="11011" width="0" style="550" hidden="1" customWidth="1"/>
    <col min="11012" max="11012" width="8.88671875" style="550" customWidth="1"/>
    <col min="11013" max="11013" width="9.109375" style="550" customWidth="1"/>
    <col min="11014" max="11014" width="9.6640625" style="550" customWidth="1"/>
    <col min="11015" max="11015" width="8.6640625" style="550" customWidth="1"/>
    <col min="11016" max="11067" width="0" style="550" hidden="1" customWidth="1"/>
    <col min="11068" max="11068" width="17.5546875" style="550" customWidth="1"/>
    <col min="11069" max="11069" width="26.88671875" style="550" customWidth="1"/>
    <col min="11070" max="11080" width="0" style="550" hidden="1" customWidth="1"/>
    <col min="11081" max="11086" width="10.88671875" style="550" customWidth="1"/>
    <col min="11087" max="11087" width="0" style="550" hidden="1" customWidth="1"/>
    <col min="11088" max="11089" width="10.88671875" style="550" customWidth="1"/>
    <col min="11090" max="11264" width="10.88671875" style="550"/>
    <col min="11265" max="11265" width="7.109375" style="550" customWidth="1"/>
    <col min="11266" max="11266" width="44.5546875" style="550" customWidth="1"/>
    <col min="11267" max="11267" width="0" style="550" hidden="1" customWidth="1"/>
    <col min="11268" max="11268" width="8.88671875" style="550" customWidth="1"/>
    <col min="11269" max="11269" width="9.109375" style="550" customWidth="1"/>
    <col min="11270" max="11270" width="9.6640625" style="550" customWidth="1"/>
    <col min="11271" max="11271" width="8.6640625" style="550" customWidth="1"/>
    <col min="11272" max="11323" width="0" style="550" hidden="1" customWidth="1"/>
    <col min="11324" max="11324" width="17.5546875" style="550" customWidth="1"/>
    <col min="11325" max="11325" width="26.88671875" style="550" customWidth="1"/>
    <col min="11326" max="11336" width="0" style="550" hidden="1" customWidth="1"/>
    <col min="11337" max="11342" width="10.88671875" style="550" customWidth="1"/>
    <col min="11343" max="11343" width="0" style="550" hidden="1" customWidth="1"/>
    <col min="11344" max="11345" width="10.88671875" style="550" customWidth="1"/>
    <col min="11346" max="11520" width="10.88671875" style="550"/>
    <col min="11521" max="11521" width="7.109375" style="550" customWidth="1"/>
    <col min="11522" max="11522" width="44.5546875" style="550" customWidth="1"/>
    <col min="11523" max="11523" width="0" style="550" hidden="1" customWidth="1"/>
    <col min="11524" max="11524" width="8.88671875" style="550" customWidth="1"/>
    <col min="11525" max="11525" width="9.109375" style="550" customWidth="1"/>
    <col min="11526" max="11526" width="9.6640625" style="550" customWidth="1"/>
    <col min="11527" max="11527" width="8.6640625" style="550" customWidth="1"/>
    <col min="11528" max="11579" width="0" style="550" hidden="1" customWidth="1"/>
    <col min="11580" max="11580" width="17.5546875" style="550" customWidth="1"/>
    <col min="11581" max="11581" width="26.88671875" style="550" customWidth="1"/>
    <col min="11582" max="11592" width="0" style="550" hidden="1" customWidth="1"/>
    <col min="11593" max="11598" width="10.88671875" style="550" customWidth="1"/>
    <col min="11599" max="11599" width="0" style="550" hidden="1" customWidth="1"/>
    <col min="11600" max="11601" width="10.88671875" style="550" customWidth="1"/>
    <col min="11602" max="11776" width="10.88671875" style="550"/>
    <col min="11777" max="11777" width="7.109375" style="550" customWidth="1"/>
    <col min="11778" max="11778" width="44.5546875" style="550" customWidth="1"/>
    <col min="11779" max="11779" width="0" style="550" hidden="1" customWidth="1"/>
    <col min="11780" max="11780" width="8.88671875" style="550" customWidth="1"/>
    <col min="11781" max="11781" width="9.109375" style="550" customWidth="1"/>
    <col min="11782" max="11782" width="9.6640625" style="550" customWidth="1"/>
    <col min="11783" max="11783" width="8.6640625" style="550" customWidth="1"/>
    <col min="11784" max="11835" width="0" style="550" hidden="1" customWidth="1"/>
    <col min="11836" max="11836" width="17.5546875" style="550" customWidth="1"/>
    <col min="11837" max="11837" width="26.88671875" style="550" customWidth="1"/>
    <col min="11838" max="11848" width="0" style="550" hidden="1" customWidth="1"/>
    <col min="11849" max="11854" width="10.88671875" style="550" customWidth="1"/>
    <col min="11855" max="11855" width="0" style="550" hidden="1" customWidth="1"/>
    <col min="11856" max="11857" width="10.88671875" style="550" customWidth="1"/>
    <col min="11858" max="12032" width="10.88671875" style="550"/>
    <col min="12033" max="12033" width="7.109375" style="550" customWidth="1"/>
    <col min="12034" max="12034" width="44.5546875" style="550" customWidth="1"/>
    <col min="12035" max="12035" width="0" style="550" hidden="1" customWidth="1"/>
    <col min="12036" max="12036" width="8.88671875" style="550" customWidth="1"/>
    <col min="12037" max="12037" width="9.109375" style="550" customWidth="1"/>
    <col min="12038" max="12038" width="9.6640625" style="550" customWidth="1"/>
    <col min="12039" max="12039" width="8.6640625" style="550" customWidth="1"/>
    <col min="12040" max="12091" width="0" style="550" hidden="1" customWidth="1"/>
    <col min="12092" max="12092" width="17.5546875" style="550" customWidth="1"/>
    <col min="12093" max="12093" width="26.88671875" style="550" customWidth="1"/>
    <col min="12094" max="12104" width="0" style="550" hidden="1" customWidth="1"/>
    <col min="12105" max="12110" width="10.88671875" style="550" customWidth="1"/>
    <col min="12111" max="12111" width="0" style="550" hidden="1" customWidth="1"/>
    <col min="12112" max="12113" width="10.88671875" style="550" customWidth="1"/>
    <col min="12114" max="12288" width="10.88671875" style="550"/>
    <col min="12289" max="12289" width="7.109375" style="550" customWidth="1"/>
    <col min="12290" max="12290" width="44.5546875" style="550" customWidth="1"/>
    <col min="12291" max="12291" width="0" style="550" hidden="1" customWidth="1"/>
    <col min="12292" max="12292" width="8.88671875" style="550" customWidth="1"/>
    <col min="12293" max="12293" width="9.109375" style="550" customWidth="1"/>
    <col min="12294" max="12294" width="9.6640625" style="550" customWidth="1"/>
    <col min="12295" max="12295" width="8.6640625" style="550" customWidth="1"/>
    <col min="12296" max="12347" width="0" style="550" hidden="1" customWidth="1"/>
    <col min="12348" max="12348" width="17.5546875" style="550" customWidth="1"/>
    <col min="12349" max="12349" width="26.88671875" style="550" customWidth="1"/>
    <col min="12350" max="12360" width="0" style="550" hidden="1" customWidth="1"/>
    <col min="12361" max="12366" width="10.88671875" style="550" customWidth="1"/>
    <col min="12367" max="12367" width="0" style="550" hidden="1" customWidth="1"/>
    <col min="12368" max="12369" width="10.88671875" style="550" customWidth="1"/>
    <col min="12370" max="12544" width="10.88671875" style="550"/>
    <col min="12545" max="12545" width="7.109375" style="550" customWidth="1"/>
    <col min="12546" max="12546" width="44.5546875" style="550" customWidth="1"/>
    <col min="12547" max="12547" width="0" style="550" hidden="1" customWidth="1"/>
    <col min="12548" max="12548" width="8.88671875" style="550" customWidth="1"/>
    <col min="12549" max="12549" width="9.109375" style="550" customWidth="1"/>
    <col min="12550" max="12550" width="9.6640625" style="550" customWidth="1"/>
    <col min="12551" max="12551" width="8.6640625" style="550" customWidth="1"/>
    <col min="12552" max="12603" width="0" style="550" hidden="1" customWidth="1"/>
    <col min="12604" max="12604" width="17.5546875" style="550" customWidth="1"/>
    <col min="12605" max="12605" width="26.88671875" style="550" customWidth="1"/>
    <col min="12606" max="12616" width="0" style="550" hidden="1" customWidth="1"/>
    <col min="12617" max="12622" width="10.88671875" style="550" customWidth="1"/>
    <col min="12623" max="12623" width="0" style="550" hidden="1" customWidth="1"/>
    <col min="12624" max="12625" width="10.88671875" style="550" customWidth="1"/>
    <col min="12626" max="12800" width="10.88671875" style="550"/>
    <col min="12801" max="12801" width="7.109375" style="550" customWidth="1"/>
    <col min="12802" max="12802" width="44.5546875" style="550" customWidth="1"/>
    <col min="12803" max="12803" width="0" style="550" hidden="1" customWidth="1"/>
    <col min="12804" max="12804" width="8.88671875" style="550" customWidth="1"/>
    <col min="12805" max="12805" width="9.109375" style="550" customWidth="1"/>
    <col min="12806" max="12806" width="9.6640625" style="550" customWidth="1"/>
    <col min="12807" max="12807" width="8.6640625" style="550" customWidth="1"/>
    <col min="12808" max="12859" width="0" style="550" hidden="1" customWidth="1"/>
    <col min="12860" max="12860" width="17.5546875" style="550" customWidth="1"/>
    <col min="12861" max="12861" width="26.88671875" style="550" customWidth="1"/>
    <col min="12862" max="12872" width="0" style="550" hidden="1" customWidth="1"/>
    <col min="12873" max="12878" width="10.88671875" style="550" customWidth="1"/>
    <col min="12879" max="12879" width="0" style="550" hidden="1" customWidth="1"/>
    <col min="12880" max="12881" width="10.88671875" style="550" customWidth="1"/>
    <col min="12882" max="13056" width="10.88671875" style="550"/>
    <col min="13057" max="13057" width="7.109375" style="550" customWidth="1"/>
    <col min="13058" max="13058" width="44.5546875" style="550" customWidth="1"/>
    <col min="13059" max="13059" width="0" style="550" hidden="1" customWidth="1"/>
    <col min="13060" max="13060" width="8.88671875" style="550" customWidth="1"/>
    <col min="13061" max="13061" width="9.109375" style="550" customWidth="1"/>
    <col min="13062" max="13062" width="9.6640625" style="550" customWidth="1"/>
    <col min="13063" max="13063" width="8.6640625" style="550" customWidth="1"/>
    <col min="13064" max="13115" width="0" style="550" hidden="1" customWidth="1"/>
    <col min="13116" max="13116" width="17.5546875" style="550" customWidth="1"/>
    <col min="13117" max="13117" width="26.88671875" style="550" customWidth="1"/>
    <col min="13118" max="13128" width="0" style="550" hidden="1" customWidth="1"/>
    <col min="13129" max="13134" width="10.88671875" style="550" customWidth="1"/>
    <col min="13135" max="13135" width="0" style="550" hidden="1" customWidth="1"/>
    <col min="13136" max="13137" width="10.88671875" style="550" customWidth="1"/>
    <col min="13138" max="13312" width="10.88671875" style="550"/>
    <col min="13313" max="13313" width="7.109375" style="550" customWidth="1"/>
    <col min="13314" max="13314" width="44.5546875" style="550" customWidth="1"/>
    <col min="13315" max="13315" width="0" style="550" hidden="1" customWidth="1"/>
    <col min="13316" max="13316" width="8.88671875" style="550" customWidth="1"/>
    <col min="13317" max="13317" width="9.109375" style="550" customWidth="1"/>
    <col min="13318" max="13318" width="9.6640625" style="550" customWidth="1"/>
    <col min="13319" max="13319" width="8.6640625" style="550" customWidth="1"/>
    <col min="13320" max="13371" width="0" style="550" hidden="1" customWidth="1"/>
    <col min="13372" max="13372" width="17.5546875" style="550" customWidth="1"/>
    <col min="13373" max="13373" width="26.88671875" style="550" customWidth="1"/>
    <col min="13374" max="13384" width="0" style="550" hidden="1" customWidth="1"/>
    <col min="13385" max="13390" width="10.88671875" style="550" customWidth="1"/>
    <col min="13391" max="13391" width="0" style="550" hidden="1" customWidth="1"/>
    <col min="13392" max="13393" width="10.88671875" style="550" customWidth="1"/>
    <col min="13394" max="13568" width="10.88671875" style="550"/>
    <col min="13569" max="13569" width="7.109375" style="550" customWidth="1"/>
    <col min="13570" max="13570" width="44.5546875" style="550" customWidth="1"/>
    <col min="13571" max="13571" width="0" style="550" hidden="1" customWidth="1"/>
    <col min="13572" max="13572" width="8.88671875" style="550" customWidth="1"/>
    <col min="13573" max="13573" width="9.109375" style="550" customWidth="1"/>
    <col min="13574" max="13574" width="9.6640625" style="550" customWidth="1"/>
    <col min="13575" max="13575" width="8.6640625" style="550" customWidth="1"/>
    <col min="13576" max="13627" width="0" style="550" hidden="1" customWidth="1"/>
    <col min="13628" max="13628" width="17.5546875" style="550" customWidth="1"/>
    <col min="13629" max="13629" width="26.88671875" style="550" customWidth="1"/>
    <col min="13630" max="13640" width="0" style="550" hidden="1" customWidth="1"/>
    <col min="13641" max="13646" width="10.88671875" style="550" customWidth="1"/>
    <col min="13647" max="13647" width="0" style="550" hidden="1" customWidth="1"/>
    <col min="13648" max="13649" width="10.88671875" style="550" customWidth="1"/>
    <col min="13650" max="13824" width="10.88671875" style="550"/>
    <col min="13825" max="13825" width="7.109375" style="550" customWidth="1"/>
    <col min="13826" max="13826" width="44.5546875" style="550" customWidth="1"/>
    <col min="13827" max="13827" width="0" style="550" hidden="1" customWidth="1"/>
    <col min="13828" max="13828" width="8.88671875" style="550" customWidth="1"/>
    <col min="13829" max="13829" width="9.109375" style="550" customWidth="1"/>
    <col min="13830" max="13830" width="9.6640625" style="550" customWidth="1"/>
    <col min="13831" max="13831" width="8.6640625" style="550" customWidth="1"/>
    <col min="13832" max="13883" width="0" style="550" hidden="1" customWidth="1"/>
    <col min="13884" max="13884" width="17.5546875" style="550" customWidth="1"/>
    <col min="13885" max="13885" width="26.88671875" style="550" customWidth="1"/>
    <col min="13886" max="13896" width="0" style="550" hidden="1" customWidth="1"/>
    <col min="13897" max="13902" width="10.88671875" style="550" customWidth="1"/>
    <col min="13903" max="13903" width="0" style="550" hidden="1" customWidth="1"/>
    <col min="13904" max="13905" width="10.88671875" style="550" customWidth="1"/>
    <col min="13906" max="14080" width="10.88671875" style="550"/>
    <col min="14081" max="14081" width="7.109375" style="550" customWidth="1"/>
    <col min="14082" max="14082" width="44.5546875" style="550" customWidth="1"/>
    <col min="14083" max="14083" width="0" style="550" hidden="1" customWidth="1"/>
    <col min="14084" max="14084" width="8.88671875" style="550" customWidth="1"/>
    <col min="14085" max="14085" width="9.109375" style="550" customWidth="1"/>
    <col min="14086" max="14086" width="9.6640625" style="550" customWidth="1"/>
    <col min="14087" max="14087" width="8.6640625" style="550" customWidth="1"/>
    <col min="14088" max="14139" width="0" style="550" hidden="1" customWidth="1"/>
    <col min="14140" max="14140" width="17.5546875" style="550" customWidth="1"/>
    <col min="14141" max="14141" width="26.88671875" style="550" customWidth="1"/>
    <col min="14142" max="14152" width="0" style="550" hidden="1" customWidth="1"/>
    <col min="14153" max="14158" width="10.88671875" style="550" customWidth="1"/>
    <col min="14159" max="14159" width="0" style="550" hidden="1" customWidth="1"/>
    <col min="14160" max="14161" width="10.88671875" style="550" customWidth="1"/>
    <col min="14162" max="14336" width="10.88671875" style="550"/>
    <col min="14337" max="14337" width="7.109375" style="550" customWidth="1"/>
    <col min="14338" max="14338" width="44.5546875" style="550" customWidth="1"/>
    <col min="14339" max="14339" width="0" style="550" hidden="1" customWidth="1"/>
    <col min="14340" max="14340" width="8.88671875" style="550" customWidth="1"/>
    <col min="14341" max="14341" width="9.109375" style="550" customWidth="1"/>
    <col min="14342" max="14342" width="9.6640625" style="550" customWidth="1"/>
    <col min="14343" max="14343" width="8.6640625" style="550" customWidth="1"/>
    <col min="14344" max="14395" width="0" style="550" hidden="1" customWidth="1"/>
    <col min="14396" max="14396" width="17.5546875" style="550" customWidth="1"/>
    <col min="14397" max="14397" width="26.88671875" style="550" customWidth="1"/>
    <col min="14398" max="14408" width="0" style="550" hidden="1" customWidth="1"/>
    <col min="14409" max="14414" width="10.88671875" style="550" customWidth="1"/>
    <col min="14415" max="14415" width="0" style="550" hidden="1" customWidth="1"/>
    <col min="14416" max="14417" width="10.88671875" style="550" customWidth="1"/>
    <col min="14418" max="14592" width="10.88671875" style="550"/>
    <col min="14593" max="14593" width="7.109375" style="550" customWidth="1"/>
    <col min="14594" max="14594" width="44.5546875" style="550" customWidth="1"/>
    <col min="14595" max="14595" width="0" style="550" hidden="1" customWidth="1"/>
    <col min="14596" max="14596" width="8.88671875" style="550" customWidth="1"/>
    <col min="14597" max="14597" width="9.109375" style="550" customWidth="1"/>
    <col min="14598" max="14598" width="9.6640625" style="550" customWidth="1"/>
    <col min="14599" max="14599" width="8.6640625" style="550" customWidth="1"/>
    <col min="14600" max="14651" width="0" style="550" hidden="1" customWidth="1"/>
    <col min="14652" max="14652" width="17.5546875" style="550" customWidth="1"/>
    <col min="14653" max="14653" width="26.88671875" style="550" customWidth="1"/>
    <col min="14654" max="14664" width="0" style="550" hidden="1" customWidth="1"/>
    <col min="14665" max="14670" width="10.88671875" style="550" customWidth="1"/>
    <col min="14671" max="14671" width="0" style="550" hidden="1" customWidth="1"/>
    <col min="14672" max="14673" width="10.88671875" style="550" customWidth="1"/>
    <col min="14674" max="14848" width="10.88671875" style="550"/>
    <col min="14849" max="14849" width="7.109375" style="550" customWidth="1"/>
    <col min="14850" max="14850" width="44.5546875" style="550" customWidth="1"/>
    <col min="14851" max="14851" width="0" style="550" hidden="1" customWidth="1"/>
    <col min="14852" max="14852" width="8.88671875" style="550" customWidth="1"/>
    <col min="14853" max="14853" width="9.109375" style="550" customWidth="1"/>
    <col min="14854" max="14854" width="9.6640625" style="550" customWidth="1"/>
    <col min="14855" max="14855" width="8.6640625" style="550" customWidth="1"/>
    <col min="14856" max="14907" width="0" style="550" hidden="1" customWidth="1"/>
    <col min="14908" max="14908" width="17.5546875" style="550" customWidth="1"/>
    <col min="14909" max="14909" width="26.88671875" style="550" customWidth="1"/>
    <col min="14910" max="14920" width="0" style="550" hidden="1" customWidth="1"/>
    <col min="14921" max="14926" width="10.88671875" style="550" customWidth="1"/>
    <col min="14927" max="14927" width="0" style="550" hidden="1" customWidth="1"/>
    <col min="14928" max="14929" width="10.88671875" style="550" customWidth="1"/>
    <col min="14930" max="15104" width="10.88671875" style="550"/>
    <col min="15105" max="15105" width="7.109375" style="550" customWidth="1"/>
    <col min="15106" max="15106" width="44.5546875" style="550" customWidth="1"/>
    <col min="15107" max="15107" width="0" style="550" hidden="1" customWidth="1"/>
    <col min="15108" max="15108" width="8.88671875" style="550" customWidth="1"/>
    <col min="15109" max="15109" width="9.109375" style="550" customWidth="1"/>
    <col min="15110" max="15110" width="9.6640625" style="550" customWidth="1"/>
    <col min="15111" max="15111" width="8.6640625" style="550" customWidth="1"/>
    <col min="15112" max="15163" width="0" style="550" hidden="1" customWidth="1"/>
    <col min="15164" max="15164" width="17.5546875" style="550" customWidth="1"/>
    <col min="15165" max="15165" width="26.88671875" style="550" customWidth="1"/>
    <col min="15166" max="15176" width="0" style="550" hidden="1" customWidth="1"/>
    <col min="15177" max="15182" width="10.88671875" style="550" customWidth="1"/>
    <col min="15183" max="15183" width="0" style="550" hidden="1" customWidth="1"/>
    <col min="15184" max="15185" width="10.88671875" style="550" customWidth="1"/>
    <col min="15186" max="15360" width="10.88671875" style="550"/>
    <col min="15361" max="15361" width="7.109375" style="550" customWidth="1"/>
    <col min="15362" max="15362" width="44.5546875" style="550" customWidth="1"/>
    <col min="15363" max="15363" width="0" style="550" hidden="1" customWidth="1"/>
    <col min="15364" max="15364" width="8.88671875" style="550" customWidth="1"/>
    <col min="15365" max="15365" width="9.109375" style="550" customWidth="1"/>
    <col min="15366" max="15366" width="9.6640625" style="550" customWidth="1"/>
    <col min="15367" max="15367" width="8.6640625" style="550" customWidth="1"/>
    <col min="15368" max="15419" width="0" style="550" hidden="1" customWidth="1"/>
    <col min="15420" max="15420" width="17.5546875" style="550" customWidth="1"/>
    <col min="15421" max="15421" width="26.88671875" style="550" customWidth="1"/>
    <col min="15422" max="15432" width="0" style="550" hidden="1" customWidth="1"/>
    <col min="15433" max="15438" width="10.88671875" style="550" customWidth="1"/>
    <col min="15439" max="15439" width="0" style="550" hidden="1" customWidth="1"/>
    <col min="15440" max="15441" width="10.88671875" style="550" customWidth="1"/>
    <col min="15442" max="15616" width="10.88671875" style="550"/>
    <col min="15617" max="15617" width="7.109375" style="550" customWidth="1"/>
    <col min="15618" max="15618" width="44.5546875" style="550" customWidth="1"/>
    <col min="15619" max="15619" width="0" style="550" hidden="1" customWidth="1"/>
    <col min="15620" max="15620" width="8.88671875" style="550" customWidth="1"/>
    <col min="15621" max="15621" width="9.109375" style="550" customWidth="1"/>
    <col min="15622" max="15622" width="9.6640625" style="550" customWidth="1"/>
    <col min="15623" max="15623" width="8.6640625" style="550" customWidth="1"/>
    <col min="15624" max="15675" width="0" style="550" hidden="1" customWidth="1"/>
    <col min="15676" max="15676" width="17.5546875" style="550" customWidth="1"/>
    <col min="15677" max="15677" width="26.88671875" style="550" customWidth="1"/>
    <col min="15678" max="15688" width="0" style="550" hidden="1" customWidth="1"/>
    <col min="15689" max="15694" width="10.88671875" style="550" customWidth="1"/>
    <col min="15695" max="15695" width="0" style="550" hidden="1" customWidth="1"/>
    <col min="15696" max="15697" width="10.88671875" style="550" customWidth="1"/>
    <col min="15698" max="15872" width="10.88671875" style="550"/>
    <col min="15873" max="15873" width="7.109375" style="550" customWidth="1"/>
    <col min="15874" max="15874" width="44.5546875" style="550" customWidth="1"/>
    <col min="15875" max="15875" width="0" style="550" hidden="1" customWidth="1"/>
    <col min="15876" max="15876" width="8.88671875" style="550" customWidth="1"/>
    <col min="15877" max="15877" width="9.109375" style="550" customWidth="1"/>
    <col min="15878" max="15878" width="9.6640625" style="550" customWidth="1"/>
    <col min="15879" max="15879" width="8.6640625" style="550" customWidth="1"/>
    <col min="15880" max="15931" width="0" style="550" hidden="1" customWidth="1"/>
    <col min="15932" max="15932" width="17.5546875" style="550" customWidth="1"/>
    <col min="15933" max="15933" width="26.88671875" style="550" customWidth="1"/>
    <col min="15934" max="15944" width="0" style="550" hidden="1" customWidth="1"/>
    <col min="15945" max="15950" width="10.88671875" style="550" customWidth="1"/>
    <col min="15951" max="15951" width="0" style="550" hidden="1" customWidth="1"/>
    <col min="15952" max="15953" width="10.88671875" style="550" customWidth="1"/>
    <col min="15954" max="16128" width="10.88671875" style="550"/>
    <col min="16129" max="16129" width="7.109375" style="550" customWidth="1"/>
    <col min="16130" max="16130" width="44.5546875" style="550" customWidth="1"/>
    <col min="16131" max="16131" width="0" style="550" hidden="1" customWidth="1"/>
    <col min="16132" max="16132" width="8.88671875" style="550" customWidth="1"/>
    <col min="16133" max="16133" width="9.109375" style="550" customWidth="1"/>
    <col min="16134" max="16134" width="9.6640625" style="550" customWidth="1"/>
    <col min="16135" max="16135" width="8.6640625" style="550" customWidth="1"/>
    <col min="16136" max="16187" width="0" style="550" hidden="1" customWidth="1"/>
    <col min="16188" max="16188" width="17.5546875" style="550" customWidth="1"/>
    <col min="16189" max="16189" width="26.88671875" style="550" customWidth="1"/>
    <col min="16190" max="16200" width="0" style="550" hidden="1" customWidth="1"/>
    <col min="16201" max="16206" width="10.88671875" style="550" customWidth="1"/>
    <col min="16207" max="16207" width="0" style="550" hidden="1" customWidth="1"/>
    <col min="16208" max="16209" width="10.88671875" style="550" customWidth="1"/>
    <col min="16210" max="16384" width="10.88671875" style="550"/>
  </cols>
  <sheetData>
    <row r="1" spans="1:82" ht="16.5" customHeight="1">
      <c r="A1" s="1001" t="s">
        <v>11</v>
      </c>
      <c r="B1" s="1001"/>
      <c r="C1" s="538"/>
      <c r="D1" s="538"/>
      <c r="E1" s="539"/>
      <c r="F1" s="539"/>
      <c r="G1" s="540"/>
      <c r="H1" s="540"/>
      <c r="I1" s="540"/>
      <c r="J1" s="540"/>
      <c r="K1" s="541"/>
      <c r="L1" s="541"/>
      <c r="M1" s="541"/>
      <c r="N1" s="542"/>
      <c r="O1" s="541"/>
      <c r="P1" s="541"/>
      <c r="Q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1"/>
      <c r="BA1" s="541"/>
      <c r="BB1" s="541"/>
      <c r="BC1" s="541"/>
      <c r="BD1" s="541"/>
      <c r="BE1" s="544"/>
      <c r="BF1" s="544"/>
      <c r="BG1" s="544"/>
      <c r="BH1" s="545"/>
      <c r="BI1" s="545"/>
      <c r="BJ1" s="546"/>
      <c r="BK1" s="541"/>
      <c r="BL1" s="547"/>
      <c r="BO1" s="538"/>
      <c r="BP1" s="540"/>
    </row>
    <row r="2" spans="1:82" ht="22.5" customHeight="1">
      <c r="A2" s="1015" t="s">
        <v>871</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15"/>
      <c r="AP2" s="1015"/>
      <c r="AQ2" s="1015"/>
      <c r="AR2" s="1015"/>
      <c r="AS2" s="1015"/>
      <c r="AT2" s="1015"/>
      <c r="AU2" s="1015"/>
      <c r="AV2" s="1015"/>
      <c r="AW2" s="1015"/>
      <c r="AX2" s="1015"/>
      <c r="AY2" s="1015"/>
      <c r="AZ2" s="1015"/>
      <c r="BA2" s="1015"/>
      <c r="BB2" s="1015"/>
      <c r="BC2" s="1015"/>
      <c r="BD2" s="1015"/>
      <c r="BE2" s="1015"/>
      <c r="BF2" s="1015"/>
      <c r="BG2" s="1015"/>
      <c r="BH2" s="1015"/>
      <c r="BI2" s="1015"/>
      <c r="BJ2" s="1015"/>
      <c r="BK2" s="551"/>
      <c r="BL2" s="552"/>
      <c r="BM2" s="552"/>
      <c r="BN2" s="552"/>
      <c r="BO2" s="538"/>
      <c r="BP2" s="551"/>
    </row>
    <row r="3" spans="1:82" ht="15" customHeight="1">
      <c r="A3" s="553"/>
      <c r="B3" s="554"/>
      <c r="C3" s="553"/>
      <c r="D3" s="555"/>
      <c r="E3" s="553"/>
      <c r="F3" s="553"/>
      <c r="G3" s="556"/>
      <c r="H3" s="557"/>
      <c r="I3" s="557"/>
      <c r="J3" s="557"/>
      <c r="K3" s="541"/>
      <c r="L3" s="541"/>
      <c r="M3" s="541"/>
      <c r="N3" s="542"/>
      <c r="O3" s="541"/>
      <c r="P3" s="541"/>
      <c r="Q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4"/>
      <c r="BF3" s="544"/>
      <c r="BG3" s="558" t="s">
        <v>696</v>
      </c>
      <c r="BH3" s="559"/>
      <c r="BI3" s="560"/>
      <c r="BJ3" s="546"/>
      <c r="BK3" s="561"/>
      <c r="BL3" s="547"/>
      <c r="BO3" s="553"/>
      <c r="BP3" s="557"/>
      <c r="BS3" s="550">
        <f>1041.59-0.03</f>
        <v>1041.56</v>
      </c>
    </row>
    <row r="4" spans="1:82" s="562" customFormat="1" ht="19.5" customHeight="1">
      <c r="A4" s="1016" t="s">
        <v>1</v>
      </c>
      <c r="B4" s="1013" t="s">
        <v>636</v>
      </c>
      <c r="C4" s="1013" t="s">
        <v>697</v>
      </c>
      <c r="D4" s="1013" t="s">
        <v>18</v>
      </c>
      <c r="E4" s="1017" t="s">
        <v>698</v>
      </c>
      <c r="F4" s="1013" t="s">
        <v>699</v>
      </c>
      <c r="G4" s="1013" t="s">
        <v>700</v>
      </c>
      <c r="H4" s="1013" t="s">
        <v>701</v>
      </c>
      <c r="I4" s="1013"/>
      <c r="J4" s="1013"/>
      <c r="K4" s="1021" t="s">
        <v>273</v>
      </c>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021"/>
      <c r="BA4" s="1021"/>
      <c r="BB4" s="1021"/>
      <c r="BC4" s="1021"/>
      <c r="BD4" s="1021"/>
      <c r="BE4" s="1021"/>
      <c r="BF4" s="1021"/>
      <c r="BG4" s="1021"/>
      <c r="BH4" s="1022" t="s">
        <v>702</v>
      </c>
      <c r="BI4" s="1023" t="s">
        <v>703</v>
      </c>
      <c r="BJ4" s="1024" t="s">
        <v>704</v>
      </c>
      <c r="BK4" s="1013" t="s">
        <v>396</v>
      </c>
      <c r="BL4" s="1014" t="s">
        <v>705</v>
      </c>
      <c r="BM4" s="1014" t="s">
        <v>706</v>
      </c>
      <c r="BN4" s="1026" t="s">
        <v>707</v>
      </c>
      <c r="BO4" s="1028" t="s">
        <v>708</v>
      </c>
      <c r="BP4" s="483"/>
      <c r="BR4" s="1030" t="s">
        <v>709</v>
      </c>
      <c r="BS4" s="562">
        <v>0.03</v>
      </c>
      <c r="CA4" s="1031" t="s">
        <v>703</v>
      </c>
    </row>
    <row r="5" spans="1:82" s="567" customFormat="1" ht="74.25" customHeight="1">
      <c r="A5" s="1016"/>
      <c r="B5" s="1013"/>
      <c r="C5" s="1013"/>
      <c r="D5" s="1013"/>
      <c r="E5" s="1017"/>
      <c r="F5" s="1013"/>
      <c r="G5" s="1013"/>
      <c r="H5" s="483" t="s">
        <v>710</v>
      </c>
      <c r="I5" s="483" t="s">
        <v>419</v>
      </c>
      <c r="J5" s="483" t="s">
        <v>711</v>
      </c>
      <c r="K5" s="484" t="s">
        <v>28</v>
      </c>
      <c r="L5" s="484" t="s">
        <v>29</v>
      </c>
      <c r="M5" s="484" t="s">
        <v>30</v>
      </c>
      <c r="N5" s="484" t="s">
        <v>31</v>
      </c>
      <c r="O5" s="484" t="s">
        <v>32</v>
      </c>
      <c r="P5" s="484" t="s">
        <v>33</v>
      </c>
      <c r="Q5" s="484" t="s">
        <v>34</v>
      </c>
      <c r="R5" s="563" t="s">
        <v>35</v>
      </c>
      <c r="S5" s="563" t="s">
        <v>36</v>
      </c>
      <c r="T5" s="564" t="s">
        <v>37</v>
      </c>
      <c r="U5" s="564" t="s">
        <v>38</v>
      </c>
      <c r="V5" s="484" t="s">
        <v>39</v>
      </c>
      <c r="W5" s="484" t="s">
        <v>41</v>
      </c>
      <c r="X5" s="565" t="s">
        <v>43</v>
      </c>
      <c r="Y5" s="566" t="s">
        <v>44</v>
      </c>
      <c r="Z5" s="565" t="s">
        <v>45</v>
      </c>
      <c r="AA5" s="566" t="s">
        <v>46</v>
      </c>
      <c r="AB5" s="565" t="s">
        <v>47</v>
      </c>
      <c r="AC5" s="565" t="s">
        <v>48</v>
      </c>
      <c r="AD5" s="565" t="s">
        <v>49</v>
      </c>
      <c r="AE5" s="566" t="s">
        <v>50</v>
      </c>
      <c r="AF5" s="565" t="s">
        <v>52</v>
      </c>
      <c r="AG5" s="565" t="s">
        <v>53</v>
      </c>
      <c r="AH5" s="565" t="s">
        <v>54</v>
      </c>
      <c r="AI5" s="565" t="s">
        <v>55</v>
      </c>
      <c r="AJ5" s="565" t="s">
        <v>56</v>
      </c>
      <c r="AK5" s="565" t="s">
        <v>57</v>
      </c>
      <c r="AL5" s="565" t="s">
        <v>58</v>
      </c>
      <c r="AM5" s="565" t="s">
        <v>59</v>
      </c>
      <c r="AN5" s="565" t="s">
        <v>60</v>
      </c>
      <c r="AO5" s="565" t="s">
        <v>61</v>
      </c>
      <c r="AP5" s="565" t="s">
        <v>62</v>
      </c>
      <c r="AQ5" s="566" t="s">
        <v>63</v>
      </c>
      <c r="AR5" s="566" t="s">
        <v>64</v>
      </c>
      <c r="AS5" s="566" t="s">
        <v>65</v>
      </c>
      <c r="AT5" s="565" t="s">
        <v>66</v>
      </c>
      <c r="AU5" s="565" t="s">
        <v>67</v>
      </c>
      <c r="AV5" s="565" t="s">
        <v>68</v>
      </c>
      <c r="AW5" s="563" t="s">
        <v>69</v>
      </c>
      <c r="AX5" s="563" t="s">
        <v>70</v>
      </c>
      <c r="AY5" s="565" t="s">
        <v>71</v>
      </c>
      <c r="AZ5" s="565" t="s">
        <v>72</v>
      </c>
      <c r="BA5" s="565" t="s">
        <v>73</v>
      </c>
      <c r="BB5" s="565" t="s">
        <v>74</v>
      </c>
      <c r="BC5" s="563" t="s">
        <v>76</v>
      </c>
      <c r="BD5" s="563" t="s">
        <v>77</v>
      </c>
      <c r="BE5" s="563" t="s">
        <v>78</v>
      </c>
      <c r="BF5" s="563" t="s">
        <v>79</v>
      </c>
      <c r="BG5" s="563" t="s">
        <v>172</v>
      </c>
      <c r="BH5" s="1022"/>
      <c r="BI5" s="1023"/>
      <c r="BJ5" s="1025"/>
      <c r="BK5" s="1013"/>
      <c r="BL5" s="1014"/>
      <c r="BM5" s="1014"/>
      <c r="BN5" s="1027"/>
      <c r="BO5" s="1029"/>
      <c r="BP5" s="483"/>
      <c r="BR5" s="1030"/>
      <c r="CA5" s="1032"/>
    </row>
    <row r="6" spans="1:82" s="577" customFormat="1" ht="24" hidden="1" customHeight="1">
      <c r="A6" s="568" t="s">
        <v>261</v>
      </c>
      <c r="B6" s="568" t="s">
        <v>262</v>
      </c>
      <c r="C6" s="569"/>
      <c r="D6" s="568" t="s">
        <v>263</v>
      </c>
      <c r="E6" s="570" t="s">
        <v>712</v>
      </c>
      <c r="F6" s="570" t="s">
        <v>265</v>
      </c>
      <c r="G6" s="571" t="s">
        <v>713</v>
      </c>
      <c r="H6" s="572"/>
      <c r="I6" s="572"/>
      <c r="J6" s="572"/>
      <c r="K6" s="1018" t="s">
        <v>714</v>
      </c>
      <c r="L6" s="1019"/>
      <c r="M6" s="1019"/>
      <c r="N6" s="1019"/>
      <c r="O6" s="1019"/>
      <c r="P6" s="1019"/>
      <c r="Q6" s="1020"/>
      <c r="R6" s="1019"/>
      <c r="S6" s="1019"/>
      <c r="T6" s="1019"/>
      <c r="U6" s="1019"/>
      <c r="V6" s="1019"/>
      <c r="W6" s="1020"/>
      <c r="X6" s="1020"/>
      <c r="Y6" s="1020"/>
      <c r="Z6" s="1020"/>
      <c r="AA6" s="1020"/>
      <c r="AB6" s="1020"/>
      <c r="AC6" s="1019"/>
      <c r="AD6" s="1020"/>
      <c r="AE6" s="1020"/>
      <c r="AF6" s="1019"/>
      <c r="AG6" s="1019"/>
      <c r="AH6" s="1020"/>
      <c r="AI6" s="1019"/>
      <c r="AJ6" s="1019"/>
      <c r="AK6" s="1020"/>
      <c r="AL6" s="1019"/>
      <c r="AM6" s="1020"/>
      <c r="AN6" s="1020"/>
      <c r="AO6" s="1020"/>
      <c r="AP6" s="1020"/>
      <c r="AQ6" s="1020"/>
      <c r="AR6" s="1020"/>
      <c r="AS6" s="1020"/>
      <c r="AT6" s="1020"/>
      <c r="AU6" s="1020"/>
      <c r="AV6" s="1020"/>
      <c r="AW6" s="1020"/>
      <c r="AX6" s="1020"/>
      <c r="AY6" s="1019"/>
      <c r="AZ6" s="1019"/>
      <c r="BA6" s="1019"/>
      <c r="BB6" s="1020"/>
      <c r="BC6" s="1020"/>
      <c r="BD6" s="1019"/>
      <c r="BE6" s="1019"/>
      <c r="BF6" s="1019"/>
      <c r="BG6" s="1019"/>
      <c r="BH6" s="573" t="s">
        <v>715</v>
      </c>
      <c r="BI6" s="573"/>
      <c r="BJ6" s="572" t="s">
        <v>716</v>
      </c>
      <c r="BK6" s="572"/>
      <c r="BL6" s="522"/>
      <c r="BM6" s="522"/>
      <c r="BN6" s="574"/>
      <c r="BO6" s="575"/>
      <c r="BP6" s="572"/>
      <c r="BQ6" s="576"/>
      <c r="BR6" s="576"/>
      <c r="BS6" s="576"/>
      <c r="BT6" s="576"/>
      <c r="BU6" s="576"/>
    </row>
    <row r="7" spans="1:82" ht="46.8" hidden="1">
      <c r="A7" s="489">
        <f>A118+1</f>
        <v>32</v>
      </c>
      <c r="B7" s="477" t="s">
        <v>587</v>
      </c>
      <c r="C7" s="578" t="s">
        <v>356</v>
      </c>
      <c r="D7" s="478" t="s">
        <v>57</v>
      </c>
      <c r="E7" s="579">
        <f>3.44</f>
        <v>3.44</v>
      </c>
      <c r="F7" s="579"/>
      <c r="G7" s="580">
        <f>SUM(K7:BG7)-S7</f>
        <v>3.44</v>
      </c>
      <c r="H7" s="580" t="s">
        <v>717</v>
      </c>
      <c r="I7" s="580"/>
      <c r="J7" s="580"/>
      <c r="K7" s="581"/>
      <c r="L7" s="581">
        <v>0.33</v>
      </c>
      <c r="M7" s="581"/>
      <c r="N7" s="479"/>
      <c r="O7" s="581"/>
      <c r="P7" s="581"/>
      <c r="Q7" s="505"/>
      <c r="R7" s="581"/>
      <c r="S7" s="581"/>
      <c r="T7" s="581"/>
      <c r="U7" s="581"/>
      <c r="V7" s="581"/>
      <c r="W7" s="505"/>
      <c r="X7" s="505"/>
      <c r="Y7" s="505"/>
      <c r="Z7" s="505"/>
      <c r="AA7" s="505"/>
      <c r="AB7" s="505"/>
      <c r="AC7" s="581"/>
      <c r="AD7" s="505"/>
      <c r="AE7" s="496"/>
      <c r="AF7" s="579"/>
      <c r="AG7" s="479"/>
      <c r="AH7" s="506"/>
      <c r="AI7" s="479"/>
      <c r="AJ7" s="479"/>
      <c r="AK7" s="506">
        <f>3.44-0.33</f>
        <v>3.11</v>
      </c>
      <c r="AL7" s="479"/>
      <c r="AM7" s="506"/>
      <c r="AN7" s="506"/>
      <c r="AO7" s="506"/>
      <c r="AP7" s="506"/>
      <c r="AQ7" s="506"/>
      <c r="AR7" s="506"/>
      <c r="AS7" s="506"/>
      <c r="AT7" s="506"/>
      <c r="AU7" s="506"/>
      <c r="AV7" s="506"/>
      <c r="AW7" s="506"/>
      <c r="AX7" s="506"/>
      <c r="AY7" s="479"/>
      <c r="AZ7" s="479"/>
      <c r="BA7" s="479"/>
      <c r="BB7" s="506"/>
      <c r="BC7" s="506"/>
      <c r="BD7" s="479"/>
      <c r="BE7" s="479"/>
      <c r="BF7" s="479"/>
      <c r="BG7" s="479"/>
      <c r="BH7" s="582" t="s">
        <v>565</v>
      </c>
      <c r="BI7" s="481" t="s">
        <v>718</v>
      </c>
      <c r="BJ7" s="583" t="s">
        <v>719</v>
      </c>
      <c r="BK7" s="480" t="s">
        <v>720</v>
      </c>
      <c r="BL7" s="496"/>
      <c r="BM7" s="496"/>
      <c r="BO7" s="549"/>
      <c r="BP7" s="580"/>
      <c r="BQ7" s="584">
        <f t="shared" ref="BQ7:BQ13" si="0">SUM(K7:BG7)</f>
        <v>3.44</v>
      </c>
      <c r="BR7" s="584">
        <f t="shared" ref="BR7:BR13" si="1">BQ7-G7</f>
        <v>0</v>
      </c>
      <c r="BT7" s="550" t="s">
        <v>552</v>
      </c>
      <c r="CD7" s="580" t="s">
        <v>721</v>
      </c>
    </row>
    <row r="8" spans="1:82" ht="31.2" hidden="1">
      <c r="A8" s="489">
        <f>A9+1</f>
        <v>3</v>
      </c>
      <c r="B8" s="477" t="s">
        <v>566</v>
      </c>
      <c r="C8" s="490" t="s">
        <v>567</v>
      </c>
      <c r="D8" s="522" t="s">
        <v>44</v>
      </c>
      <c r="E8" s="579">
        <v>0.14610000000000001</v>
      </c>
      <c r="F8" s="579"/>
      <c r="G8" s="580">
        <v>0.14610000000000001</v>
      </c>
      <c r="H8" s="580" t="s">
        <v>722</v>
      </c>
      <c r="I8" s="580"/>
      <c r="J8" s="580"/>
      <c r="K8" s="581"/>
      <c r="L8" s="581"/>
      <c r="M8" s="581"/>
      <c r="N8" s="479"/>
      <c r="O8" s="581"/>
      <c r="P8" s="581"/>
      <c r="Q8" s="505"/>
      <c r="R8" s="581"/>
      <c r="S8" s="581"/>
      <c r="T8" s="581"/>
      <c r="U8" s="581"/>
      <c r="V8" s="581"/>
      <c r="W8" s="505"/>
      <c r="X8" s="505"/>
      <c r="Y8" s="505"/>
      <c r="Z8" s="505"/>
      <c r="AA8" s="505"/>
      <c r="AB8" s="505"/>
      <c r="AC8" s="581"/>
      <c r="AD8" s="505"/>
      <c r="AE8" s="505"/>
      <c r="AF8" s="581"/>
      <c r="AG8" s="581"/>
      <c r="AH8" s="505"/>
      <c r="AI8" s="581"/>
      <c r="AJ8" s="581"/>
      <c r="AK8" s="505"/>
      <c r="AL8" s="581"/>
      <c r="AM8" s="505"/>
      <c r="AN8" s="505"/>
      <c r="AO8" s="505"/>
      <c r="AP8" s="505"/>
      <c r="AQ8" s="505"/>
      <c r="AR8" s="505"/>
      <c r="AS8" s="505"/>
      <c r="AT8" s="505"/>
      <c r="AU8" s="505"/>
      <c r="AV8" s="505"/>
      <c r="AW8" s="505"/>
      <c r="AX8" s="505"/>
      <c r="AY8" s="581"/>
      <c r="AZ8" s="581"/>
      <c r="BA8" s="581"/>
      <c r="BB8" s="505"/>
      <c r="BC8" s="505"/>
      <c r="BD8" s="581"/>
      <c r="BE8" s="581"/>
      <c r="BF8" s="581"/>
      <c r="BG8" s="581">
        <v>0.14610000000000001</v>
      </c>
      <c r="BH8" s="481" t="str">
        <f t="shared" ref="BH8:BH14" si="2">C8</f>
        <v>Xã Xá Nhè</v>
      </c>
      <c r="BI8" s="585" t="s">
        <v>723</v>
      </c>
      <c r="BJ8" s="583" t="s">
        <v>724</v>
      </c>
      <c r="BK8" s="480"/>
      <c r="BL8" s="496" t="s">
        <v>725</v>
      </c>
      <c r="BM8" s="496" t="s">
        <v>726</v>
      </c>
      <c r="BN8" s="586" t="s">
        <v>727</v>
      </c>
      <c r="BO8" s="496">
        <v>2022</v>
      </c>
      <c r="BP8" s="480"/>
      <c r="BQ8" s="584">
        <f>SUM(K8:BG8)</f>
        <v>0.14610000000000001</v>
      </c>
      <c r="BR8" s="584">
        <f t="shared" si="1"/>
        <v>0</v>
      </c>
    </row>
    <row r="9" spans="1:82" ht="109.2" hidden="1">
      <c r="A9" s="489">
        <f>A27+1</f>
        <v>2</v>
      </c>
      <c r="B9" s="477" t="s">
        <v>655</v>
      </c>
      <c r="C9" s="578" t="s">
        <v>356</v>
      </c>
      <c r="D9" s="522" t="s">
        <v>44</v>
      </c>
      <c r="E9" s="579">
        <v>0.2</v>
      </c>
      <c r="F9" s="579">
        <v>0.03</v>
      </c>
      <c r="G9" s="580">
        <v>0.17</v>
      </c>
      <c r="H9" s="580" t="s">
        <v>728</v>
      </c>
      <c r="I9" s="580"/>
      <c r="J9" s="580"/>
      <c r="K9" s="581"/>
      <c r="L9" s="581"/>
      <c r="M9" s="581"/>
      <c r="N9" s="479"/>
      <c r="O9" s="581"/>
      <c r="P9" s="581"/>
      <c r="Q9" s="505"/>
      <c r="R9" s="581"/>
      <c r="S9" s="581"/>
      <c r="T9" s="581"/>
      <c r="U9" s="581"/>
      <c r="V9" s="581"/>
      <c r="W9" s="505"/>
      <c r="X9" s="505"/>
      <c r="Y9" s="505"/>
      <c r="Z9" s="505"/>
      <c r="AA9" s="505"/>
      <c r="AB9" s="505"/>
      <c r="AC9" s="581"/>
      <c r="AD9" s="505"/>
      <c r="AE9" s="505"/>
      <c r="AF9" s="581"/>
      <c r="AG9" s="581"/>
      <c r="AH9" s="505"/>
      <c r="AI9" s="581"/>
      <c r="AJ9" s="581"/>
      <c r="AK9" s="505"/>
      <c r="AL9" s="581"/>
      <c r="AM9" s="505"/>
      <c r="AN9" s="505"/>
      <c r="AO9" s="505"/>
      <c r="AP9" s="505"/>
      <c r="AQ9" s="505"/>
      <c r="AR9" s="505"/>
      <c r="AS9" s="505"/>
      <c r="AT9" s="505"/>
      <c r="AU9" s="505"/>
      <c r="AV9" s="505"/>
      <c r="AW9" s="505"/>
      <c r="AX9" s="505"/>
      <c r="AY9" s="581"/>
      <c r="AZ9" s="581"/>
      <c r="BA9" s="581"/>
      <c r="BB9" s="505"/>
      <c r="BC9" s="505"/>
      <c r="BD9" s="581"/>
      <c r="BE9" s="581"/>
      <c r="BF9" s="581"/>
      <c r="BG9" s="581">
        <v>0.17</v>
      </c>
      <c r="BH9" s="481" t="str">
        <f t="shared" si="2"/>
        <v>Thị trấn</v>
      </c>
      <c r="BI9" s="585" t="s">
        <v>729</v>
      </c>
      <c r="BJ9" s="583" t="s">
        <v>730</v>
      </c>
      <c r="BK9" s="480"/>
      <c r="BL9" s="496" t="s">
        <v>731</v>
      </c>
      <c r="BM9" s="496" t="s">
        <v>732</v>
      </c>
      <c r="BN9" s="587"/>
      <c r="BO9" s="496">
        <v>2022</v>
      </c>
      <c r="BP9" s="480"/>
      <c r="BQ9" s="584">
        <f t="shared" si="0"/>
        <v>0.17</v>
      </c>
      <c r="BR9" s="584">
        <f t="shared" si="1"/>
        <v>0</v>
      </c>
    </row>
    <row r="10" spans="1:82" ht="62.4" hidden="1">
      <c r="A10" s="489">
        <f>A8+1</f>
        <v>4</v>
      </c>
      <c r="B10" s="477" t="s">
        <v>604</v>
      </c>
      <c r="C10" s="490" t="s">
        <v>590</v>
      </c>
      <c r="D10" s="478" t="s">
        <v>44</v>
      </c>
      <c r="E10" s="579">
        <f>F10+G10</f>
        <v>9.5399999999999999E-2</v>
      </c>
      <c r="F10" s="580"/>
      <c r="G10" s="580">
        <f>SUM(K10:BG10)-S10</f>
        <v>9.5399999999999999E-2</v>
      </c>
      <c r="H10" s="580" t="s">
        <v>728</v>
      </c>
      <c r="I10" s="580"/>
      <c r="J10" s="580"/>
      <c r="K10" s="581"/>
      <c r="L10" s="581"/>
      <c r="M10" s="581"/>
      <c r="N10" s="479"/>
      <c r="O10" s="581"/>
      <c r="P10" s="581"/>
      <c r="Q10" s="505"/>
      <c r="R10" s="581"/>
      <c r="S10" s="581"/>
      <c r="T10" s="581"/>
      <c r="U10" s="581"/>
      <c r="V10" s="581"/>
      <c r="W10" s="505"/>
      <c r="X10" s="505"/>
      <c r="Y10" s="505"/>
      <c r="Z10" s="505"/>
      <c r="AA10" s="505"/>
      <c r="AB10" s="505"/>
      <c r="AC10" s="581"/>
      <c r="AD10" s="505"/>
      <c r="AE10" s="505"/>
      <c r="AF10" s="581"/>
      <c r="AG10" s="581"/>
      <c r="AH10" s="505"/>
      <c r="AI10" s="479"/>
      <c r="AJ10" s="479">
        <v>9.5399999999999999E-2</v>
      </c>
      <c r="AK10" s="505"/>
      <c r="AL10" s="581"/>
      <c r="AM10" s="505"/>
      <c r="AN10" s="505"/>
      <c r="AO10" s="505"/>
      <c r="AP10" s="505"/>
      <c r="AQ10" s="505"/>
      <c r="AR10" s="505"/>
      <c r="AS10" s="505"/>
      <c r="AT10" s="505"/>
      <c r="AU10" s="505"/>
      <c r="AV10" s="505"/>
      <c r="AW10" s="505"/>
      <c r="AX10" s="505"/>
      <c r="AY10" s="581"/>
      <c r="AZ10" s="581"/>
      <c r="BA10" s="581"/>
      <c r="BB10" s="505"/>
      <c r="BC10" s="505"/>
      <c r="BD10" s="581"/>
      <c r="BE10" s="581"/>
      <c r="BF10" s="581"/>
      <c r="BG10" s="581"/>
      <c r="BH10" s="481" t="str">
        <f t="shared" si="2"/>
        <v>Xã Mường Báng</v>
      </c>
      <c r="BI10" s="481" t="s">
        <v>733</v>
      </c>
      <c r="BJ10" s="588" t="s">
        <v>734</v>
      </c>
      <c r="BK10" s="480"/>
      <c r="BL10" s="496" t="s">
        <v>735</v>
      </c>
      <c r="BM10" s="496" t="s">
        <v>736</v>
      </c>
      <c r="BN10" s="589"/>
      <c r="BO10" s="496">
        <v>2024</v>
      </c>
      <c r="BP10" s="480"/>
      <c r="BQ10" s="584">
        <f t="shared" si="0"/>
        <v>9.5399999999999999E-2</v>
      </c>
      <c r="BR10" s="584">
        <f t="shared" si="1"/>
        <v>0</v>
      </c>
    </row>
    <row r="11" spans="1:82" ht="62.4" hidden="1">
      <c r="A11" s="489">
        <f>A10+1</f>
        <v>5</v>
      </c>
      <c r="B11" s="477" t="s">
        <v>605</v>
      </c>
      <c r="C11" s="490" t="s">
        <v>584</v>
      </c>
      <c r="D11" s="478" t="s">
        <v>44</v>
      </c>
      <c r="E11" s="579">
        <v>8.4510000000000002E-2</v>
      </c>
      <c r="F11" s="579"/>
      <c r="G11" s="580">
        <f>SUM(K11:BG11)-S11</f>
        <v>8.4510000000000002E-2</v>
      </c>
      <c r="H11" s="580" t="s">
        <v>728</v>
      </c>
      <c r="I11" s="580"/>
      <c r="J11" s="580"/>
      <c r="K11" s="581"/>
      <c r="L11" s="581"/>
      <c r="M11" s="581"/>
      <c r="N11" s="479"/>
      <c r="O11" s="581"/>
      <c r="P11" s="581"/>
      <c r="Q11" s="505"/>
      <c r="R11" s="581"/>
      <c r="S11" s="581"/>
      <c r="T11" s="581"/>
      <c r="U11" s="581"/>
      <c r="V11" s="581"/>
      <c r="W11" s="505"/>
      <c r="X11" s="505"/>
      <c r="Y11" s="505"/>
      <c r="Z11" s="505"/>
      <c r="AA11" s="505"/>
      <c r="AB11" s="505"/>
      <c r="AC11" s="581"/>
      <c r="AD11" s="505"/>
      <c r="AE11" s="505"/>
      <c r="AF11" s="581"/>
      <c r="AG11" s="581"/>
      <c r="AH11" s="505"/>
      <c r="AI11" s="581"/>
      <c r="AJ11" s="581"/>
      <c r="AK11" s="505"/>
      <c r="AL11" s="581"/>
      <c r="AM11" s="505"/>
      <c r="AN11" s="505"/>
      <c r="AO11" s="505"/>
      <c r="AP11" s="505"/>
      <c r="AQ11" s="505"/>
      <c r="AR11" s="505"/>
      <c r="AS11" s="505"/>
      <c r="AT11" s="505"/>
      <c r="AU11" s="505"/>
      <c r="AV11" s="505"/>
      <c r="AW11" s="505"/>
      <c r="AX11" s="505"/>
      <c r="AY11" s="581"/>
      <c r="AZ11" s="581"/>
      <c r="BA11" s="479">
        <v>8.4510000000000002E-2</v>
      </c>
      <c r="BB11" s="505"/>
      <c r="BC11" s="505"/>
      <c r="BD11" s="581"/>
      <c r="BE11" s="581"/>
      <c r="BF11" s="581"/>
      <c r="BG11" s="581"/>
      <c r="BH11" s="481" t="str">
        <f t="shared" si="2"/>
        <v>Xã Mường Đun</v>
      </c>
      <c r="BI11" s="481" t="s">
        <v>737</v>
      </c>
      <c r="BJ11" s="588" t="s">
        <v>738</v>
      </c>
      <c r="BK11" s="480"/>
      <c r="BL11" s="496" t="s">
        <v>735</v>
      </c>
      <c r="BM11" s="496" t="s">
        <v>736</v>
      </c>
      <c r="BN11" s="589"/>
      <c r="BO11" s="496">
        <v>2024</v>
      </c>
      <c r="BP11" s="480"/>
      <c r="BQ11" s="584">
        <f t="shared" si="0"/>
        <v>8.4510000000000002E-2</v>
      </c>
      <c r="BR11" s="584">
        <f t="shared" si="1"/>
        <v>0</v>
      </c>
    </row>
    <row r="12" spans="1:82" ht="62.4" hidden="1">
      <c r="A12" s="489">
        <f>A29+1</f>
        <v>4</v>
      </c>
      <c r="B12" s="477" t="s">
        <v>608</v>
      </c>
      <c r="C12" s="490" t="s">
        <v>580</v>
      </c>
      <c r="D12" s="478" t="s">
        <v>44</v>
      </c>
      <c r="E12" s="579">
        <v>0.1</v>
      </c>
      <c r="F12" s="579"/>
      <c r="G12" s="580">
        <f>SUM(K12:BG12)-S12</f>
        <v>0.1</v>
      </c>
      <c r="H12" s="580" t="s">
        <v>728</v>
      </c>
      <c r="I12" s="580"/>
      <c r="J12" s="580"/>
      <c r="K12" s="581"/>
      <c r="L12" s="581"/>
      <c r="M12" s="581"/>
      <c r="N12" s="479"/>
      <c r="O12" s="581"/>
      <c r="P12" s="581"/>
      <c r="Q12" s="505"/>
      <c r="R12" s="581"/>
      <c r="S12" s="581"/>
      <c r="T12" s="581"/>
      <c r="U12" s="581"/>
      <c r="V12" s="581"/>
      <c r="W12" s="505"/>
      <c r="X12" s="505"/>
      <c r="Y12" s="505"/>
      <c r="Z12" s="505"/>
      <c r="AA12" s="505"/>
      <c r="AB12" s="505"/>
      <c r="AC12" s="581"/>
      <c r="AD12" s="505"/>
      <c r="AE12" s="505"/>
      <c r="AF12" s="581"/>
      <c r="AG12" s="581"/>
      <c r="AH12" s="505"/>
      <c r="AI12" s="479">
        <v>0.1</v>
      </c>
      <c r="AJ12" s="581"/>
      <c r="AK12" s="505"/>
      <c r="AL12" s="581"/>
      <c r="AM12" s="505"/>
      <c r="AN12" s="505"/>
      <c r="AO12" s="505"/>
      <c r="AP12" s="505"/>
      <c r="AQ12" s="505"/>
      <c r="AR12" s="505"/>
      <c r="AS12" s="505"/>
      <c r="AT12" s="505"/>
      <c r="AU12" s="505"/>
      <c r="AV12" s="505"/>
      <c r="AW12" s="505"/>
      <c r="AX12" s="505"/>
      <c r="AY12" s="581"/>
      <c r="AZ12" s="581"/>
      <c r="BA12" s="581"/>
      <c r="BB12" s="505"/>
      <c r="BC12" s="505"/>
      <c r="BD12" s="581"/>
      <c r="BE12" s="581"/>
      <c r="BF12" s="581"/>
      <c r="BG12" s="479"/>
      <c r="BH12" s="481" t="str">
        <f t="shared" si="2"/>
        <v>Xã Tả Sìn Thàng</v>
      </c>
      <c r="BI12" s="481" t="s">
        <v>739</v>
      </c>
      <c r="BJ12" s="588" t="s">
        <v>740</v>
      </c>
      <c r="BK12" s="480"/>
      <c r="BL12" s="496" t="s">
        <v>735</v>
      </c>
      <c r="BM12" s="496" t="s">
        <v>736</v>
      </c>
      <c r="BN12" s="586"/>
      <c r="BO12" s="496">
        <v>2024</v>
      </c>
      <c r="BP12" s="480"/>
      <c r="BQ12" s="584">
        <f t="shared" si="0"/>
        <v>0.1</v>
      </c>
      <c r="BR12" s="584">
        <f t="shared" si="1"/>
        <v>0</v>
      </c>
    </row>
    <row r="13" spans="1:82" ht="62.4" hidden="1">
      <c r="A13" s="489">
        <f>A47+1</f>
        <v>13</v>
      </c>
      <c r="B13" s="590" t="s">
        <v>575</v>
      </c>
      <c r="C13" s="498" t="s">
        <v>576</v>
      </c>
      <c r="D13" s="499" t="s">
        <v>52</v>
      </c>
      <c r="E13" s="579">
        <f>F13+G13</f>
        <v>43.6</v>
      </c>
      <c r="F13" s="579"/>
      <c r="G13" s="580">
        <f>SUM(K13:BG13)</f>
        <v>43.6</v>
      </c>
      <c r="H13" s="580" t="s">
        <v>728</v>
      </c>
      <c r="I13" s="580"/>
      <c r="J13" s="580"/>
      <c r="K13" s="581"/>
      <c r="L13" s="581"/>
      <c r="M13" s="581"/>
      <c r="N13" s="479">
        <v>0.5</v>
      </c>
      <c r="O13" s="581">
        <v>0.4</v>
      </c>
      <c r="P13" s="581"/>
      <c r="Q13" s="505"/>
      <c r="R13" s="581">
        <v>0.35</v>
      </c>
      <c r="S13" s="581"/>
      <c r="T13" s="581"/>
      <c r="U13" s="581"/>
      <c r="V13" s="581"/>
      <c r="W13" s="505"/>
      <c r="X13" s="505"/>
      <c r="Y13" s="505"/>
      <c r="Z13" s="505"/>
      <c r="AA13" s="505"/>
      <c r="AB13" s="505"/>
      <c r="AC13" s="581"/>
      <c r="AD13" s="505"/>
      <c r="AE13" s="505"/>
      <c r="AF13" s="581">
        <v>42.31</v>
      </c>
      <c r="AG13" s="581"/>
      <c r="AH13" s="505"/>
      <c r="AI13" s="581"/>
      <c r="AJ13" s="581"/>
      <c r="AK13" s="505"/>
      <c r="AL13" s="581"/>
      <c r="AM13" s="505"/>
      <c r="AN13" s="505"/>
      <c r="AO13" s="505"/>
      <c r="AP13" s="505"/>
      <c r="AQ13" s="505"/>
      <c r="AR13" s="505"/>
      <c r="AS13" s="505"/>
      <c r="AT13" s="505"/>
      <c r="AU13" s="505"/>
      <c r="AV13" s="505"/>
      <c r="AW13" s="505"/>
      <c r="AX13" s="505"/>
      <c r="AY13" s="581">
        <v>0.04</v>
      </c>
      <c r="AZ13" s="581"/>
      <c r="BA13" s="581"/>
      <c r="BB13" s="505"/>
      <c r="BC13" s="505"/>
      <c r="BD13" s="581"/>
      <c r="BE13" s="581"/>
      <c r="BF13" s="581"/>
      <c r="BG13" s="581"/>
      <c r="BH13" s="481" t="str">
        <f t="shared" si="2"/>
        <v>Thị trấn Tủa Chùa; xã Sính Phình, Tả Phìn</v>
      </c>
      <c r="BI13" s="481" t="s">
        <v>718</v>
      </c>
      <c r="BJ13" s="583" t="s">
        <v>741</v>
      </c>
      <c r="BK13" s="480" t="s">
        <v>720</v>
      </c>
      <c r="BL13" s="591" t="s">
        <v>742</v>
      </c>
      <c r="BM13" s="496" t="s">
        <v>743</v>
      </c>
      <c r="BN13" s="586" t="s">
        <v>744</v>
      </c>
      <c r="BO13" s="496">
        <v>2021</v>
      </c>
      <c r="BP13" s="580" t="s">
        <v>745</v>
      </c>
      <c r="BQ13" s="584">
        <f t="shared" si="0"/>
        <v>43.6</v>
      </c>
      <c r="BR13" s="584">
        <f t="shared" si="1"/>
        <v>0</v>
      </c>
      <c r="CD13" s="580" t="s">
        <v>746</v>
      </c>
    </row>
    <row r="14" spans="1:82" ht="31.2" hidden="1">
      <c r="A14" s="489" t="s">
        <v>663</v>
      </c>
      <c r="B14" s="590" t="s">
        <v>575</v>
      </c>
      <c r="C14" s="498" t="s">
        <v>574</v>
      </c>
      <c r="D14" s="499" t="s">
        <v>52</v>
      </c>
      <c r="E14" s="579"/>
      <c r="F14" s="579"/>
      <c r="G14" s="580"/>
      <c r="H14" s="580"/>
      <c r="I14" s="580"/>
      <c r="J14" s="580"/>
      <c r="K14" s="581"/>
      <c r="L14" s="581"/>
      <c r="M14" s="581"/>
      <c r="N14" s="479">
        <v>0.5</v>
      </c>
      <c r="O14" s="581">
        <v>0.4</v>
      </c>
      <c r="P14" s="581"/>
      <c r="Q14" s="505"/>
      <c r="R14" s="581">
        <v>0.35</v>
      </c>
      <c r="S14" s="581"/>
      <c r="T14" s="581"/>
      <c r="U14" s="581"/>
      <c r="V14" s="581"/>
      <c r="W14" s="505"/>
      <c r="X14" s="505"/>
      <c r="Y14" s="505"/>
      <c r="Z14" s="505"/>
      <c r="AA14" s="505"/>
      <c r="AB14" s="505"/>
      <c r="AC14" s="581"/>
      <c r="AD14" s="505"/>
      <c r="AE14" s="505"/>
      <c r="AF14" s="581">
        <v>42.31</v>
      </c>
      <c r="AG14" s="581"/>
      <c r="AH14" s="505"/>
      <c r="AI14" s="581"/>
      <c r="AJ14" s="581"/>
      <c r="AK14" s="505"/>
      <c r="AL14" s="581"/>
      <c r="AM14" s="505"/>
      <c r="AN14" s="505"/>
      <c r="AO14" s="505"/>
      <c r="AP14" s="505"/>
      <c r="AQ14" s="505"/>
      <c r="AR14" s="505"/>
      <c r="AS14" s="505"/>
      <c r="AT14" s="505"/>
      <c r="AU14" s="505"/>
      <c r="AV14" s="505"/>
      <c r="AW14" s="505"/>
      <c r="AX14" s="505"/>
      <c r="AY14" s="581">
        <v>0.04</v>
      </c>
      <c r="AZ14" s="581"/>
      <c r="BA14" s="581"/>
      <c r="BB14" s="505"/>
      <c r="BC14" s="505"/>
      <c r="BD14" s="581"/>
      <c r="BE14" s="581"/>
      <c r="BF14" s="581"/>
      <c r="BG14" s="581"/>
      <c r="BH14" s="481" t="str">
        <f t="shared" si="2"/>
        <v>Xã Sính Phình</v>
      </c>
      <c r="BI14" s="481"/>
      <c r="BJ14" s="583"/>
      <c r="BK14" s="480"/>
      <c r="BL14" s="591"/>
      <c r="BM14" s="496"/>
      <c r="BN14" s="592"/>
      <c r="BO14" s="593"/>
      <c r="BP14" s="580"/>
      <c r="BQ14" s="584"/>
      <c r="BR14" s="584"/>
      <c r="CD14" s="594"/>
    </row>
    <row r="15" spans="1:82" hidden="1">
      <c r="A15" s="489"/>
      <c r="B15" s="477" t="s">
        <v>656</v>
      </c>
      <c r="C15" s="578" t="s">
        <v>356</v>
      </c>
      <c r="D15" s="478" t="s">
        <v>72</v>
      </c>
      <c r="E15" s="579"/>
      <c r="F15" s="579"/>
      <c r="G15" s="580"/>
      <c r="H15" s="580"/>
      <c r="I15" s="580"/>
      <c r="J15" s="580"/>
      <c r="K15" s="581"/>
      <c r="L15" s="581"/>
      <c r="M15" s="581"/>
      <c r="N15" s="479">
        <v>0.08</v>
      </c>
      <c r="O15" s="581">
        <v>0.02</v>
      </c>
      <c r="P15" s="581"/>
      <c r="Q15" s="505"/>
      <c r="R15" s="581"/>
      <c r="S15" s="581"/>
      <c r="T15" s="581"/>
      <c r="U15" s="581"/>
      <c r="V15" s="581"/>
      <c r="W15" s="505"/>
      <c r="X15" s="505"/>
      <c r="Y15" s="505"/>
      <c r="Z15" s="505"/>
      <c r="AA15" s="505"/>
      <c r="AB15" s="505"/>
      <c r="AC15" s="581"/>
      <c r="AD15" s="505"/>
      <c r="AE15" s="496"/>
      <c r="AF15" s="579"/>
      <c r="AG15" s="479"/>
      <c r="AH15" s="506"/>
      <c r="AI15" s="479"/>
      <c r="AJ15" s="479"/>
      <c r="AK15" s="506"/>
      <c r="AL15" s="479"/>
      <c r="AM15" s="506"/>
      <c r="AN15" s="506"/>
      <c r="AO15" s="506"/>
      <c r="AP15" s="506"/>
      <c r="AQ15" s="506"/>
      <c r="AR15" s="506"/>
      <c r="AS15" s="506"/>
      <c r="AT15" s="506"/>
      <c r="AU15" s="506"/>
      <c r="AV15" s="506"/>
      <c r="AW15" s="506"/>
      <c r="AX15" s="506"/>
      <c r="AY15" s="479"/>
      <c r="AZ15" s="479"/>
      <c r="BA15" s="479"/>
      <c r="BB15" s="506"/>
      <c r="BC15" s="506"/>
      <c r="BD15" s="479"/>
      <c r="BE15" s="479"/>
      <c r="BF15" s="479"/>
      <c r="BG15" s="479"/>
      <c r="BH15" s="582"/>
      <c r="BI15" s="481"/>
      <c r="BJ15" s="583"/>
      <c r="BK15" s="480"/>
      <c r="BL15" s="496"/>
      <c r="BM15" s="496"/>
      <c r="BO15" s="549"/>
      <c r="BP15" s="580"/>
      <c r="BQ15" s="584"/>
      <c r="BR15" s="584"/>
      <c r="CD15" s="594"/>
    </row>
    <row r="16" spans="1:82" hidden="1">
      <c r="A16" s="489"/>
      <c r="B16" s="595" t="s">
        <v>747</v>
      </c>
      <c r="C16" s="578" t="s">
        <v>356</v>
      </c>
      <c r="D16" s="478" t="s">
        <v>72</v>
      </c>
      <c r="E16" s="579"/>
      <c r="F16" s="579" t="s">
        <v>31</v>
      </c>
      <c r="G16" s="580"/>
      <c r="H16" s="580">
        <v>100</v>
      </c>
      <c r="I16" s="580"/>
      <c r="J16" s="580"/>
      <c r="K16" s="581"/>
      <c r="L16" s="581"/>
      <c r="M16" s="581"/>
      <c r="N16" s="479">
        <f>H16/10000</f>
        <v>0.01</v>
      </c>
      <c r="O16" s="581"/>
      <c r="P16" s="581"/>
      <c r="Q16" s="505"/>
      <c r="R16" s="581"/>
      <c r="S16" s="581"/>
      <c r="T16" s="581"/>
      <c r="U16" s="581"/>
      <c r="V16" s="581"/>
      <c r="W16" s="505"/>
      <c r="X16" s="505"/>
      <c r="Y16" s="505"/>
      <c r="Z16" s="505"/>
      <c r="AA16" s="505"/>
      <c r="AB16" s="505"/>
      <c r="AC16" s="581"/>
      <c r="AD16" s="505"/>
      <c r="AE16" s="496"/>
      <c r="AF16" s="579"/>
      <c r="AG16" s="479"/>
      <c r="AH16" s="506"/>
      <c r="AI16" s="479"/>
      <c r="AJ16" s="479"/>
      <c r="AK16" s="506"/>
      <c r="AL16" s="479"/>
      <c r="AM16" s="506"/>
      <c r="AN16" s="506"/>
      <c r="AO16" s="506"/>
      <c r="AP16" s="506"/>
      <c r="AQ16" s="506"/>
      <c r="AR16" s="506"/>
      <c r="AS16" s="506"/>
      <c r="AT16" s="506"/>
      <c r="AU16" s="506"/>
      <c r="AV16" s="506"/>
      <c r="AW16" s="506"/>
      <c r="AX16" s="506"/>
      <c r="AY16" s="479"/>
      <c r="AZ16" s="479"/>
      <c r="BA16" s="479"/>
      <c r="BB16" s="506"/>
      <c r="BC16" s="506"/>
      <c r="BD16" s="479"/>
      <c r="BE16" s="479"/>
      <c r="BF16" s="479"/>
      <c r="BG16" s="479"/>
      <c r="BH16" s="582"/>
      <c r="BI16" s="481"/>
      <c r="BJ16" s="583"/>
      <c r="BK16" s="480"/>
      <c r="BL16" s="496"/>
      <c r="BM16" s="496"/>
      <c r="BO16" s="549"/>
      <c r="BP16" s="580"/>
      <c r="BQ16" s="584"/>
      <c r="BR16" s="584"/>
      <c r="CD16" s="594"/>
    </row>
    <row r="17" spans="1:226" hidden="1">
      <c r="A17" s="489"/>
      <c r="B17" s="595" t="s">
        <v>748</v>
      </c>
      <c r="C17" s="578" t="s">
        <v>356</v>
      </c>
      <c r="D17" s="478" t="s">
        <v>72</v>
      </c>
      <c r="E17" s="579"/>
      <c r="F17" s="579" t="s">
        <v>31</v>
      </c>
      <c r="G17" s="580"/>
      <c r="H17" s="580">
        <v>80</v>
      </c>
      <c r="I17" s="580"/>
      <c r="J17" s="580"/>
      <c r="K17" s="581"/>
      <c r="L17" s="581"/>
      <c r="M17" s="581"/>
      <c r="N17" s="479">
        <f>H17/10000</f>
        <v>8.0000000000000002E-3</v>
      </c>
      <c r="O17" s="581"/>
      <c r="P17" s="581"/>
      <c r="Q17" s="505"/>
      <c r="R17" s="581"/>
      <c r="S17" s="581"/>
      <c r="T17" s="581"/>
      <c r="U17" s="581"/>
      <c r="V17" s="581"/>
      <c r="W17" s="505"/>
      <c r="X17" s="505"/>
      <c r="Y17" s="505"/>
      <c r="Z17" s="505"/>
      <c r="AA17" s="505"/>
      <c r="AB17" s="505"/>
      <c r="AC17" s="581"/>
      <c r="AD17" s="505"/>
      <c r="AE17" s="496"/>
      <c r="AF17" s="579"/>
      <c r="AG17" s="479"/>
      <c r="AH17" s="506"/>
      <c r="AI17" s="479"/>
      <c r="AJ17" s="479"/>
      <c r="AK17" s="506"/>
      <c r="AL17" s="479"/>
      <c r="AM17" s="506"/>
      <c r="AN17" s="506"/>
      <c r="AO17" s="506"/>
      <c r="AP17" s="506"/>
      <c r="AQ17" s="506"/>
      <c r="AR17" s="506"/>
      <c r="AS17" s="506"/>
      <c r="AT17" s="506"/>
      <c r="AU17" s="506"/>
      <c r="AV17" s="506"/>
      <c r="AW17" s="506"/>
      <c r="AX17" s="506"/>
      <c r="AY17" s="479"/>
      <c r="AZ17" s="479"/>
      <c r="BA17" s="479"/>
      <c r="BB17" s="506"/>
      <c r="BC17" s="506"/>
      <c r="BD17" s="479"/>
      <c r="BE17" s="479"/>
      <c r="BF17" s="479"/>
      <c r="BG17" s="479"/>
      <c r="BH17" s="582"/>
      <c r="BI17" s="481"/>
      <c r="BJ17" s="583"/>
      <c r="BK17" s="480"/>
      <c r="BL17" s="496"/>
      <c r="BM17" s="496"/>
      <c r="BO17" s="549"/>
      <c r="BP17" s="580"/>
      <c r="BQ17" s="584"/>
      <c r="BR17" s="584"/>
      <c r="CD17" s="594"/>
    </row>
    <row r="18" spans="1:226" hidden="1">
      <c r="A18" s="489"/>
      <c r="B18" s="595" t="s">
        <v>749</v>
      </c>
      <c r="C18" s="578" t="s">
        <v>356</v>
      </c>
      <c r="D18" s="478" t="s">
        <v>72</v>
      </c>
      <c r="E18" s="579"/>
      <c r="F18" s="579" t="s">
        <v>32</v>
      </c>
      <c r="G18" s="580"/>
      <c r="H18" s="580">
        <v>100</v>
      </c>
      <c r="I18" s="580"/>
      <c r="J18" s="580"/>
      <c r="K18" s="581"/>
      <c r="L18" s="581"/>
      <c r="M18" s="581"/>
      <c r="N18" s="479"/>
      <c r="O18" s="479">
        <f>H18/10000</f>
        <v>0.01</v>
      </c>
      <c r="P18" s="581"/>
      <c r="Q18" s="505"/>
      <c r="R18" s="581"/>
      <c r="S18" s="581"/>
      <c r="T18" s="581"/>
      <c r="U18" s="581"/>
      <c r="V18" s="581"/>
      <c r="W18" s="505"/>
      <c r="X18" s="505"/>
      <c r="Y18" s="505"/>
      <c r="Z18" s="505"/>
      <c r="AA18" s="505"/>
      <c r="AB18" s="505"/>
      <c r="AC18" s="581"/>
      <c r="AD18" s="505"/>
      <c r="AE18" s="496"/>
      <c r="AF18" s="579"/>
      <c r="AG18" s="479"/>
      <c r="AH18" s="506"/>
      <c r="AI18" s="479"/>
      <c r="AJ18" s="479"/>
      <c r="AK18" s="506"/>
      <c r="AL18" s="479"/>
      <c r="AM18" s="506"/>
      <c r="AN18" s="506"/>
      <c r="AO18" s="506"/>
      <c r="AP18" s="506"/>
      <c r="AQ18" s="506"/>
      <c r="AR18" s="506"/>
      <c r="AS18" s="506"/>
      <c r="AT18" s="506"/>
      <c r="AU18" s="506"/>
      <c r="AV18" s="506"/>
      <c r="AW18" s="506"/>
      <c r="AX18" s="506"/>
      <c r="AY18" s="479"/>
      <c r="AZ18" s="479"/>
      <c r="BA18" s="479"/>
      <c r="BB18" s="506"/>
      <c r="BC18" s="506"/>
      <c r="BD18" s="479"/>
      <c r="BE18" s="479"/>
      <c r="BF18" s="479"/>
      <c r="BG18" s="479"/>
      <c r="BH18" s="582"/>
      <c r="BI18" s="481"/>
      <c r="BJ18" s="583"/>
      <c r="BK18" s="480"/>
      <c r="BL18" s="496"/>
      <c r="BM18" s="496"/>
      <c r="BO18" s="549"/>
      <c r="BP18" s="580"/>
      <c r="BQ18" s="584"/>
      <c r="BR18" s="584"/>
      <c r="CD18" s="594"/>
    </row>
    <row r="19" spans="1:226" hidden="1">
      <c r="A19" s="489"/>
      <c r="B19" s="590" t="s">
        <v>750</v>
      </c>
      <c r="C19" s="578" t="s">
        <v>356</v>
      </c>
      <c r="D19" s="478" t="s">
        <v>72</v>
      </c>
      <c r="E19" s="579"/>
      <c r="F19" s="579" t="s">
        <v>31</v>
      </c>
      <c r="G19" s="580"/>
      <c r="H19" s="580">
        <v>100</v>
      </c>
      <c r="I19" s="580"/>
      <c r="J19" s="580"/>
      <c r="K19" s="581"/>
      <c r="L19" s="581"/>
      <c r="M19" s="581"/>
      <c r="N19" s="479">
        <f>H19/10000</f>
        <v>0.01</v>
      </c>
      <c r="O19" s="581"/>
      <c r="P19" s="581"/>
      <c r="Q19" s="505"/>
      <c r="R19" s="581"/>
      <c r="S19" s="581"/>
      <c r="T19" s="581"/>
      <c r="U19" s="581"/>
      <c r="V19" s="581"/>
      <c r="W19" s="505"/>
      <c r="X19" s="505"/>
      <c r="Y19" s="505"/>
      <c r="Z19" s="505"/>
      <c r="AA19" s="505"/>
      <c r="AB19" s="505"/>
      <c r="AC19" s="581"/>
      <c r="AD19" s="505"/>
      <c r="AE19" s="496"/>
      <c r="AF19" s="579"/>
      <c r="AG19" s="479"/>
      <c r="AH19" s="506"/>
      <c r="AI19" s="479"/>
      <c r="AJ19" s="479"/>
      <c r="AK19" s="506"/>
      <c r="AL19" s="479"/>
      <c r="AM19" s="506"/>
      <c r="AN19" s="506"/>
      <c r="AO19" s="506"/>
      <c r="AP19" s="506"/>
      <c r="AQ19" s="506"/>
      <c r="AR19" s="506"/>
      <c r="AS19" s="506"/>
      <c r="AT19" s="506"/>
      <c r="AU19" s="506"/>
      <c r="AV19" s="506"/>
      <c r="AW19" s="506"/>
      <c r="AX19" s="506"/>
      <c r="AY19" s="479"/>
      <c r="AZ19" s="479"/>
      <c r="BA19" s="479"/>
      <c r="BB19" s="506"/>
      <c r="BC19" s="506"/>
      <c r="BD19" s="479"/>
      <c r="BE19" s="479"/>
      <c r="BF19" s="479"/>
      <c r="BG19" s="479"/>
      <c r="BH19" s="582"/>
      <c r="BI19" s="481"/>
      <c r="BJ19" s="583"/>
      <c r="BK19" s="480"/>
      <c r="BL19" s="496"/>
      <c r="BM19" s="496"/>
      <c r="BO19" s="549"/>
      <c r="BP19" s="580"/>
      <c r="BQ19" s="584"/>
      <c r="BR19" s="584"/>
      <c r="CD19" s="594"/>
    </row>
    <row r="20" spans="1:226" hidden="1">
      <c r="A20" s="489"/>
      <c r="B20" s="590" t="s">
        <v>751</v>
      </c>
      <c r="C20" s="578" t="s">
        <v>356</v>
      </c>
      <c r="D20" s="478" t="s">
        <v>72</v>
      </c>
      <c r="E20" s="579"/>
      <c r="F20" s="579" t="s">
        <v>32</v>
      </c>
      <c r="G20" s="580"/>
      <c r="H20" s="580">
        <v>100</v>
      </c>
      <c r="I20" s="580"/>
      <c r="J20" s="580"/>
      <c r="K20" s="581"/>
      <c r="L20" s="581"/>
      <c r="M20" s="581"/>
      <c r="N20" s="479"/>
      <c r="O20" s="479">
        <f>H20/10000</f>
        <v>0.01</v>
      </c>
      <c r="P20" s="581"/>
      <c r="Q20" s="505"/>
      <c r="R20" s="581"/>
      <c r="S20" s="581"/>
      <c r="T20" s="581"/>
      <c r="U20" s="581"/>
      <c r="V20" s="581"/>
      <c r="W20" s="505"/>
      <c r="X20" s="505"/>
      <c r="Y20" s="505"/>
      <c r="Z20" s="505"/>
      <c r="AA20" s="505"/>
      <c r="AB20" s="505"/>
      <c r="AC20" s="581"/>
      <c r="AD20" s="505"/>
      <c r="AE20" s="496"/>
      <c r="AF20" s="579"/>
      <c r="AG20" s="479"/>
      <c r="AH20" s="506"/>
      <c r="AI20" s="479"/>
      <c r="AJ20" s="479"/>
      <c r="AK20" s="506"/>
      <c r="AL20" s="479"/>
      <c r="AM20" s="506"/>
      <c r="AN20" s="506"/>
      <c r="AO20" s="506"/>
      <c r="AP20" s="506"/>
      <c r="AQ20" s="506"/>
      <c r="AR20" s="506"/>
      <c r="AS20" s="506"/>
      <c r="AT20" s="506"/>
      <c r="AU20" s="506"/>
      <c r="AV20" s="506"/>
      <c r="AW20" s="506"/>
      <c r="AX20" s="506"/>
      <c r="AY20" s="479"/>
      <c r="AZ20" s="479"/>
      <c r="BA20" s="479"/>
      <c r="BB20" s="506"/>
      <c r="BC20" s="506"/>
      <c r="BD20" s="479"/>
      <c r="BE20" s="479"/>
      <c r="BF20" s="479"/>
      <c r="BG20" s="479"/>
      <c r="BH20" s="582"/>
      <c r="BI20" s="481"/>
      <c r="BJ20" s="583"/>
      <c r="BK20" s="480"/>
      <c r="BL20" s="496"/>
      <c r="BM20" s="496"/>
      <c r="BO20" s="549"/>
      <c r="BP20" s="580"/>
      <c r="BQ20" s="584"/>
      <c r="BR20" s="584"/>
      <c r="CD20" s="594"/>
    </row>
    <row r="21" spans="1:226" hidden="1">
      <c r="A21" s="489"/>
      <c r="B21" s="590" t="s">
        <v>752</v>
      </c>
      <c r="C21" s="578" t="s">
        <v>356</v>
      </c>
      <c r="D21" s="478" t="s">
        <v>72</v>
      </c>
      <c r="E21" s="579"/>
      <c r="F21" s="579" t="s">
        <v>31</v>
      </c>
      <c r="G21" s="580"/>
      <c r="H21" s="580">
        <v>200</v>
      </c>
      <c r="I21" s="580"/>
      <c r="J21" s="580"/>
      <c r="K21" s="581"/>
      <c r="L21" s="581"/>
      <c r="M21" s="581"/>
      <c r="N21" s="479">
        <f>H21/10000</f>
        <v>0.02</v>
      </c>
      <c r="O21" s="581"/>
      <c r="P21" s="581"/>
      <c r="Q21" s="505"/>
      <c r="R21" s="581"/>
      <c r="S21" s="581"/>
      <c r="T21" s="581"/>
      <c r="U21" s="581"/>
      <c r="V21" s="581"/>
      <c r="W21" s="505"/>
      <c r="X21" s="505"/>
      <c r="Y21" s="505"/>
      <c r="Z21" s="505"/>
      <c r="AA21" s="505"/>
      <c r="AB21" s="505"/>
      <c r="AC21" s="581"/>
      <c r="AD21" s="505"/>
      <c r="AE21" s="496"/>
      <c r="AF21" s="579"/>
      <c r="AG21" s="479"/>
      <c r="AH21" s="506"/>
      <c r="AI21" s="479"/>
      <c r="AJ21" s="479"/>
      <c r="AK21" s="506"/>
      <c r="AL21" s="479"/>
      <c r="AM21" s="506"/>
      <c r="AN21" s="506"/>
      <c r="AO21" s="506"/>
      <c r="AP21" s="506"/>
      <c r="AQ21" s="506"/>
      <c r="AR21" s="506"/>
      <c r="AS21" s="506"/>
      <c r="AT21" s="506"/>
      <c r="AU21" s="506"/>
      <c r="AV21" s="506"/>
      <c r="AW21" s="506"/>
      <c r="AX21" s="506"/>
      <c r="AY21" s="479"/>
      <c r="AZ21" s="479"/>
      <c r="BA21" s="479"/>
      <c r="BB21" s="506"/>
      <c r="BC21" s="506"/>
      <c r="BD21" s="479"/>
      <c r="BE21" s="479"/>
      <c r="BF21" s="479"/>
      <c r="BG21" s="479"/>
      <c r="BH21" s="582"/>
      <c r="BI21" s="481"/>
      <c r="BJ21" s="583"/>
      <c r="BK21" s="480"/>
      <c r="BL21" s="496"/>
      <c r="BM21" s="496"/>
      <c r="BO21" s="549"/>
      <c r="BP21" s="580"/>
      <c r="BQ21" s="584"/>
      <c r="BR21" s="584"/>
      <c r="CD21" s="594"/>
    </row>
    <row r="22" spans="1:226" hidden="1">
      <c r="A22" s="489"/>
      <c r="B22" s="590" t="s">
        <v>753</v>
      </c>
      <c r="C22" s="578" t="s">
        <v>356</v>
      </c>
      <c r="D22" s="478" t="s">
        <v>72</v>
      </c>
      <c r="E22" s="579"/>
      <c r="F22" s="579" t="s">
        <v>31</v>
      </c>
      <c r="G22" s="580"/>
      <c r="H22" s="580">
        <v>200</v>
      </c>
      <c r="I22" s="580"/>
      <c r="J22" s="580"/>
      <c r="K22" s="581"/>
      <c r="L22" s="581"/>
      <c r="M22" s="581"/>
      <c r="N22" s="479">
        <f>H22/10000</f>
        <v>0.02</v>
      </c>
      <c r="O22" s="581"/>
      <c r="P22" s="581"/>
      <c r="Q22" s="505"/>
      <c r="R22" s="581"/>
      <c r="S22" s="581"/>
      <c r="T22" s="581"/>
      <c r="U22" s="581"/>
      <c r="V22" s="581"/>
      <c r="W22" s="505"/>
      <c r="X22" s="505"/>
      <c r="Y22" s="505"/>
      <c r="Z22" s="505"/>
      <c r="AA22" s="505"/>
      <c r="AB22" s="505"/>
      <c r="AC22" s="581"/>
      <c r="AD22" s="505"/>
      <c r="AE22" s="496"/>
      <c r="AF22" s="579"/>
      <c r="AG22" s="479"/>
      <c r="AH22" s="506"/>
      <c r="AI22" s="479"/>
      <c r="AJ22" s="479"/>
      <c r="AK22" s="506"/>
      <c r="AL22" s="479"/>
      <c r="AM22" s="506"/>
      <c r="AN22" s="506"/>
      <c r="AO22" s="506"/>
      <c r="AP22" s="506"/>
      <c r="AQ22" s="506"/>
      <c r="AR22" s="506"/>
      <c r="AS22" s="506"/>
      <c r="AT22" s="506"/>
      <c r="AU22" s="506"/>
      <c r="AV22" s="506"/>
      <c r="AW22" s="506"/>
      <c r="AX22" s="506"/>
      <c r="AY22" s="479"/>
      <c r="AZ22" s="479"/>
      <c r="BA22" s="479"/>
      <c r="BB22" s="506"/>
      <c r="BC22" s="506"/>
      <c r="BD22" s="479"/>
      <c r="BE22" s="479"/>
      <c r="BF22" s="479"/>
      <c r="BG22" s="479"/>
      <c r="BH22" s="582"/>
      <c r="BI22" s="481"/>
      <c r="BJ22" s="583"/>
      <c r="BK22" s="480"/>
      <c r="BL22" s="496"/>
      <c r="BM22" s="496"/>
      <c r="BO22" s="549"/>
      <c r="BP22" s="580"/>
      <c r="BQ22" s="584"/>
      <c r="BR22" s="584"/>
      <c r="CD22" s="594"/>
    </row>
    <row r="23" spans="1:226" hidden="1">
      <c r="A23" s="489"/>
      <c r="B23" s="590" t="s">
        <v>754</v>
      </c>
      <c r="C23" s="578" t="s">
        <v>356</v>
      </c>
      <c r="D23" s="478" t="s">
        <v>72</v>
      </c>
      <c r="E23" s="579"/>
      <c r="F23" s="579" t="s">
        <v>31</v>
      </c>
      <c r="G23" s="580"/>
      <c r="H23" s="580">
        <v>50</v>
      </c>
      <c r="I23" s="580"/>
      <c r="J23" s="580"/>
      <c r="K23" s="581"/>
      <c r="L23" s="581"/>
      <c r="M23" s="581"/>
      <c r="N23" s="479">
        <f>H23/10000</f>
        <v>5.0000000000000001E-3</v>
      </c>
      <c r="O23" s="581"/>
      <c r="P23" s="581"/>
      <c r="Q23" s="505"/>
      <c r="R23" s="581"/>
      <c r="S23" s="581"/>
      <c r="T23" s="581"/>
      <c r="U23" s="581"/>
      <c r="V23" s="581"/>
      <c r="W23" s="505"/>
      <c r="X23" s="505"/>
      <c r="Y23" s="505"/>
      <c r="Z23" s="505"/>
      <c r="AA23" s="505"/>
      <c r="AB23" s="505"/>
      <c r="AC23" s="581"/>
      <c r="AD23" s="505"/>
      <c r="AE23" s="496"/>
      <c r="AF23" s="579"/>
      <c r="AG23" s="479"/>
      <c r="AH23" s="506"/>
      <c r="AI23" s="479"/>
      <c r="AJ23" s="479"/>
      <c r="AK23" s="506"/>
      <c r="AL23" s="479"/>
      <c r="AM23" s="506"/>
      <c r="AN23" s="506"/>
      <c r="AO23" s="506"/>
      <c r="AP23" s="506"/>
      <c r="AQ23" s="506"/>
      <c r="AR23" s="506"/>
      <c r="AS23" s="506"/>
      <c r="AT23" s="506"/>
      <c r="AU23" s="506"/>
      <c r="AV23" s="506"/>
      <c r="AW23" s="506"/>
      <c r="AX23" s="506"/>
      <c r="AY23" s="479"/>
      <c r="AZ23" s="479"/>
      <c r="BA23" s="479"/>
      <c r="BB23" s="506"/>
      <c r="BC23" s="506"/>
      <c r="BD23" s="479"/>
      <c r="BE23" s="479"/>
      <c r="BF23" s="479"/>
      <c r="BG23" s="479"/>
      <c r="BH23" s="582"/>
      <c r="BI23" s="481"/>
      <c r="BJ23" s="583"/>
      <c r="BK23" s="480"/>
      <c r="BL23" s="496"/>
      <c r="BM23" s="496"/>
      <c r="BO23" s="549"/>
      <c r="BP23" s="580"/>
      <c r="BQ23" s="584"/>
      <c r="BR23" s="584"/>
      <c r="CD23" s="594"/>
    </row>
    <row r="24" spans="1:226" hidden="1">
      <c r="A24" s="489"/>
      <c r="B24" s="590" t="s">
        <v>755</v>
      </c>
      <c r="C24" s="578" t="s">
        <v>356</v>
      </c>
      <c r="D24" s="478" t="s">
        <v>72</v>
      </c>
      <c r="E24" s="579"/>
      <c r="F24" s="579" t="s">
        <v>31</v>
      </c>
      <c r="G24" s="580"/>
      <c r="H24" s="580">
        <v>71.900000000000006</v>
      </c>
      <c r="I24" s="580"/>
      <c r="J24" s="580"/>
      <c r="K24" s="581"/>
      <c r="L24" s="581"/>
      <c r="M24" s="581"/>
      <c r="N24" s="479">
        <f>H24/10000</f>
        <v>7.1900000000000002E-3</v>
      </c>
      <c r="O24" s="581"/>
      <c r="P24" s="581"/>
      <c r="Q24" s="505"/>
      <c r="R24" s="581"/>
      <c r="S24" s="581"/>
      <c r="T24" s="581"/>
      <c r="U24" s="581"/>
      <c r="V24" s="581"/>
      <c r="W24" s="505"/>
      <c r="X24" s="505"/>
      <c r="Y24" s="505"/>
      <c r="Z24" s="505"/>
      <c r="AA24" s="505"/>
      <c r="AB24" s="505"/>
      <c r="AC24" s="581"/>
      <c r="AD24" s="505"/>
      <c r="AE24" s="496"/>
      <c r="AF24" s="579"/>
      <c r="AG24" s="479"/>
      <c r="AH24" s="506"/>
      <c r="AI24" s="479"/>
      <c r="AJ24" s="479"/>
      <c r="AK24" s="506"/>
      <c r="AL24" s="479"/>
      <c r="AM24" s="506"/>
      <c r="AN24" s="506"/>
      <c r="AO24" s="506"/>
      <c r="AP24" s="506"/>
      <c r="AQ24" s="506"/>
      <c r="AR24" s="506"/>
      <c r="AS24" s="506"/>
      <c r="AT24" s="506"/>
      <c r="AU24" s="506"/>
      <c r="AV24" s="506"/>
      <c r="AW24" s="506"/>
      <c r="AX24" s="506"/>
      <c r="AY24" s="479"/>
      <c r="AZ24" s="479"/>
      <c r="BA24" s="479"/>
      <c r="BB24" s="506"/>
      <c r="BC24" s="506"/>
      <c r="BD24" s="479"/>
      <c r="BE24" s="479"/>
      <c r="BF24" s="479"/>
      <c r="BG24" s="479"/>
      <c r="BH24" s="582"/>
      <c r="BI24" s="481"/>
      <c r="BJ24" s="583"/>
      <c r="BK24" s="480"/>
      <c r="BL24" s="496"/>
      <c r="BM24" s="496"/>
      <c r="BO24" s="549"/>
      <c r="BP24" s="580"/>
      <c r="BQ24" s="584"/>
      <c r="BR24" s="584"/>
      <c r="CD24" s="594"/>
    </row>
    <row r="25" spans="1:226" s="605" customFormat="1" ht="31.2">
      <c r="A25" s="482" t="s">
        <v>210</v>
      </c>
      <c r="B25" s="596" t="s">
        <v>564</v>
      </c>
      <c r="C25" s="483"/>
      <c r="D25" s="535"/>
      <c r="E25" s="483"/>
      <c r="F25" s="484"/>
      <c r="G25" s="484"/>
      <c r="H25" s="484"/>
      <c r="I25" s="484"/>
      <c r="J25" s="484"/>
      <c r="K25" s="484"/>
      <c r="L25" s="484"/>
      <c r="M25" s="484"/>
      <c r="N25" s="484"/>
      <c r="O25" s="484"/>
      <c r="P25" s="563"/>
      <c r="Q25" s="563"/>
      <c r="R25" s="484"/>
      <c r="S25" s="484"/>
      <c r="T25" s="484"/>
      <c r="U25" s="484"/>
      <c r="V25" s="565"/>
      <c r="W25" s="565"/>
      <c r="X25" s="565"/>
      <c r="Y25" s="565"/>
      <c r="Z25" s="565"/>
      <c r="AA25" s="566"/>
      <c r="AB25" s="565"/>
      <c r="AC25" s="565"/>
      <c r="AD25" s="565"/>
      <c r="AE25" s="563"/>
      <c r="AF25" s="563"/>
      <c r="AG25" s="484"/>
      <c r="AH25" s="484"/>
      <c r="AI25" s="597"/>
      <c r="AJ25" s="597"/>
      <c r="AK25" s="597"/>
      <c r="AL25" s="597"/>
      <c r="AM25" s="597"/>
      <c r="AN25" s="597"/>
      <c r="AO25" s="597"/>
      <c r="AP25" s="597"/>
      <c r="AQ25" s="597"/>
      <c r="AR25" s="597"/>
      <c r="AS25" s="597"/>
      <c r="AT25" s="597"/>
      <c r="AU25" s="597"/>
      <c r="AV25" s="597"/>
      <c r="AW25" s="597"/>
      <c r="AX25" s="597"/>
      <c r="AY25" s="597"/>
      <c r="AZ25" s="597"/>
      <c r="BA25" s="597"/>
      <c r="BB25" s="597"/>
      <c r="BC25" s="597"/>
      <c r="BD25" s="597"/>
      <c r="BE25" s="597"/>
      <c r="BF25" s="597"/>
      <c r="BG25" s="597"/>
      <c r="BH25" s="598"/>
      <c r="BI25" s="599"/>
      <c r="BJ25" s="600"/>
      <c r="BK25" s="484"/>
      <c r="BL25" s="601"/>
      <c r="BM25" s="602"/>
      <c r="BN25" s="603"/>
      <c r="BO25" s="603"/>
      <c r="BP25" s="484"/>
      <c r="BQ25" s="604"/>
      <c r="BR25" s="604"/>
      <c r="BS25" s="604"/>
      <c r="BT25" s="604"/>
      <c r="BU25" s="604"/>
      <c r="BV25" s="604"/>
      <c r="BW25" s="604"/>
      <c r="BX25" s="604"/>
      <c r="BY25" s="604"/>
      <c r="BZ25" s="604"/>
      <c r="CA25" s="604"/>
      <c r="CB25" s="604"/>
      <c r="CC25" s="604"/>
      <c r="CD25" s="604"/>
      <c r="CE25" s="604"/>
      <c r="CF25" s="604"/>
      <c r="CG25" s="604"/>
      <c r="CH25" s="604"/>
      <c r="CI25" s="604"/>
      <c r="CJ25" s="604"/>
      <c r="CK25" s="604"/>
      <c r="CL25" s="604"/>
      <c r="CM25" s="604"/>
      <c r="CN25" s="604"/>
      <c r="CO25" s="604"/>
      <c r="CP25" s="604"/>
      <c r="CQ25" s="604"/>
      <c r="CR25" s="604"/>
      <c r="CS25" s="604"/>
      <c r="CT25" s="604"/>
      <c r="CU25" s="604"/>
      <c r="CV25" s="604"/>
      <c r="CW25" s="604"/>
      <c r="CX25" s="604"/>
      <c r="CY25" s="604"/>
      <c r="CZ25" s="604"/>
      <c r="DA25" s="604"/>
      <c r="DB25" s="604"/>
      <c r="DC25" s="604"/>
      <c r="DD25" s="604"/>
      <c r="DE25" s="604"/>
      <c r="DF25" s="604"/>
      <c r="DG25" s="604"/>
      <c r="DH25" s="604"/>
      <c r="DI25" s="604"/>
      <c r="DJ25" s="604"/>
      <c r="DK25" s="604"/>
      <c r="DL25" s="604"/>
      <c r="DM25" s="604"/>
      <c r="DN25" s="604"/>
      <c r="DO25" s="604"/>
      <c r="DP25" s="604"/>
      <c r="DQ25" s="604"/>
      <c r="DR25" s="604"/>
      <c r="DS25" s="604"/>
      <c r="DT25" s="604"/>
      <c r="DU25" s="604"/>
      <c r="DV25" s="604"/>
      <c r="DW25" s="604"/>
      <c r="DX25" s="604"/>
      <c r="DY25" s="604"/>
      <c r="DZ25" s="604"/>
      <c r="EA25" s="604"/>
      <c r="EB25" s="604"/>
      <c r="EC25" s="604"/>
      <c r="ED25" s="604"/>
      <c r="EE25" s="604"/>
      <c r="EF25" s="604"/>
      <c r="EG25" s="604"/>
      <c r="EH25" s="604"/>
      <c r="EI25" s="604"/>
      <c r="EJ25" s="604"/>
      <c r="EK25" s="604"/>
      <c r="EL25" s="604"/>
      <c r="EM25" s="604"/>
      <c r="EN25" s="604"/>
      <c r="EO25" s="604"/>
      <c r="EP25" s="604"/>
      <c r="EQ25" s="604"/>
      <c r="ER25" s="604"/>
      <c r="ES25" s="604"/>
      <c r="ET25" s="604"/>
      <c r="EU25" s="604"/>
      <c r="EV25" s="604"/>
      <c r="EW25" s="604"/>
      <c r="EX25" s="604"/>
      <c r="EY25" s="604"/>
      <c r="EZ25" s="604"/>
      <c r="FA25" s="604"/>
      <c r="FB25" s="604"/>
      <c r="FC25" s="604"/>
      <c r="FD25" s="604"/>
      <c r="FE25" s="604"/>
      <c r="FF25" s="604"/>
      <c r="FG25" s="604"/>
      <c r="FH25" s="604"/>
      <c r="FI25" s="604"/>
      <c r="FJ25" s="604"/>
      <c r="FK25" s="604"/>
      <c r="FL25" s="604"/>
      <c r="FM25" s="604"/>
      <c r="FN25" s="604"/>
      <c r="FO25" s="604"/>
      <c r="FP25" s="604"/>
      <c r="FQ25" s="604"/>
      <c r="FR25" s="604"/>
      <c r="FS25" s="604"/>
      <c r="FT25" s="604"/>
      <c r="FU25" s="604"/>
      <c r="FV25" s="604"/>
      <c r="FW25" s="604"/>
      <c r="FX25" s="604"/>
      <c r="FY25" s="604"/>
      <c r="FZ25" s="604"/>
      <c r="GA25" s="604"/>
      <c r="GB25" s="604"/>
      <c r="GC25" s="604"/>
      <c r="GD25" s="604"/>
      <c r="GE25" s="604"/>
      <c r="GF25" s="604"/>
      <c r="GG25" s="604"/>
      <c r="GH25" s="604"/>
      <c r="GI25" s="604"/>
      <c r="GJ25" s="604"/>
      <c r="GK25" s="604"/>
      <c r="GL25" s="604"/>
      <c r="GM25" s="604"/>
      <c r="GN25" s="604"/>
      <c r="GO25" s="604"/>
      <c r="GP25" s="604"/>
      <c r="GQ25" s="604"/>
      <c r="GR25" s="604"/>
      <c r="GS25" s="604"/>
      <c r="GT25" s="604"/>
      <c r="GU25" s="604"/>
      <c r="GV25" s="604"/>
      <c r="GW25" s="604"/>
      <c r="GX25" s="604"/>
      <c r="GY25" s="604"/>
      <c r="GZ25" s="604"/>
      <c r="HA25" s="604"/>
      <c r="HB25" s="604"/>
      <c r="HC25" s="604"/>
      <c r="HD25" s="604"/>
      <c r="HE25" s="604"/>
      <c r="HF25" s="604"/>
      <c r="HG25" s="604"/>
      <c r="HH25" s="604"/>
      <c r="HI25" s="604"/>
      <c r="HJ25" s="604"/>
      <c r="HK25" s="604"/>
      <c r="HL25" s="604"/>
      <c r="HM25" s="604"/>
      <c r="HN25" s="604"/>
      <c r="HO25" s="604"/>
      <c r="HP25" s="604"/>
      <c r="HQ25" s="604"/>
      <c r="HR25" s="604"/>
    </row>
    <row r="26" spans="1:226" s="605" customFormat="1" ht="31.2">
      <c r="A26" s="482" t="s">
        <v>84</v>
      </c>
      <c r="B26" s="485" t="s">
        <v>657</v>
      </c>
      <c r="C26" s="486"/>
      <c r="D26" s="487"/>
      <c r="E26" s="606"/>
      <c r="F26" s="606"/>
      <c r="G26" s="483"/>
      <c r="H26" s="607"/>
      <c r="I26" s="607"/>
      <c r="J26" s="607"/>
      <c r="K26" s="608"/>
      <c r="L26" s="608"/>
      <c r="M26" s="608"/>
      <c r="N26" s="608"/>
      <c r="O26" s="608"/>
      <c r="P26" s="608"/>
      <c r="Q26" s="608"/>
      <c r="R26" s="608"/>
      <c r="S26" s="608"/>
      <c r="T26" s="608"/>
      <c r="U26" s="608"/>
      <c r="V26" s="609"/>
      <c r="W26" s="609"/>
      <c r="X26" s="609"/>
      <c r="Y26" s="609"/>
      <c r="Z26" s="609"/>
      <c r="AA26" s="610"/>
      <c r="AB26" s="609"/>
      <c r="AC26" s="609"/>
      <c r="AD26" s="609"/>
      <c r="AE26" s="611"/>
      <c r="AF26" s="611"/>
      <c r="AG26" s="563"/>
      <c r="AH26" s="571"/>
      <c r="AI26" s="597"/>
      <c r="AJ26" s="597"/>
      <c r="AK26" s="597"/>
      <c r="AL26" s="597"/>
      <c r="AM26" s="597"/>
      <c r="AN26" s="597"/>
      <c r="AO26" s="597"/>
      <c r="AP26" s="597"/>
      <c r="AQ26" s="597"/>
      <c r="AR26" s="597"/>
      <c r="AS26" s="597"/>
      <c r="AT26" s="597"/>
      <c r="AU26" s="597"/>
      <c r="AV26" s="597"/>
      <c r="AW26" s="597"/>
      <c r="AX26" s="597"/>
      <c r="AY26" s="597"/>
      <c r="AZ26" s="597"/>
      <c r="BA26" s="597"/>
      <c r="BB26" s="597"/>
      <c r="BC26" s="597"/>
      <c r="BD26" s="597"/>
      <c r="BE26" s="597"/>
      <c r="BF26" s="597"/>
      <c r="BG26" s="597"/>
      <c r="BH26" s="598"/>
      <c r="BI26" s="599"/>
      <c r="BJ26" s="600"/>
      <c r="BK26" s="488"/>
      <c r="BL26" s="601"/>
      <c r="BM26" s="602"/>
      <c r="BN26" s="603"/>
      <c r="BO26" s="603"/>
      <c r="BP26" s="488"/>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c r="CU26" s="604"/>
      <c r="CV26" s="604"/>
      <c r="CW26" s="604"/>
      <c r="CX26" s="604"/>
      <c r="CY26" s="604"/>
      <c r="CZ26" s="604"/>
      <c r="DA26" s="604"/>
      <c r="DB26" s="604"/>
      <c r="DC26" s="604"/>
      <c r="DD26" s="604"/>
      <c r="DE26" s="604"/>
      <c r="DF26" s="604"/>
      <c r="DG26" s="604"/>
      <c r="DH26" s="604"/>
      <c r="DI26" s="604"/>
      <c r="DJ26" s="604"/>
      <c r="DK26" s="604"/>
      <c r="DL26" s="604"/>
      <c r="DM26" s="604"/>
      <c r="DN26" s="604"/>
      <c r="DO26" s="604"/>
      <c r="DP26" s="604"/>
      <c r="DQ26" s="604"/>
      <c r="DR26" s="604"/>
      <c r="DS26" s="604"/>
      <c r="DT26" s="604"/>
      <c r="DU26" s="604"/>
      <c r="DV26" s="604"/>
      <c r="DW26" s="604"/>
      <c r="DX26" s="604"/>
      <c r="DY26" s="604"/>
      <c r="DZ26" s="604"/>
      <c r="EA26" s="604"/>
      <c r="EB26" s="604"/>
      <c r="EC26" s="604"/>
      <c r="ED26" s="604"/>
      <c r="EE26" s="604"/>
      <c r="EF26" s="604"/>
      <c r="EG26" s="604"/>
      <c r="EH26" s="604"/>
      <c r="EI26" s="604"/>
      <c r="EJ26" s="604"/>
      <c r="EK26" s="604"/>
      <c r="EL26" s="604"/>
      <c r="EM26" s="604"/>
      <c r="EN26" s="604"/>
      <c r="EO26" s="604"/>
      <c r="EP26" s="604"/>
      <c r="EQ26" s="604"/>
      <c r="ER26" s="604"/>
      <c r="ES26" s="604"/>
      <c r="ET26" s="604"/>
      <c r="EU26" s="604"/>
      <c r="EV26" s="604"/>
      <c r="EW26" s="604"/>
      <c r="EX26" s="604"/>
      <c r="EY26" s="604"/>
      <c r="EZ26" s="604"/>
      <c r="FA26" s="604"/>
      <c r="FB26" s="604"/>
      <c r="FC26" s="604"/>
      <c r="FD26" s="604"/>
      <c r="FE26" s="604"/>
      <c r="FF26" s="604"/>
      <c r="FG26" s="604"/>
      <c r="FH26" s="604"/>
      <c r="FI26" s="604"/>
      <c r="FJ26" s="604"/>
      <c r="FK26" s="604"/>
      <c r="FL26" s="604"/>
      <c r="FM26" s="604"/>
      <c r="FN26" s="604"/>
      <c r="FO26" s="604"/>
      <c r="FP26" s="604"/>
      <c r="FQ26" s="604"/>
      <c r="FR26" s="604"/>
      <c r="FS26" s="604"/>
      <c r="FT26" s="604"/>
      <c r="FU26" s="604"/>
      <c r="FV26" s="604"/>
      <c r="FW26" s="604"/>
      <c r="FX26" s="604"/>
      <c r="FY26" s="604"/>
      <c r="FZ26" s="604"/>
      <c r="GA26" s="604"/>
      <c r="GB26" s="604"/>
      <c r="GC26" s="604"/>
      <c r="GD26" s="604"/>
      <c r="GE26" s="604"/>
      <c r="GF26" s="604"/>
      <c r="GG26" s="604"/>
      <c r="GH26" s="604"/>
      <c r="GI26" s="604"/>
      <c r="GJ26" s="604"/>
      <c r="GK26" s="604"/>
      <c r="GL26" s="604"/>
      <c r="GM26" s="604"/>
      <c r="GN26" s="604"/>
      <c r="GO26" s="604"/>
      <c r="GP26" s="604"/>
      <c r="GQ26" s="604"/>
      <c r="GR26" s="604"/>
      <c r="GS26" s="604"/>
      <c r="GT26" s="604"/>
      <c r="GU26" s="604"/>
      <c r="GV26" s="604"/>
      <c r="GW26" s="604"/>
      <c r="GX26" s="604"/>
      <c r="GY26" s="604"/>
      <c r="GZ26" s="604"/>
      <c r="HA26" s="604"/>
      <c r="HB26" s="604"/>
      <c r="HC26" s="604"/>
      <c r="HD26" s="604"/>
      <c r="HE26" s="604"/>
      <c r="HF26" s="604"/>
      <c r="HG26" s="604"/>
      <c r="HH26" s="604"/>
      <c r="HI26" s="604"/>
      <c r="HJ26" s="604"/>
      <c r="HK26" s="604"/>
      <c r="HL26" s="604"/>
      <c r="HM26" s="604"/>
      <c r="HN26" s="604"/>
      <c r="HO26" s="604"/>
      <c r="HP26" s="604"/>
      <c r="HQ26" s="604"/>
      <c r="HR26" s="604"/>
    </row>
    <row r="27" spans="1:226" ht="40.5" customHeight="1">
      <c r="A27" s="489">
        <v>1</v>
      </c>
      <c r="B27" s="477" t="s">
        <v>603</v>
      </c>
      <c r="C27" s="490" t="s">
        <v>590</v>
      </c>
      <c r="D27" s="478" t="s">
        <v>43</v>
      </c>
      <c r="E27" s="579">
        <v>5</v>
      </c>
      <c r="F27" s="579"/>
      <c r="G27" s="580">
        <f t="shared" ref="G27:G33" si="3">SUM(K27:BG27)-R27</f>
        <v>5</v>
      </c>
      <c r="H27" s="580"/>
      <c r="I27" s="580" t="s">
        <v>722</v>
      </c>
      <c r="J27" s="580"/>
      <c r="K27" s="505"/>
      <c r="L27" s="505"/>
      <c r="M27" s="505"/>
      <c r="N27" s="612">
        <v>5</v>
      </c>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481" t="str">
        <f>C27</f>
        <v>Xã Mường Báng</v>
      </c>
      <c r="BI27" s="496" t="s">
        <v>756</v>
      </c>
      <c r="BJ27" s="588" t="s">
        <v>757</v>
      </c>
      <c r="BK27" s="480" t="s">
        <v>720</v>
      </c>
      <c r="BL27" s="496"/>
      <c r="BM27" s="496" t="s">
        <v>758</v>
      </c>
      <c r="BN27" s="589"/>
      <c r="BO27" s="496">
        <v>2024</v>
      </c>
      <c r="BP27" s="580" t="s">
        <v>759</v>
      </c>
      <c r="BQ27" s="584">
        <f t="shared" ref="BQ27:BQ39" si="4">SUM(K27:BG27)</f>
        <v>5</v>
      </c>
      <c r="BR27" s="613" t="s">
        <v>760</v>
      </c>
    </row>
    <row r="28" spans="1:226" ht="40.5" customHeight="1">
      <c r="A28" s="489">
        <v>2</v>
      </c>
      <c r="B28" s="477" t="s">
        <v>606</v>
      </c>
      <c r="C28" s="490" t="s">
        <v>591</v>
      </c>
      <c r="D28" s="478" t="s">
        <v>44</v>
      </c>
      <c r="E28" s="579">
        <v>5.2299999999999999E-2</v>
      </c>
      <c r="F28" s="579"/>
      <c r="G28" s="580">
        <f t="shared" si="3"/>
        <v>5.2299999999999999E-2</v>
      </c>
      <c r="H28" s="580"/>
      <c r="I28" s="580" t="s">
        <v>722</v>
      </c>
      <c r="J28" s="580"/>
      <c r="K28" s="505"/>
      <c r="L28" s="505"/>
      <c r="M28" s="505"/>
      <c r="N28" s="612"/>
      <c r="O28" s="505"/>
      <c r="P28" s="505"/>
      <c r="Q28" s="505"/>
      <c r="R28" s="505"/>
      <c r="S28" s="505"/>
      <c r="T28" s="505"/>
      <c r="U28" s="505"/>
      <c r="V28" s="505"/>
      <c r="W28" s="505"/>
      <c r="X28" s="505"/>
      <c r="Y28" s="505"/>
      <c r="Z28" s="505"/>
      <c r="AA28" s="505"/>
      <c r="AB28" s="505"/>
      <c r="AC28" s="505"/>
      <c r="AD28" s="505"/>
      <c r="AE28" s="505"/>
      <c r="AF28" s="505"/>
      <c r="AG28" s="505"/>
      <c r="AH28" s="505"/>
      <c r="AI28" s="505"/>
      <c r="AJ28" s="612">
        <v>5.2299999999999999E-2</v>
      </c>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481" t="s">
        <v>591</v>
      </c>
      <c r="BI28" s="496" t="s">
        <v>761</v>
      </c>
      <c r="BJ28" s="588" t="s">
        <v>762</v>
      </c>
      <c r="BK28" s="480"/>
      <c r="BL28" s="496" t="s">
        <v>735</v>
      </c>
      <c r="BM28" s="496" t="s">
        <v>736</v>
      </c>
      <c r="BN28" s="589"/>
      <c r="BO28" s="496">
        <v>2024</v>
      </c>
      <c r="BP28" s="480"/>
      <c r="BQ28" s="584">
        <f t="shared" si="4"/>
        <v>5.2299999999999999E-2</v>
      </c>
      <c r="BR28" s="584">
        <f t="shared" ref="BR28:BR39" si="5">BQ28-G28</f>
        <v>0</v>
      </c>
    </row>
    <row r="29" spans="1:226" ht="28.5" customHeight="1">
      <c r="A29" s="489">
        <v>3</v>
      </c>
      <c r="B29" s="477" t="s">
        <v>607</v>
      </c>
      <c r="C29" s="490" t="s">
        <v>581</v>
      </c>
      <c r="D29" s="478" t="s">
        <v>44</v>
      </c>
      <c r="E29" s="579">
        <f>F29+G29</f>
        <v>7.0000000000000007E-2</v>
      </c>
      <c r="F29" s="579"/>
      <c r="G29" s="580">
        <f t="shared" si="3"/>
        <v>7.0000000000000007E-2</v>
      </c>
      <c r="H29" s="580"/>
      <c r="I29" s="580" t="s">
        <v>722</v>
      </c>
      <c r="J29" s="580"/>
      <c r="K29" s="505"/>
      <c r="L29" s="505"/>
      <c r="M29" s="505"/>
      <c r="N29" s="612">
        <v>7.0000000000000007E-2</v>
      </c>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481" t="str">
        <f>C29</f>
        <v>Xã Sín Chải</v>
      </c>
      <c r="BI29" s="496"/>
      <c r="BJ29" s="588" t="s">
        <v>763</v>
      </c>
      <c r="BK29" s="480"/>
      <c r="BL29" s="496" t="s">
        <v>735</v>
      </c>
      <c r="BM29" s="496" t="s">
        <v>736</v>
      </c>
      <c r="BN29" s="589"/>
      <c r="BO29" s="496">
        <v>2024</v>
      </c>
      <c r="BP29" s="480"/>
      <c r="BQ29" s="584">
        <f t="shared" si="4"/>
        <v>7.0000000000000007E-2</v>
      </c>
      <c r="BR29" s="584">
        <f t="shared" si="5"/>
        <v>0</v>
      </c>
    </row>
    <row r="30" spans="1:226" ht="31.2">
      <c r="A30" s="489">
        <v>4</v>
      </c>
      <c r="B30" s="477" t="s">
        <v>609</v>
      </c>
      <c r="C30" s="490" t="s">
        <v>572</v>
      </c>
      <c r="D30" s="478" t="s">
        <v>44</v>
      </c>
      <c r="E30" s="579">
        <f t="shared" ref="E30:E33" si="6">F30+G30</f>
        <v>0.06</v>
      </c>
      <c r="F30" s="579"/>
      <c r="G30" s="580">
        <f t="shared" si="3"/>
        <v>0.06</v>
      </c>
      <c r="H30" s="580"/>
      <c r="I30" s="580" t="s">
        <v>722</v>
      </c>
      <c r="J30" s="580"/>
      <c r="K30" s="505"/>
      <c r="L30" s="505"/>
      <c r="M30" s="505"/>
      <c r="N30" s="612">
        <v>0.06</v>
      </c>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612"/>
      <c r="BH30" s="481" t="str">
        <f>C30</f>
        <v>Xã Huổi Só</v>
      </c>
      <c r="BI30" s="496" t="s">
        <v>764</v>
      </c>
      <c r="BJ30" s="588" t="s">
        <v>765</v>
      </c>
      <c r="BK30" s="480"/>
      <c r="BL30" s="496"/>
      <c r="BM30" s="496"/>
      <c r="BN30" s="547"/>
      <c r="BO30" s="496">
        <v>2024</v>
      </c>
      <c r="BP30" s="480"/>
      <c r="BQ30" s="584">
        <f t="shared" si="4"/>
        <v>0.06</v>
      </c>
      <c r="BR30" s="584">
        <f t="shared" si="5"/>
        <v>0</v>
      </c>
    </row>
    <row r="31" spans="1:226" ht="31.2">
      <c r="A31" s="489">
        <v>5</v>
      </c>
      <c r="B31" s="477" t="s">
        <v>610</v>
      </c>
      <c r="C31" s="490" t="s">
        <v>592</v>
      </c>
      <c r="D31" s="478" t="s">
        <v>44</v>
      </c>
      <c r="E31" s="579">
        <f t="shared" si="6"/>
        <v>0.06</v>
      </c>
      <c r="F31" s="579"/>
      <c r="G31" s="580">
        <f t="shared" si="3"/>
        <v>0.06</v>
      </c>
      <c r="H31" s="580"/>
      <c r="I31" s="580" t="s">
        <v>722</v>
      </c>
      <c r="J31" s="580"/>
      <c r="K31" s="505"/>
      <c r="L31" s="505"/>
      <c r="M31" s="505"/>
      <c r="N31" s="612">
        <v>0.06</v>
      </c>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612"/>
      <c r="BH31" s="481" t="str">
        <f>C31</f>
        <v>Xã Lao Xả Phình</v>
      </c>
      <c r="BI31" s="496" t="s">
        <v>766</v>
      </c>
      <c r="BJ31" s="588" t="s">
        <v>767</v>
      </c>
      <c r="BK31" s="480"/>
      <c r="BL31" s="496"/>
      <c r="BM31" s="496"/>
      <c r="BN31" s="547"/>
      <c r="BO31" s="496">
        <v>2024</v>
      </c>
      <c r="BP31" s="480"/>
      <c r="BQ31" s="584">
        <f t="shared" si="4"/>
        <v>0.06</v>
      </c>
      <c r="BR31" s="584">
        <f t="shared" si="5"/>
        <v>0</v>
      </c>
    </row>
    <row r="32" spans="1:226" ht="31.2">
      <c r="A32" s="489">
        <v>6</v>
      </c>
      <c r="B32" s="477" t="s">
        <v>611</v>
      </c>
      <c r="C32" s="490" t="s">
        <v>574</v>
      </c>
      <c r="D32" s="478" t="s">
        <v>44</v>
      </c>
      <c r="E32" s="579">
        <f t="shared" si="6"/>
        <v>0.08</v>
      </c>
      <c r="F32" s="579"/>
      <c r="G32" s="580">
        <f t="shared" si="3"/>
        <v>0.08</v>
      </c>
      <c r="H32" s="580"/>
      <c r="I32" s="580" t="s">
        <v>722</v>
      </c>
      <c r="J32" s="580"/>
      <c r="K32" s="505"/>
      <c r="L32" s="505"/>
      <c r="M32" s="505"/>
      <c r="N32" s="612">
        <v>0.08</v>
      </c>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612"/>
      <c r="BH32" s="481" t="str">
        <f>C32</f>
        <v>Xã Sính Phình</v>
      </c>
      <c r="BI32" s="496" t="s">
        <v>768</v>
      </c>
      <c r="BJ32" s="588" t="s">
        <v>769</v>
      </c>
      <c r="BK32" s="480"/>
      <c r="BL32" s="496"/>
      <c r="BM32" s="496"/>
      <c r="BN32" s="547"/>
      <c r="BO32" s="496">
        <v>2024</v>
      </c>
      <c r="BP32" s="480"/>
      <c r="BQ32" s="584">
        <f t="shared" si="4"/>
        <v>0.08</v>
      </c>
      <c r="BR32" s="584">
        <f t="shared" si="5"/>
        <v>0</v>
      </c>
      <c r="CC32" s="550" t="s">
        <v>873</v>
      </c>
    </row>
    <row r="33" spans="1:226" ht="31.2">
      <c r="A33" s="489">
        <v>7</v>
      </c>
      <c r="B33" s="477" t="s">
        <v>612</v>
      </c>
      <c r="C33" s="490" t="s">
        <v>570</v>
      </c>
      <c r="D33" s="478" t="s">
        <v>44</v>
      </c>
      <c r="E33" s="579">
        <f t="shared" si="6"/>
        <v>0.04</v>
      </c>
      <c r="F33" s="579"/>
      <c r="G33" s="580">
        <f t="shared" si="3"/>
        <v>0.04</v>
      </c>
      <c r="H33" s="580"/>
      <c r="I33" s="580" t="s">
        <v>722</v>
      </c>
      <c r="J33" s="580"/>
      <c r="K33" s="505"/>
      <c r="L33" s="505"/>
      <c r="M33" s="505"/>
      <c r="N33" s="612"/>
      <c r="O33" s="505"/>
      <c r="P33" s="505"/>
      <c r="Q33" s="505"/>
      <c r="R33" s="505"/>
      <c r="S33" s="505"/>
      <c r="T33" s="505"/>
      <c r="U33" s="505"/>
      <c r="V33" s="505"/>
      <c r="W33" s="505"/>
      <c r="X33" s="505"/>
      <c r="Y33" s="505"/>
      <c r="Z33" s="505"/>
      <c r="AA33" s="505"/>
      <c r="AB33" s="505"/>
      <c r="AC33" s="505">
        <v>0.04</v>
      </c>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612"/>
      <c r="BH33" s="481" t="str">
        <f>C33</f>
        <v>Xã Tả Phìn</v>
      </c>
      <c r="BI33" s="496" t="s">
        <v>770</v>
      </c>
      <c r="BJ33" s="588" t="s">
        <v>771</v>
      </c>
      <c r="BK33" s="480"/>
      <c r="BL33" s="496"/>
      <c r="BM33" s="496"/>
      <c r="BN33" s="547"/>
      <c r="BO33" s="496">
        <v>2024</v>
      </c>
      <c r="BP33" s="480"/>
      <c r="BQ33" s="584">
        <f t="shared" si="4"/>
        <v>0.04</v>
      </c>
      <c r="BR33" s="584">
        <f t="shared" si="5"/>
        <v>0</v>
      </c>
    </row>
    <row r="34" spans="1:226" ht="31.2">
      <c r="A34" s="492" t="s">
        <v>90</v>
      </c>
      <c r="B34" s="493" t="s">
        <v>658</v>
      </c>
      <c r="C34" s="483"/>
      <c r="D34" s="493"/>
      <c r="E34" s="483"/>
      <c r="F34" s="483"/>
      <c r="G34" s="483"/>
      <c r="H34" s="483"/>
      <c r="I34" s="483"/>
      <c r="J34" s="483"/>
      <c r="K34" s="614"/>
      <c r="L34" s="614"/>
      <c r="M34" s="615">
        <v>0</v>
      </c>
      <c r="N34" s="616"/>
      <c r="O34" s="617"/>
      <c r="P34" s="617"/>
      <c r="Q34" s="617"/>
      <c r="R34" s="617"/>
      <c r="S34" s="617"/>
      <c r="T34" s="617"/>
      <c r="U34" s="617"/>
      <c r="V34" s="617"/>
      <c r="W34" s="617"/>
      <c r="X34" s="617"/>
      <c r="Y34" s="617"/>
      <c r="Z34" s="617"/>
      <c r="AA34" s="617"/>
      <c r="AB34" s="617"/>
      <c r="AC34" s="617"/>
      <c r="AD34" s="617"/>
      <c r="AE34" s="617"/>
      <c r="AF34" s="617"/>
      <c r="AG34" s="563"/>
      <c r="AH34" s="615"/>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8"/>
      <c r="BI34" s="602"/>
      <c r="BJ34" s="600"/>
      <c r="BK34" s="493"/>
      <c r="BL34" s="601"/>
      <c r="BM34" s="602"/>
      <c r="BN34" s="603"/>
      <c r="BO34" s="603"/>
      <c r="BP34" s="493"/>
      <c r="BQ34" s="584">
        <f t="shared" si="4"/>
        <v>0</v>
      </c>
      <c r="BR34" s="584">
        <f t="shared" si="5"/>
        <v>0</v>
      </c>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604"/>
      <c r="CO34" s="604"/>
      <c r="CP34" s="604"/>
      <c r="CQ34" s="604"/>
      <c r="CR34" s="604"/>
      <c r="CS34" s="604"/>
      <c r="CT34" s="604"/>
      <c r="CU34" s="604"/>
      <c r="CV34" s="604"/>
      <c r="CW34" s="604"/>
      <c r="CX34" s="604"/>
      <c r="CY34" s="604"/>
      <c r="CZ34" s="604"/>
      <c r="DA34" s="604"/>
      <c r="DB34" s="604"/>
      <c r="DC34" s="604"/>
      <c r="DD34" s="604"/>
      <c r="DE34" s="604"/>
      <c r="DF34" s="604"/>
      <c r="DG34" s="604"/>
      <c r="DH34" s="604"/>
      <c r="DI34" s="604"/>
      <c r="DJ34" s="604"/>
      <c r="DK34" s="604"/>
      <c r="DL34" s="604"/>
      <c r="DM34" s="604"/>
      <c r="DN34" s="604"/>
      <c r="DO34" s="604"/>
      <c r="DP34" s="604"/>
      <c r="DQ34" s="604"/>
      <c r="DR34" s="604"/>
      <c r="DS34" s="604"/>
      <c r="DT34" s="604"/>
      <c r="DU34" s="604"/>
      <c r="DV34" s="604"/>
      <c r="DW34" s="604"/>
      <c r="DX34" s="604"/>
      <c r="DY34" s="604"/>
      <c r="DZ34" s="604"/>
      <c r="EA34" s="604"/>
      <c r="EB34" s="604"/>
      <c r="EC34" s="604"/>
      <c r="ED34" s="604"/>
      <c r="EE34" s="604"/>
      <c r="EF34" s="604"/>
      <c r="EG34" s="604"/>
      <c r="EH34" s="604"/>
      <c r="EI34" s="604"/>
      <c r="EJ34" s="604"/>
      <c r="EK34" s="604"/>
      <c r="EL34" s="604"/>
      <c r="EM34" s="604"/>
      <c r="EN34" s="604"/>
      <c r="EO34" s="604"/>
      <c r="EP34" s="604"/>
      <c r="EQ34" s="604"/>
      <c r="ER34" s="604"/>
      <c r="ES34" s="604"/>
      <c r="ET34" s="604"/>
      <c r="EU34" s="604"/>
      <c r="EV34" s="604"/>
      <c r="EW34" s="604"/>
      <c r="EX34" s="604"/>
      <c r="EY34" s="604"/>
      <c r="EZ34" s="604"/>
      <c r="FA34" s="604"/>
      <c r="FB34" s="604"/>
      <c r="FC34" s="604"/>
      <c r="FD34" s="604"/>
      <c r="FE34" s="604"/>
      <c r="FF34" s="604"/>
      <c r="FG34" s="604"/>
      <c r="FH34" s="604"/>
      <c r="FI34" s="604"/>
      <c r="FJ34" s="604"/>
      <c r="FK34" s="604"/>
      <c r="FL34" s="604"/>
      <c r="FM34" s="604"/>
      <c r="FN34" s="604"/>
      <c r="FO34" s="604"/>
      <c r="FP34" s="604"/>
      <c r="FQ34" s="604"/>
      <c r="FR34" s="604"/>
      <c r="FS34" s="604"/>
      <c r="FT34" s="604"/>
      <c r="FU34" s="604"/>
      <c r="FV34" s="604"/>
      <c r="FW34" s="604"/>
      <c r="FX34" s="604"/>
      <c r="FY34" s="604"/>
      <c r="FZ34" s="604"/>
      <c r="GA34" s="604"/>
      <c r="GB34" s="604"/>
      <c r="GC34" s="604"/>
      <c r="GD34" s="604"/>
      <c r="GE34" s="604"/>
      <c r="GF34" s="604"/>
      <c r="GG34" s="604"/>
      <c r="GH34" s="604"/>
      <c r="GI34" s="604"/>
      <c r="GJ34" s="604"/>
      <c r="GK34" s="604"/>
      <c r="GL34" s="604"/>
      <c r="GM34" s="604"/>
      <c r="GN34" s="604"/>
      <c r="GO34" s="604"/>
      <c r="GP34" s="604"/>
      <c r="GQ34" s="604"/>
      <c r="GR34" s="604"/>
      <c r="GS34" s="604"/>
      <c r="GT34" s="604"/>
      <c r="GU34" s="604"/>
      <c r="GV34" s="604"/>
      <c r="GW34" s="604"/>
      <c r="GX34" s="604"/>
      <c r="GY34" s="604"/>
      <c r="GZ34" s="604"/>
      <c r="HA34" s="604"/>
      <c r="HB34" s="604"/>
      <c r="HC34" s="604"/>
      <c r="HD34" s="604"/>
      <c r="HE34" s="604"/>
      <c r="HF34" s="604"/>
      <c r="HG34" s="604"/>
      <c r="HH34" s="604"/>
      <c r="HI34" s="604"/>
      <c r="HJ34" s="604"/>
      <c r="HK34" s="604"/>
      <c r="HL34" s="604"/>
      <c r="HM34" s="604"/>
      <c r="HN34" s="604"/>
      <c r="HO34" s="604"/>
      <c r="HP34" s="604"/>
      <c r="HQ34" s="604"/>
      <c r="HR34" s="604"/>
    </row>
    <row r="35" spans="1:226">
      <c r="A35" s="482" t="s">
        <v>211</v>
      </c>
      <c r="B35" s="485" t="s">
        <v>407</v>
      </c>
      <c r="C35" s="486"/>
      <c r="D35" s="487"/>
      <c r="E35" s="606"/>
      <c r="F35" s="606"/>
      <c r="G35" s="618"/>
      <c r="H35" s="618"/>
      <c r="I35" s="618"/>
      <c r="J35" s="618"/>
      <c r="K35" s="617"/>
      <c r="L35" s="617"/>
      <c r="M35" s="615">
        <v>0</v>
      </c>
      <c r="N35" s="616"/>
      <c r="O35" s="617"/>
      <c r="P35" s="617"/>
      <c r="Q35" s="617"/>
      <c r="R35" s="617"/>
      <c r="S35" s="617"/>
      <c r="T35" s="617"/>
      <c r="U35" s="617"/>
      <c r="V35" s="617"/>
      <c r="W35" s="617"/>
      <c r="X35" s="617"/>
      <c r="Y35" s="617"/>
      <c r="Z35" s="617"/>
      <c r="AA35" s="617"/>
      <c r="AB35" s="617"/>
      <c r="AC35" s="617"/>
      <c r="AD35" s="617"/>
      <c r="AE35" s="617"/>
      <c r="AF35" s="617"/>
      <c r="AG35" s="563"/>
      <c r="AH35" s="615"/>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8"/>
      <c r="BI35" s="602"/>
      <c r="BJ35" s="600"/>
      <c r="BK35" s="617"/>
      <c r="BL35" s="601"/>
      <c r="BM35" s="602"/>
      <c r="BN35" s="603"/>
      <c r="BO35" s="603"/>
      <c r="BP35" s="617"/>
      <c r="BQ35" s="584">
        <f t="shared" si="4"/>
        <v>0</v>
      </c>
      <c r="BR35" s="584">
        <f t="shared" si="5"/>
        <v>0</v>
      </c>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604"/>
      <c r="CQ35" s="604"/>
      <c r="CR35" s="604"/>
      <c r="CS35" s="604"/>
      <c r="CT35" s="604"/>
      <c r="CU35" s="604"/>
      <c r="CV35" s="604"/>
      <c r="CW35" s="604"/>
      <c r="CX35" s="604"/>
      <c r="CY35" s="604"/>
      <c r="CZ35" s="604"/>
      <c r="DA35" s="604"/>
      <c r="DB35" s="604"/>
      <c r="DC35" s="604"/>
      <c r="DD35" s="604"/>
      <c r="DE35" s="604"/>
      <c r="DF35" s="604"/>
      <c r="DG35" s="604"/>
      <c r="DH35" s="604"/>
      <c r="DI35" s="604"/>
      <c r="DJ35" s="604"/>
      <c r="DK35" s="604"/>
      <c r="DL35" s="604"/>
      <c r="DM35" s="604"/>
      <c r="DN35" s="604"/>
      <c r="DO35" s="604"/>
      <c r="DP35" s="604"/>
      <c r="DQ35" s="604"/>
      <c r="DR35" s="604"/>
      <c r="DS35" s="604"/>
      <c r="DT35" s="604"/>
      <c r="DU35" s="604"/>
      <c r="DV35" s="604"/>
      <c r="DW35" s="604"/>
      <c r="DX35" s="604"/>
      <c r="DY35" s="604"/>
      <c r="DZ35" s="604"/>
      <c r="EA35" s="604"/>
      <c r="EB35" s="604"/>
      <c r="EC35" s="604"/>
      <c r="ED35" s="604"/>
      <c r="EE35" s="604"/>
      <c r="EF35" s="604"/>
      <c r="EG35" s="604"/>
      <c r="EH35" s="604"/>
      <c r="EI35" s="604"/>
      <c r="EJ35" s="604"/>
      <c r="EK35" s="604"/>
      <c r="EL35" s="604"/>
      <c r="EM35" s="604"/>
      <c r="EN35" s="604"/>
      <c r="EO35" s="604"/>
      <c r="EP35" s="604"/>
      <c r="EQ35" s="604"/>
      <c r="ER35" s="604"/>
      <c r="ES35" s="604"/>
      <c r="ET35" s="604"/>
      <c r="EU35" s="604"/>
      <c r="EV35" s="604"/>
      <c r="EW35" s="604"/>
      <c r="EX35" s="604"/>
      <c r="EY35" s="604"/>
      <c r="EZ35" s="604"/>
      <c r="FA35" s="604"/>
      <c r="FB35" s="604"/>
      <c r="FC35" s="604"/>
      <c r="FD35" s="604"/>
      <c r="FE35" s="604"/>
      <c r="FF35" s="604"/>
      <c r="FG35" s="604"/>
      <c r="FH35" s="604"/>
      <c r="FI35" s="604"/>
      <c r="FJ35" s="604"/>
      <c r="FK35" s="604"/>
      <c r="FL35" s="604"/>
      <c r="FM35" s="604"/>
      <c r="FN35" s="604"/>
      <c r="FO35" s="604"/>
      <c r="FP35" s="604"/>
      <c r="FQ35" s="604"/>
      <c r="FR35" s="604"/>
      <c r="FS35" s="604"/>
      <c r="FT35" s="604"/>
      <c r="FU35" s="604"/>
      <c r="FV35" s="604"/>
      <c r="FW35" s="604"/>
      <c r="FX35" s="604"/>
      <c r="FY35" s="604"/>
      <c r="FZ35" s="604"/>
      <c r="GA35" s="604"/>
      <c r="GB35" s="604"/>
      <c r="GC35" s="604"/>
      <c r="GD35" s="604"/>
      <c r="GE35" s="604"/>
      <c r="GF35" s="604"/>
      <c r="GG35" s="604"/>
      <c r="GH35" s="604"/>
      <c r="GI35" s="604"/>
      <c r="GJ35" s="604"/>
      <c r="GK35" s="604"/>
      <c r="GL35" s="604"/>
      <c r="GM35" s="604"/>
      <c r="GN35" s="604"/>
      <c r="GO35" s="604"/>
      <c r="GP35" s="604"/>
      <c r="GQ35" s="604"/>
      <c r="GR35" s="604"/>
      <c r="GS35" s="604"/>
      <c r="GT35" s="604"/>
      <c r="GU35" s="604"/>
      <c r="GV35" s="604"/>
      <c r="GW35" s="604"/>
      <c r="GX35" s="604"/>
      <c r="GY35" s="604"/>
      <c r="GZ35" s="604"/>
      <c r="HA35" s="604"/>
      <c r="HB35" s="604"/>
      <c r="HC35" s="604"/>
      <c r="HD35" s="604"/>
      <c r="HE35" s="604"/>
      <c r="HF35" s="604"/>
      <c r="HG35" s="604"/>
      <c r="HH35" s="604"/>
      <c r="HI35" s="604"/>
      <c r="HJ35" s="604"/>
      <c r="HK35" s="604"/>
      <c r="HL35" s="604"/>
      <c r="HM35" s="604"/>
      <c r="HN35" s="604"/>
      <c r="HO35" s="604"/>
      <c r="HP35" s="604"/>
      <c r="HQ35" s="604"/>
      <c r="HR35" s="604"/>
    </row>
    <row r="36" spans="1:226" ht="31.2">
      <c r="A36" s="482" t="s">
        <v>111</v>
      </c>
      <c r="B36" s="493" t="s">
        <v>408</v>
      </c>
      <c r="C36" s="483"/>
      <c r="D36" s="493"/>
      <c r="E36" s="483"/>
      <c r="F36" s="483"/>
      <c r="G36" s="483"/>
      <c r="H36" s="483"/>
      <c r="I36" s="483"/>
      <c r="J36" s="483"/>
      <c r="K36" s="614"/>
      <c r="L36" s="614"/>
      <c r="M36" s="615">
        <v>0</v>
      </c>
      <c r="N36" s="616"/>
      <c r="O36" s="484"/>
      <c r="P36" s="563"/>
      <c r="Q36" s="563"/>
      <c r="R36" s="484"/>
      <c r="S36" s="484"/>
      <c r="T36" s="484"/>
      <c r="U36" s="484"/>
      <c r="V36" s="565"/>
      <c r="W36" s="565"/>
      <c r="X36" s="565"/>
      <c r="Y36" s="565"/>
      <c r="Z36" s="565"/>
      <c r="AA36" s="566"/>
      <c r="AB36" s="565"/>
      <c r="AC36" s="565"/>
      <c r="AD36" s="565"/>
      <c r="AE36" s="563"/>
      <c r="AF36" s="563"/>
      <c r="AG36" s="484"/>
      <c r="AH36" s="588"/>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c r="BF36" s="597"/>
      <c r="BG36" s="597"/>
      <c r="BH36" s="598"/>
      <c r="BI36" s="602"/>
      <c r="BJ36" s="600"/>
      <c r="BK36" s="493"/>
      <c r="BL36" s="601"/>
      <c r="BM36" s="602"/>
      <c r="BN36" s="603"/>
      <c r="BO36" s="603"/>
      <c r="BP36" s="493"/>
      <c r="BQ36" s="584">
        <f t="shared" si="4"/>
        <v>0</v>
      </c>
      <c r="BR36" s="584">
        <f t="shared" si="5"/>
        <v>0</v>
      </c>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c r="CS36" s="604"/>
      <c r="CT36" s="604"/>
      <c r="CU36" s="604"/>
      <c r="CV36" s="604"/>
      <c r="CW36" s="604"/>
      <c r="CX36" s="604"/>
      <c r="CY36" s="604"/>
      <c r="CZ36" s="604"/>
      <c r="DA36" s="604"/>
      <c r="DB36" s="604"/>
      <c r="DC36" s="604"/>
      <c r="DD36" s="604"/>
      <c r="DE36" s="604"/>
      <c r="DF36" s="604"/>
      <c r="DG36" s="604"/>
      <c r="DH36" s="604"/>
      <c r="DI36" s="604"/>
      <c r="DJ36" s="604"/>
      <c r="DK36" s="604"/>
      <c r="DL36" s="604"/>
      <c r="DM36" s="604"/>
      <c r="DN36" s="604"/>
      <c r="DO36" s="604"/>
      <c r="DP36" s="604"/>
      <c r="DQ36" s="604"/>
      <c r="DR36" s="604"/>
      <c r="DS36" s="604"/>
      <c r="DT36" s="604"/>
      <c r="DU36" s="604"/>
      <c r="DV36" s="604"/>
      <c r="DW36" s="604"/>
      <c r="DX36" s="604"/>
      <c r="DY36" s="604"/>
      <c r="DZ36" s="604"/>
      <c r="EA36" s="604"/>
      <c r="EB36" s="604"/>
      <c r="EC36" s="604"/>
      <c r="ED36" s="604"/>
      <c r="EE36" s="604"/>
      <c r="EF36" s="604"/>
      <c r="EG36" s="604"/>
      <c r="EH36" s="604"/>
      <c r="EI36" s="604"/>
      <c r="EJ36" s="604"/>
      <c r="EK36" s="604"/>
      <c r="EL36" s="604"/>
      <c r="EM36" s="604"/>
      <c r="EN36" s="604"/>
      <c r="EO36" s="604"/>
      <c r="EP36" s="604"/>
      <c r="EQ36" s="604"/>
      <c r="ER36" s="604"/>
      <c r="ES36" s="604"/>
      <c r="ET36" s="604"/>
      <c r="EU36" s="604"/>
      <c r="EV36" s="604"/>
      <c r="EW36" s="604"/>
      <c r="EX36" s="604"/>
      <c r="EY36" s="604"/>
      <c r="EZ36" s="604"/>
      <c r="FA36" s="604"/>
      <c r="FB36" s="604"/>
      <c r="FC36" s="604"/>
      <c r="FD36" s="604"/>
      <c r="FE36" s="604"/>
      <c r="FF36" s="604"/>
      <c r="FG36" s="604"/>
      <c r="FH36" s="604"/>
      <c r="FI36" s="604"/>
      <c r="FJ36" s="604"/>
      <c r="FK36" s="604"/>
      <c r="FL36" s="604"/>
      <c r="FM36" s="604"/>
      <c r="FN36" s="604"/>
      <c r="FO36" s="604"/>
      <c r="FP36" s="604"/>
      <c r="FQ36" s="604"/>
      <c r="FR36" s="604"/>
      <c r="FS36" s="604"/>
      <c r="FT36" s="604"/>
      <c r="FU36" s="604"/>
      <c r="FV36" s="604"/>
      <c r="FW36" s="604"/>
      <c r="FX36" s="604"/>
      <c r="FY36" s="604"/>
      <c r="FZ36" s="604"/>
      <c r="GA36" s="604"/>
      <c r="GB36" s="604"/>
      <c r="GC36" s="604"/>
      <c r="GD36" s="604"/>
      <c r="GE36" s="604"/>
      <c r="GF36" s="604"/>
      <c r="GG36" s="604"/>
      <c r="GH36" s="604"/>
      <c r="GI36" s="604"/>
      <c r="GJ36" s="604"/>
      <c r="GK36" s="604"/>
      <c r="GL36" s="604"/>
      <c r="GM36" s="604"/>
      <c r="GN36" s="604"/>
      <c r="GO36" s="604"/>
      <c r="GP36" s="604"/>
      <c r="GQ36" s="604"/>
      <c r="GR36" s="604"/>
      <c r="GS36" s="604"/>
      <c r="GT36" s="604"/>
      <c r="GU36" s="604"/>
      <c r="GV36" s="604"/>
      <c r="GW36" s="604"/>
      <c r="GX36" s="604"/>
      <c r="GY36" s="604"/>
      <c r="GZ36" s="604"/>
      <c r="HA36" s="604"/>
      <c r="HB36" s="604"/>
      <c r="HC36" s="604"/>
      <c r="HD36" s="604"/>
      <c r="HE36" s="604"/>
      <c r="HF36" s="604"/>
      <c r="HG36" s="604"/>
      <c r="HH36" s="604"/>
      <c r="HI36" s="604"/>
      <c r="HJ36" s="604"/>
      <c r="HK36" s="604"/>
      <c r="HL36" s="604"/>
      <c r="HM36" s="604"/>
      <c r="HN36" s="604"/>
      <c r="HO36" s="604"/>
      <c r="HP36" s="604"/>
      <c r="HQ36" s="604"/>
      <c r="HR36" s="604"/>
    </row>
    <row r="37" spans="1:226" ht="31.2">
      <c r="A37" s="482" t="s">
        <v>409</v>
      </c>
      <c r="B37" s="493" t="s">
        <v>659</v>
      </c>
      <c r="C37" s="483"/>
      <c r="D37" s="493"/>
      <c r="E37" s="483"/>
      <c r="F37" s="483"/>
      <c r="G37" s="483"/>
      <c r="H37" s="483"/>
      <c r="I37" s="483"/>
      <c r="J37" s="483"/>
      <c r="K37" s="614"/>
      <c r="L37" s="614"/>
      <c r="M37" s="615">
        <v>0</v>
      </c>
      <c r="N37" s="616"/>
      <c r="O37" s="484"/>
      <c r="P37" s="563"/>
      <c r="Q37" s="563"/>
      <c r="R37" s="484"/>
      <c r="S37" s="484"/>
      <c r="T37" s="484"/>
      <c r="U37" s="484"/>
      <c r="V37" s="565"/>
      <c r="W37" s="565"/>
      <c r="X37" s="565"/>
      <c r="Y37" s="565"/>
      <c r="Z37" s="565"/>
      <c r="AA37" s="566"/>
      <c r="AB37" s="565"/>
      <c r="AC37" s="565"/>
      <c r="AD37" s="565"/>
      <c r="AE37" s="563"/>
      <c r="AF37" s="563"/>
      <c r="AG37" s="484"/>
      <c r="AH37" s="588"/>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8"/>
      <c r="BI37" s="602"/>
      <c r="BJ37" s="600"/>
      <c r="BK37" s="493"/>
      <c r="BL37" s="601"/>
      <c r="BM37" s="602"/>
      <c r="BN37" s="603"/>
      <c r="BO37" s="603"/>
      <c r="BP37" s="493"/>
      <c r="BQ37" s="584">
        <f t="shared" si="4"/>
        <v>0</v>
      </c>
      <c r="BR37" s="584">
        <f t="shared" si="5"/>
        <v>0</v>
      </c>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604"/>
      <c r="CO37" s="604"/>
      <c r="CP37" s="604"/>
      <c r="CQ37" s="604"/>
      <c r="CR37" s="604"/>
      <c r="CS37" s="604"/>
      <c r="CT37" s="604"/>
      <c r="CU37" s="604"/>
      <c r="CV37" s="604"/>
      <c r="CW37" s="604"/>
      <c r="CX37" s="604"/>
      <c r="CY37" s="604"/>
      <c r="CZ37" s="604"/>
      <c r="DA37" s="604"/>
      <c r="DB37" s="604"/>
      <c r="DC37" s="604"/>
      <c r="DD37" s="604"/>
      <c r="DE37" s="604"/>
      <c r="DF37" s="604"/>
      <c r="DG37" s="604"/>
      <c r="DH37" s="604"/>
      <c r="DI37" s="604"/>
      <c r="DJ37" s="604"/>
      <c r="DK37" s="604"/>
      <c r="DL37" s="604"/>
      <c r="DM37" s="604"/>
      <c r="DN37" s="604"/>
      <c r="DO37" s="604"/>
      <c r="DP37" s="604"/>
      <c r="DQ37" s="604"/>
      <c r="DR37" s="604"/>
      <c r="DS37" s="604"/>
      <c r="DT37" s="604"/>
      <c r="DU37" s="604"/>
      <c r="DV37" s="604"/>
      <c r="DW37" s="604"/>
      <c r="DX37" s="604"/>
      <c r="DY37" s="604"/>
      <c r="DZ37" s="604"/>
      <c r="EA37" s="604"/>
      <c r="EB37" s="604"/>
      <c r="EC37" s="604"/>
      <c r="ED37" s="604"/>
      <c r="EE37" s="604"/>
      <c r="EF37" s="604"/>
      <c r="EG37" s="604"/>
      <c r="EH37" s="604"/>
      <c r="EI37" s="604"/>
      <c r="EJ37" s="604"/>
      <c r="EK37" s="604"/>
      <c r="EL37" s="604"/>
      <c r="EM37" s="604"/>
      <c r="EN37" s="604"/>
      <c r="EO37" s="604"/>
      <c r="EP37" s="604"/>
      <c r="EQ37" s="604"/>
      <c r="ER37" s="604"/>
      <c r="ES37" s="604"/>
      <c r="ET37" s="604"/>
      <c r="EU37" s="604"/>
      <c r="EV37" s="604"/>
      <c r="EW37" s="604"/>
      <c r="EX37" s="604"/>
      <c r="EY37" s="604"/>
      <c r="EZ37" s="604"/>
      <c r="FA37" s="604"/>
      <c r="FB37" s="604"/>
      <c r="FC37" s="604"/>
      <c r="FD37" s="604"/>
      <c r="FE37" s="604"/>
      <c r="FF37" s="604"/>
      <c r="FG37" s="604"/>
      <c r="FH37" s="604"/>
      <c r="FI37" s="604"/>
      <c r="FJ37" s="604"/>
      <c r="FK37" s="604"/>
      <c r="FL37" s="604"/>
      <c r="FM37" s="604"/>
      <c r="FN37" s="604"/>
      <c r="FO37" s="604"/>
      <c r="FP37" s="604"/>
      <c r="FQ37" s="604"/>
      <c r="FR37" s="604"/>
      <c r="FS37" s="604"/>
      <c r="FT37" s="604"/>
      <c r="FU37" s="604"/>
      <c r="FV37" s="604"/>
      <c r="FW37" s="604"/>
      <c r="FX37" s="604"/>
      <c r="FY37" s="604"/>
      <c r="FZ37" s="604"/>
      <c r="GA37" s="604"/>
      <c r="GB37" s="604"/>
      <c r="GC37" s="604"/>
      <c r="GD37" s="604"/>
      <c r="GE37" s="604"/>
      <c r="GF37" s="604"/>
      <c r="GG37" s="604"/>
      <c r="GH37" s="604"/>
      <c r="GI37" s="604"/>
      <c r="GJ37" s="604"/>
      <c r="GK37" s="604"/>
      <c r="GL37" s="604"/>
      <c r="GM37" s="604"/>
      <c r="GN37" s="604"/>
      <c r="GO37" s="604"/>
      <c r="GP37" s="604"/>
      <c r="GQ37" s="604"/>
      <c r="GR37" s="604"/>
      <c r="GS37" s="604"/>
      <c r="GT37" s="604"/>
      <c r="GU37" s="604"/>
      <c r="GV37" s="604"/>
      <c r="GW37" s="604"/>
      <c r="GX37" s="604"/>
      <c r="GY37" s="604"/>
      <c r="GZ37" s="604"/>
      <c r="HA37" s="604"/>
      <c r="HB37" s="604"/>
      <c r="HC37" s="604"/>
      <c r="HD37" s="604"/>
      <c r="HE37" s="604"/>
      <c r="HF37" s="604"/>
      <c r="HG37" s="604"/>
      <c r="HH37" s="604"/>
      <c r="HI37" s="604"/>
      <c r="HJ37" s="604"/>
      <c r="HK37" s="604"/>
      <c r="HL37" s="604"/>
      <c r="HM37" s="604"/>
      <c r="HN37" s="604"/>
      <c r="HO37" s="604"/>
      <c r="HP37" s="604"/>
      <c r="HQ37" s="604"/>
      <c r="HR37" s="604"/>
    </row>
    <row r="38" spans="1:226">
      <c r="A38" s="494" t="s">
        <v>660</v>
      </c>
      <c r="B38" s="495" t="s">
        <v>245</v>
      </c>
      <c r="C38" s="486"/>
      <c r="D38" s="478"/>
      <c r="E38" s="579"/>
      <c r="F38" s="579"/>
      <c r="G38" s="580"/>
      <c r="H38" s="580"/>
      <c r="I38" s="580"/>
      <c r="J38" s="580"/>
      <c r="K38" s="505"/>
      <c r="L38" s="505"/>
      <c r="M38" s="505"/>
      <c r="N38" s="612"/>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612"/>
      <c r="BH38" s="481"/>
      <c r="BI38" s="496"/>
      <c r="BJ38" s="588"/>
      <c r="BK38" s="480"/>
      <c r="BL38" s="496"/>
      <c r="BM38" s="496"/>
      <c r="BN38" s="547"/>
      <c r="BO38" s="496"/>
      <c r="BP38" s="480"/>
      <c r="BQ38" s="584">
        <f t="shared" si="4"/>
        <v>0</v>
      </c>
      <c r="BR38" s="584">
        <f t="shared" si="5"/>
        <v>0</v>
      </c>
    </row>
    <row r="39" spans="1:226">
      <c r="A39" s="494" t="s">
        <v>661</v>
      </c>
      <c r="B39" s="495" t="s">
        <v>130</v>
      </c>
      <c r="C39" s="486"/>
      <c r="D39" s="478"/>
      <c r="E39" s="579"/>
      <c r="F39" s="579"/>
      <c r="G39" s="580"/>
      <c r="H39" s="580"/>
      <c r="I39" s="580"/>
      <c r="J39" s="580"/>
      <c r="K39" s="505"/>
      <c r="L39" s="505"/>
      <c r="M39" s="505"/>
      <c r="N39" s="612"/>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612"/>
      <c r="BH39" s="481"/>
      <c r="BI39" s="496"/>
      <c r="BJ39" s="588"/>
      <c r="BK39" s="480"/>
      <c r="BL39" s="496"/>
      <c r="BM39" s="496"/>
      <c r="BN39" s="547"/>
      <c r="BO39" s="496"/>
      <c r="BP39" s="480"/>
      <c r="BQ39" s="584">
        <f t="shared" si="4"/>
        <v>0</v>
      </c>
      <c r="BR39" s="584">
        <f t="shared" si="5"/>
        <v>0</v>
      </c>
    </row>
    <row r="40" spans="1:226" ht="51.75" customHeight="1">
      <c r="A40" s="496">
        <f>A33+1</f>
        <v>8</v>
      </c>
      <c r="B40" s="497" t="s">
        <v>582</v>
      </c>
      <c r="C40" s="490" t="s">
        <v>571</v>
      </c>
      <c r="D40" s="496" t="s">
        <v>52</v>
      </c>
      <c r="E40" s="579">
        <f>F40+G40</f>
        <v>17.600000000000001</v>
      </c>
      <c r="F40" s="579"/>
      <c r="G40" s="580">
        <f t="shared" ref="G40:G103" si="7">SUM(K40:BG40)-R40</f>
        <v>17.600000000000001</v>
      </c>
      <c r="H40" s="580"/>
      <c r="I40" s="580" t="s">
        <v>722</v>
      </c>
      <c r="J40" s="619"/>
      <c r="K40" s="505"/>
      <c r="L40" s="505">
        <v>0.4</v>
      </c>
      <c r="M40" s="505">
        <v>5.5</v>
      </c>
      <c r="N40" s="612">
        <v>6.2</v>
      </c>
      <c r="O40" s="505"/>
      <c r="P40" s="505">
        <v>1.3</v>
      </c>
      <c r="Q40" s="505"/>
      <c r="R40" s="505">
        <v>1.2</v>
      </c>
      <c r="S40" s="505"/>
      <c r="T40" s="505">
        <v>1.2</v>
      </c>
      <c r="U40" s="505"/>
      <c r="V40" s="505"/>
      <c r="W40" s="505"/>
      <c r="X40" s="505"/>
      <c r="Y40" s="505"/>
      <c r="Z40" s="505"/>
      <c r="AA40" s="505"/>
      <c r="AB40" s="505"/>
      <c r="AC40" s="505"/>
      <c r="AD40" s="505"/>
      <c r="AE40" s="505"/>
      <c r="AF40" s="505">
        <v>2.64</v>
      </c>
      <c r="AG40" s="505"/>
      <c r="AH40" s="505"/>
      <c r="AI40" s="505"/>
      <c r="AJ40" s="505"/>
      <c r="AK40" s="505"/>
      <c r="AL40" s="505"/>
      <c r="AM40" s="505"/>
      <c r="AN40" s="505"/>
      <c r="AO40" s="505"/>
      <c r="AP40" s="505"/>
      <c r="AQ40" s="505"/>
      <c r="AR40" s="505"/>
      <c r="AS40" s="505"/>
      <c r="AT40" s="505"/>
      <c r="AU40" s="505"/>
      <c r="AV40" s="505"/>
      <c r="AW40" s="505"/>
      <c r="AX40" s="505"/>
      <c r="AY40" s="505">
        <v>0.2</v>
      </c>
      <c r="AZ40" s="505"/>
      <c r="BA40" s="505"/>
      <c r="BB40" s="505"/>
      <c r="BC40" s="505"/>
      <c r="BD40" s="505"/>
      <c r="BE40" s="505"/>
      <c r="BF40" s="505"/>
      <c r="BG40" s="505">
        <v>0.16</v>
      </c>
      <c r="BH40" s="481" t="str">
        <f t="shared" ref="BH40:BH78" si="8">C40</f>
        <v>Xã Tủa Thàng</v>
      </c>
      <c r="BI40" s="496" t="s">
        <v>772</v>
      </c>
      <c r="BJ40" s="583" t="s">
        <v>773</v>
      </c>
      <c r="BK40" s="480" t="s">
        <v>720</v>
      </c>
      <c r="BL40" s="591" t="s">
        <v>774</v>
      </c>
      <c r="BM40" s="496" t="s">
        <v>775</v>
      </c>
      <c r="BN40" s="620" t="s">
        <v>776</v>
      </c>
      <c r="BO40" s="496">
        <v>2023</v>
      </c>
      <c r="BP40" s="621"/>
      <c r="BQ40" s="584">
        <f>SUM(K40:BG40)-S40</f>
        <v>18.8</v>
      </c>
      <c r="BR40" s="584" t="s">
        <v>777</v>
      </c>
      <c r="BT40" s="550" t="s">
        <v>552</v>
      </c>
      <c r="BW40" s="550" t="s">
        <v>778</v>
      </c>
    </row>
    <row r="41" spans="1:226" ht="46.8">
      <c r="A41" s="489">
        <f>A40+1</f>
        <v>9</v>
      </c>
      <c r="B41" s="477" t="s">
        <v>601</v>
      </c>
      <c r="C41" s="490" t="s">
        <v>581</v>
      </c>
      <c r="D41" s="478" t="s">
        <v>52</v>
      </c>
      <c r="E41" s="579">
        <f>F41+G41</f>
        <v>2.1994000000000002</v>
      </c>
      <c r="F41" s="579"/>
      <c r="G41" s="580">
        <f t="shared" si="7"/>
        <v>2.1994000000000002</v>
      </c>
      <c r="H41" s="580"/>
      <c r="I41" s="580" t="s">
        <v>722</v>
      </c>
      <c r="J41" s="580"/>
      <c r="K41" s="505"/>
      <c r="L41" s="505"/>
      <c r="M41" s="505"/>
      <c r="N41" s="612">
        <v>1.2050000000000001</v>
      </c>
      <c r="O41" s="505">
        <v>0.05</v>
      </c>
      <c r="P41" s="505">
        <v>0.61</v>
      </c>
      <c r="Q41" s="505"/>
      <c r="R41" s="505"/>
      <c r="S41" s="505"/>
      <c r="T41" s="505"/>
      <c r="U41" s="505"/>
      <c r="V41" s="505"/>
      <c r="W41" s="505"/>
      <c r="X41" s="505"/>
      <c r="Y41" s="505"/>
      <c r="Z41" s="505"/>
      <c r="AA41" s="505"/>
      <c r="AB41" s="505"/>
      <c r="AC41" s="505"/>
      <c r="AD41" s="505"/>
      <c r="AE41" s="505"/>
      <c r="AF41" s="505"/>
      <c r="AG41" s="505">
        <v>0.01</v>
      </c>
      <c r="AH41" s="505"/>
      <c r="AI41" s="505"/>
      <c r="AJ41" s="505"/>
      <c r="AK41" s="505"/>
      <c r="AL41" s="505"/>
      <c r="AM41" s="505"/>
      <c r="AN41" s="505"/>
      <c r="AO41" s="505"/>
      <c r="AP41" s="505"/>
      <c r="AQ41" s="505"/>
      <c r="AR41" s="505"/>
      <c r="AS41" s="505"/>
      <c r="AT41" s="505"/>
      <c r="AU41" s="505"/>
      <c r="AV41" s="505"/>
      <c r="AW41" s="505"/>
      <c r="AX41" s="505"/>
      <c r="AY41" s="505">
        <f>2.2-2.14</f>
        <v>6.0000000000000053E-2</v>
      </c>
      <c r="AZ41" s="505"/>
      <c r="BA41" s="505"/>
      <c r="BB41" s="505"/>
      <c r="BC41" s="505"/>
      <c r="BD41" s="505"/>
      <c r="BE41" s="505"/>
      <c r="BF41" s="505"/>
      <c r="BG41" s="505">
        <v>0.26440000000000002</v>
      </c>
      <c r="BH41" s="481" t="str">
        <f t="shared" si="8"/>
        <v>Xã Sín Chải</v>
      </c>
      <c r="BI41" s="496" t="s">
        <v>779</v>
      </c>
      <c r="BJ41" s="588" t="s">
        <v>780</v>
      </c>
      <c r="BK41" s="480" t="s">
        <v>720</v>
      </c>
      <c r="BL41" s="591" t="s">
        <v>781</v>
      </c>
      <c r="BM41" s="496" t="s">
        <v>743</v>
      </c>
      <c r="BN41" s="586" t="s">
        <v>781</v>
      </c>
      <c r="BO41" s="496">
        <v>2023</v>
      </c>
      <c r="BP41" s="580" t="s">
        <v>782</v>
      </c>
      <c r="BQ41" s="584">
        <f>SUM(K41:BG41)</f>
        <v>2.1994000000000002</v>
      </c>
      <c r="BR41" s="584">
        <f>BQ41-G41</f>
        <v>0</v>
      </c>
      <c r="BT41" s="550" t="s">
        <v>552</v>
      </c>
    </row>
    <row r="42" spans="1:226" ht="44.25" customHeight="1">
      <c r="A42" s="489">
        <f>A41+1</f>
        <v>10</v>
      </c>
      <c r="B42" s="590" t="s">
        <v>662</v>
      </c>
      <c r="C42" s="498" t="s">
        <v>569</v>
      </c>
      <c r="D42" s="499" t="s">
        <v>52</v>
      </c>
      <c r="E42" s="579">
        <v>7.11</v>
      </c>
      <c r="F42" s="579">
        <f>E42-G42</f>
        <v>1.3500000000012946E-3</v>
      </c>
      <c r="G42" s="580">
        <f t="shared" si="7"/>
        <v>7.108649999999999</v>
      </c>
      <c r="H42" s="580"/>
      <c r="I42" s="580" t="s">
        <v>722</v>
      </c>
      <c r="J42" s="580"/>
      <c r="K42" s="505"/>
      <c r="L42" s="505">
        <v>0.2</v>
      </c>
      <c r="M42" s="505">
        <f>0.01</f>
        <v>0.01</v>
      </c>
      <c r="N42" s="505">
        <f>7.11-4.56</f>
        <v>2.5500000000000007</v>
      </c>
      <c r="O42" s="505">
        <f>0.48+0.5</f>
        <v>0.98</v>
      </c>
      <c r="P42" s="505">
        <v>1.02</v>
      </c>
      <c r="Q42" s="505"/>
      <c r="R42" s="505">
        <v>0.98</v>
      </c>
      <c r="S42" s="505"/>
      <c r="T42" s="505">
        <v>0.98</v>
      </c>
      <c r="U42" s="505"/>
      <c r="V42" s="505"/>
      <c r="W42" s="505"/>
      <c r="X42" s="505"/>
      <c r="Y42" s="505"/>
      <c r="Z42" s="505"/>
      <c r="AA42" s="505"/>
      <c r="AB42" s="505"/>
      <c r="AC42" s="505"/>
      <c r="AD42" s="505"/>
      <c r="AE42" s="505"/>
      <c r="AF42" s="505"/>
      <c r="AG42" s="505">
        <v>1.5880000000000002E-2</v>
      </c>
      <c r="AH42" s="505">
        <v>1.4430000000000002E-2</v>
      </c>
      <c r="AI42" s="505">
        <v>2.2799999999999999E-3</v>
      </c>
      <c r="AJ42" s="505">
        <v>4.6499999999999996E-3</v>
      </c>
      <c r="AK42" s="505"/>
      <c r="AL42" s="505"/>
      <c r="AM42" s="505"/>
      <c r="AN42" s="505"/>
      <c r="AO42" s="505"/>
      <c r="AP42" s="505"/>
      <c r="AQ42" s="505"/>
      <c r="AR42" s="505"/>
      <c r="AS42" s="505"/>
      <c r="AT42" s="505"/>
      <c r="AU42" s="505"/>
      <c r="AV42" s="505"/>
      <c r="AW42" s="505"/>
      <c r="AX42" s="505"/>
      <c r="AY42" s="505"/>
      <c r="AZ42" s="505"/>
      <c r="BA42" s="505"/>
      <c r="BB42" s="505"/>
      <c r="BC42" s="505"/>
      <c r="BD42" s="505">
        <v>1.141E-2</v>
      </c>
      <c r="BE42" s="505"/>
      <c r="BF42" s="505"/>
      <c r="BG42" s="505">
        <v>1.32</v>
      </c>
      <c r="BH42" s="481" t="str">
        <f t="shared" si="8"/>
        <v>Xã Tả Phìn, Tủa Thàng, Huổi Só</v>
      </c>
      <c r="BI42" s="496" t="s">
        <v>783</v>
      </c>
      <c r="BJ42" s="583" t="s">
        <v>784</v>
      </c>
      <c r="BK42" s="480" t="s">
        <v>720</v>
      </c>
      <c r="BL42" s="591" t="s">
        <v>785</v>
      </c>
      <c r="BM42" s="496" t="s">
        <v>743</v>
      </c>
      <c r="BN42" s="622" t="s">
        <v>786</v>
      </c>
      <c r="BO42" s="496">
        <v>2021</v>
      </c>
      <c r="BP42" s="580" t="s">
        <v>759</v>
      </c>
      <c r="BQ42" s="584">
        <f>SUM(K42:BG42)</f>
        <v>8.0886499999999995</v>
      </c>
      <c r="BR42" s="584">
        <f>BQ42-G42</f>
        <v>0.98000000000000043</v>
      </c>
      <c r="BT42" s="550" t="s">
        <v>552</v>
      </c>
      <c r="BU42" s="550">
        <v>1</v>
      </c>
    </row>
    <row r="43" spans="1:226" s="632" customFormat="1" hidden="1">
      <c r="A43" s="500" t="s">
        <v>663</v>
      </c>
      <c r="B43" s="623" t="s">
        <v>568</v>
      </c>
      <c r="C43" s="490" t="s">
        <v>570</v>
      </c>
      <c r="D43" s="501" t="s">
        <v>52</v>
      </c>
      <c r="E43" s="579"/>
      <c r="F43" s="579"/>
      <c r="G43" s="580">
        <f t="shared" si="7"/>
        <v>3.1939999999999995</v>
      </c>
      <c r="H43" s="624"/>
      <c r="I43" s="624"/>
      <c r="J43" s="624"/>
      <c r="K43" s="508"/>
      <c r="L43" s="625">
        <v>0.1</v>
      </c>
      <c r="M43" s="626"/>
      <c r="N43" s="627">
        <v>1.5</v>
      </c>
      <c r="O43" s="625"/>
      <c r="P43" s="625">
        <v>1.02</v>
      </c>
      <c r="Q43" s="625"/>
      <c r="R43" s="625">
        <v>0.23</v>
      </c>
      <c r="S43" s="508"/>
      <c r="T43" s="625">
        <v>0.23</v>
      </c>
      <c r="U43" s="508"/>
      <c r="V43" s="508"/>
      <c r="W43" s="508"/>
      <c r="X43" s="508"/>
      <c r="Y43" s="508"/>
      <c r="Z43" s="508"/>
      <c r="AA43" s="508"/>
      <c r="AB43" s="508"/>
      <c r="AC43" s="508"/>
      <c r="AD43" s="508"/>
      <c r="AE43" s="508"/>
      <c r="AF43" s="508"/>
      <c r="AG43" s="625"/>
      <c r="AH43" s="625">
        <v>0.01</v>
      </c>
      <c r="AI43" s="625"/>
      <c r="AJ43" s="625"/>
      <c r="AK43" s="508"/>
      <c r="AL43" s="508"/>
      <c r="AM43" s="508"/>
      <c r="AN43" s="508"/>
      <c r="AO43" s="508"/>
      <c r="AP43" s="508"/>
      <c r="AQ43" s="508"/>
      <c r="AR43" s="508"/>
      <c r="AS43" s="508"/>
      <c r="AT43" s="508"/>
      <c r="AU43" s="508"/>
      <c r="AV43" s="508"/>
      <c r="AW43" s="508"/>
      <c r="AX43" s="508"/>
      <c r="AY43" s="508"/>
      <c r="AZ43" s="508"/>
      <c r="BA43" s="508"/>
      <c r="BB43" s="508"/>
      <c r="BC43" s="508"/>
      <c r="BD43" s="625">
        <v>0.01</v>
      </c>
      <c r="BE43" s="625"/>
      <c r="BF43" s="625"/>
      <c r="BG43" s="625">
        <v>0.32400000000000001</v>
      </c>
      <c r="BH43" s="481" t="str">
        <f t="shared" si="8"/>
        <v>Xã Tả Phìn</v>
      </c>
      <c r="BI43" s="516"/>
      <c r="BJ43" s="628"/>
      <c r="BK43" s="491"/>
      <c r="BL43" s="629" t="s">
        <v>785</v>
      </c>
      <c r="BM43" s="516"/>
      <c r="BN43" s="630"/>
      <c r="BO43" s="516"/>
      <c r="BP43" s="491"/>
      <c r="BQ43" s="631"/>
      <c r="BR43" s="631"/>
    </row>
    <row r="44" spans="1:226" s="632" customFormat="1" hidden="1">
      <c r="A44" s="500" t="s">
        <v>663</v>
      </c>
      <c r="B44" s="623" t="s">
        <v>568</v>
      </c>
      <c r="C44" s="490" t="s">
        <v>571</v>
      </c>
      <c r="D44" s="501" t="s">
        <v>52</v>
      </c>
      <c r="E44" s="579"/>
      <c r="F44" s="579"/>
      <c r="G44" s="580">
        <f t="shared" si="7"/>
        <v>1.9547000000000003</v>
      </c>
      <c r="H44" s="624"/>
      <c r="I44" s="624"/>
      <c r="J44" s="624"/>
      <c r="K44" s="508"/>
      <c r="L44" s="625">
        <v>0.1</v>
      </c>
      <c r="M44" s="626"/>
      <c r="N44" s="627"/>
      <c r="O44" s="625">
        <v>0.98</v>
      </c>
      <c r="P44" s="625"/>
      <c r="Q44" s="625"/>
      <c r="R44" s="625">
        <v>0.35</v>
      </c>
      <c r="S44" s="508"/>
      <c r="T44" s="625">
        <v>0.35</v>
      </c>
      <c r="U44" s="508"/>
      <c r="V44" s="508"/>
      <c r="W44" s="508"/>
      <c r="X44" s="508"/>
      <c r="Y44" s="508"/>
      <c r="Z44" s="508"/>
      <c r="AA44" s="508"/>
      <c r="AB44" s="508"/>
      <c r="AC44" s="508"/>
      <c r="AD44" s="508"/>
      <c r="AE44" s="508"/>
      <c r="AF44" s="508"/>
      <c r="AG44" s="625">
        <v>0.02</v>
      </c>
      <c r="AH44" s="625"/>
      <c r="AI44" s="625"/>
      <c r="AJ44" s="625">
        <v>4.7000000000000002E-3</v>
      </c>
      <c r="AK44" s="508"/>
      <c r="AL44" s="508"/>
      <c r="AM44" s="508"/>
      <c r="AN44" s="508"/>
      <c r="AO44" s="508"/>
      <c r="AP44" s="508"/>
      <c r="AQ44" s="508"/>
      <c r="AR44" s="508"/>
      <c r="AS44" s="508"/>
      <c r="AT44" s="508"/>
      <c r="AU44" s="508"/>
      <c r="AV44" s="508"/>
      <c r="AW44" s="508"/>
      <c r="AX44" s="508"/>
      <c r="AY44" s="508"/>
      <c r="AZ44" s="508"/>
      <c r="BA44" s="508"/>
      <c r="BB44" s="508"/>
      <c r="BC44" s="508"/>
      <c r="BD44" s="625"/>
      <c r="BE44" s="625"/>
      <c r="BF44" s="625"/>
      <c r="BG44" s="625">
        <v>0.5</v>
      </c>
      <c r="BH44" s="481" t="str">
        <f t="shared" si="8"/>
        <v>Xã Tủa Thàng</v>
      </c>
      <c r="BI44" s="516"/>
      <c r="BJ44" s="628"/>
      <c r="BK44" s="491"/>
      <c r="BL44" s="629" t="s">
        <v>785</v>
      </c>
      <c r="BM44" s="516"/>
      <c r="BN44" s="630"/>
      <c r="BO44" s="516"/>
      <c r="BP44" s="491"/>
      <c r="BQ44" s="631"/>
      <c r="BR44" s="631"/>
    </row>
    <row r="45" spans="1:226" s="632" customFormat="1" hidden="1">
      <c r="A45" s="500" t="s">
        <v>663</v>
      </c>
      <c r="B45" s="623" t="s">
        <v>568</v>
      </c>
      <c r="C45" s="490" t="s">
        <v>572</v>
      </c>
      <c r="D45" s="501" t="s">
        <v>52</v>
      </c>
      <c r="E45" s="579"/>
      <c r="F45" s="579"/>
      <c r="G45" s="580">
        <f t="shared" si="7"/>
        <v>1.9620000000000011</v>
      </c>
      <c r="H45" s="624"/>
      <c r="I45" s="624"/>
      <c r="J45" s="624"/>
      <c r="K45" s="508"/>
      <c r="L45" s="625">
        <f>L42-L43-L44</f>
        <v>0</v>
      </c>
      <c r="M45" s="625">
        <f t="shared" ref="M45:T45" si="9">M42-M43-M44</f>
        <v>0.01</v>
      </c>
      <c r="N45" s="625">
        <f t="shared" si="9"/>
        <v>1.0500000000000007</v>
      </c>
      <c r="O45" s="625">
        <f t="shared" si="9"/>
        <v>0</v>
      </c>
      <c r="P45" s="625">
        <f t="shared" si="9"/>
        <v>0</v>
      </c>
      <c r="Q45" s="625">
        <f t="shared" si="9"/>
        <v>0</v>
      </c>
      <c r="R45" s="625">
        <f t="shared" si="9"/>
        <v>0.4</v>
      </c>
      <c r="S45" s="508">
        <f>S42-S43-S44</f>
        <v>0</v>
      </c>
      <c r="T45" s="625">
        <f t="shared" si="9"/>
        <v>0.4</v>
      </c>
      <c r="U45" s="508"/>
      <c r="V45" s="508"/>
      <c r="W45" s="508"/>
      <c r="X45" s="508"/>
      <c r="Y45" s="508"/>
      <c r="Z45" s="508"/>
      <c r="AA45" s="508"/>
      <c r="AB45" s="508"/>
      <c r="AC45" s="508"/>
      <c r="AD45" s="508"/>
      <c r="AE45" s="508"/>
      <c r="AF45" s="508"/>
      <c r="AG45" s="625"/>
      <c r="AH45" s="625"/>
      <c r="AI45" s="625">
        <v>2E-3</v>
      </c>
      <c r="AJ45" s="625"/>
      <c r="AK45" s="508"/>
      <c r="AL45" s="508"/>
      <c r="AM45" s="508"/>
      <c r="AN45" s="508"/>
      <c r="AO45" s="508"/>
      <c r="AP45" s="508"/>
      <c r="AQ45" s="508"/>
      <c r="AR45" s="508"/>
      <c r="AS45" s="508"/>
      <c r="AT45" s="508"/>
      <c r="AU45" s="508"/>
      <c r="AV45" s="508"/>
      <c r="AW45" s="508"/>
      <c r="AX45" s="508"/>
      <c r="AY45" s="508"/>
      <c r="AZ45" s="508"/>
      <c r="BA45" s="508"/>
      <c r="BB45" s="508"/>
      <c r="BC45" s="508"/>
      <c r="BD45" s="625"/>
      <c r="BE45" s="625"/>
      <c r="BF45" s="625"/>
      <c r="BG45" s="625">
        <v>0.5</v>
      </c>
      <c r="BH45" s="481" t="str">
        <f t="shared" si="8"/>
        <v>Xã Huổi Só</v>
      </c>
      <c r="BI45" s="516"/>
      <c r="BJ45" s="628"/>
      <c r="BK45" s="491"/>
      <c r="BL45" s="629" t="s">
        <v>785</v>
      </c>
      <c r="BM45" s="516"/>
      <c r="BN45" s="630"/>
      <c r="BO45" s="516"/>
      <c r="BP45" s="491"/>
      <c r="BQ45" s="631"/>
      <c r="BR45" s="631"/>
    </row>
    <row r="46" spans="1:226" ht="36.75" customHeight="1">
      <c r="A46" s="489">
        <f>A42+1</f>
        <v>11</v>
      </c>
      <c r="B46" s="590" t="s">
        <v>573</v>
      </c>
      <c r="C46" s="490" t="s">
        <v>571</v>
      </c>
      <c r="D46" s="502" t="s">
        <v>52</v>
      </c>
      <c r="E46" s="579">
        <v>5.4899999999999993</v>
      </c>
      <c r="F46" s="579"/>
      <c r="G46" s="580">
        <f t="shared" si="7"/>
        <v>5.4899900000000015</v>
      </c>
      <c r="H46" s="580"/>
      <c r="I46" s="580" t="s">
        <v>722</v>
      </c>
      <c r="J46" s="580"/>
      <c r="K46" s="505"/>
      <c r="L46" s="505">
        <v>0.13217000000000004</v>
      </c>
      <c r="M46" s="505"/>
      <c r="N46" s="612">
        <f>5.49-0.85</f>
        <v>4.6400000000000006</v>
      </c>
      <c r="O46" s="505">
        <v>0.2</v>
      </c>
      <c r="P46" s="505"/>
      <c r="Q46" s="505"/>
      <c r="R46" s="505"/>
      <c r="S46" s="505"/>
      <c r="T46" s="505"/>
      <c r="U46" s="505"/>
      <c r="V46" s="505"/>
      <c r="W46" s="505"/>
      <c r="X46" s="505"/>
      <c r="Y46" s="505"/>
      <c r="Z46" s="505"/>
      <c r="AA46" s="505"/>
      <c r="AB46" s="505"/>
      <c r="AC46" s="505"/>
      <c r="AD46" s="505"/>
      <c r="AE46" s="505"/>
      <c r="AF46" s="505">
        <v>0.42141999999999996</v>
      </c>
      <c r="AG46" s="505">
        <v>1.9650000000000001E-2</v>
      </c>
      <c r="AH46" s="505"/>
      <c r="AI46" s="505"/>
      <c r="AJ46" s="505"/>
      <c r="AK46" s="505"/>
      <c r="AL46" s="505"/>
      <c r="AM46" s="505"/>
      <c r="AN46" s="505"/>
      <c r="AO46" s="505"/>
      <c r="AP46" s="505"/>
      <c r="AQ46" s="505"/>
      <c r="AR46" s="505">
        <v>1.9730000000000001E-2</v>
      </c>
      <c r="AS46" s="505"/>
      <c r="AT46" s="505"/>
      <c r="AU46" s="505"/>
      <c r="AV46" s="505"/>
      <c r="AW46" s="505"/>
      <c r="AX46" s="505"/>
      <c r="AY46" s="505">
        <v>4.5500000000000002E-3</v>
      </c>
      <c r="AZ46" s="505"/>
      <c r="BA46" s="505"/>
      <c r="BB46" s="505"/>
      <c r="BC46" s="505"/>
      <c r="BD46" s="505"/>
      <c r="BE46" s="505"/>
      <c r="BF46" s="505"/>
      <c r="BG46" s="505">
        <v>5.2470000000000003E-2</v>
      </c>
      <c r="BH46" s="481" t="str">
        <f t="shared" si="8"/>
        <v>Xã Tủa Thàng</v>
      </c>
      <c r="BI46" s="496" t="s">
        <v>772</v>
      </c>
      <c r="BJ46" s="583" t="s">
        <v>787</v>
      </c>
      <c r="BK46" s="480" t="s">
        <v>720</v>
      </c>
      <c r="BL46" s="591" t="s">
        <v>788</v>
      </c>
      <c r="BM46" s="496" t="s">
        <v>743</v>
      </c>
      <c r="BN46" s="622" t="s">
        <v>789</v>
      </c>
      <c r="BO46" s="496">
        <v>2021</v>
      </c>
      <c r="BP46" s="580" t="s">
        <v>790</v>
      </c>
      <c r="BQ46" s="584">
        <f>SUM(K46:BG46)</f>
        <v>5.4899900000000015</v>
      </c>
      <c r="BR46" s="584">
        <f>BQ46-G46</f>
        <v>0</v>
      </c>
      <c r="BT46" s="550" t="s">
        <v>552</v>
      </c>
      <c r="BU46" s="550">
        <v>1</v>
      </c>
    </row>
    <row r="47" spans="1:226" ht="46.8">
      <c r="A47" s="489">
        <f>A46+1</f>
        <v>12</v>
      </c>
      <c r="B47" s="477" t="s">
        <v>602</v>
      </c>
      <c r="C47" s="490" t="s">
        <v>567</v>
      </c>
      <c r="D47" s="478" t="s">
        <v>52</v>
      </c>
      <c r="E47" s="580">
        <f>F47+G47</f>
        <v>8.5</v>
      </c>
      <c r="F47" s="579">
        <f>8.5-G47</f>
        <v>3.1711100000000005</v>
      </c>
      <c r="G47" s="580">
        <f t="shared" si="7"/>
        <v>5.3288899999999995</v>
      </c>
      <c r="H47" s="580"/>
      <c r="I47" s="580" t="s">
        <v>722</v>
      </c>
      <c r="J47" s="580"/>
      <c r="K47" s="505"/>
      <c r="L47" s="505"/>
      <c r="M47" s="505"/>
      <c r="N47" s="612">
        <v>3.67889</v>
      </c>
      <c r="O47" s="505"/>
      <c r="P47" s="505">
        <v>0.2</v>
      </c>
      <c r="Q47" s="505"/>
      <c r="R47" s="505"/>
      <c r="S47" s="505"/>
      <c r="T47" s="505"/>
      <c r="U47" s="505"/>
      <c r="V47" s="505"/>
      <c r="W47" s="505"/>
      <c r="X47" s="505"/>
      <c r="Y47" s="505"/>
      <c r="Z47" s="505"/>
      <c r="AA47" s="505"/>
      <c r="AB47" s="505"/>
      <c r="AC47" s="505"/>
      <c r="AD47" s="505"/>
      <c r="AE47" s="505"/>
      <c r="AF47" s="505">
        <v>1.41</v>
      </c>
      <c r="AG47" s="505">
        <v>0.01</v>
      </c>
      <c r="AH47" s="505"/>
      <c r="AI47" s="505"/>
      <c r="AJ47" s="505"/>
      <c r="AK47" s="505"/>
      <c r="AL47" s="505"/>
      <c r="AM47" s="505"/>
      <c r="AN47" s="505"/>
      <c r="AO47" s="505"/>
      <c r="AP47" s="505"/>
      <c r="AQ47" s="505"/>
      <c r="AR47" s="505"/>
      <c r="AS47" s="505"/>
      <c r="AT47" s="505"/>
      <c r="AU47" s="505"/>
      <c r="AV47" s="505"/>
      <c r="AW47" s="505"/>
      <c r="AX47" s="505"/>
      <c r="AY47" s="505">
        <v>0.01</v>
      </c>
      <c r="AZ47" s="505"/>
      <c r="BA47" s="505"/>
      <c r="BB47" s="505"/>
      <c r="BC47" s="505"/>
      <c r="BD47" s="505">
        <v>0.02</v>
      </c>
      <c r="BE47" s="505"/>
      <c r="BF47" s="505"/>
      <c r="BG47" s="505"/>
      <c r="BH47" s="481" t="str">
        <f t="shared" si="8"/>
        <v>Xã Xá Nhè</v>
      </c>
      <c r="BI47" s="496" t="s">
        <v>791</v>
      </c>
      <c r="BJ47" s="588" t="s">
        <v>792</v>
      </c>
      <c r="BK47" s="480" t="s">
        <v>720</v>
      </c>
      <c r="BL47" s="591" t="s">
        <v>793</v>
      </c>
      <c r="BM47" s="496" t="s">
        <v>743</v>
      </c>
      <c r="BN47" s="586" t="s">
        <v>781</v>
      </c>
      <c r="BO47" s="496">
        <v>2023</v>
      </c>
      <c r="BP47" s="580" t="s">
        <v>790</v>
      </c>
      <c r="BQ47" s="584">
        <f>SUM(K47:BG47)</f>
        <v>5.3288899999999995</v>
      </c>
      <c r="BR47" s="584">
        <f>BQ47-G47</f>
        <v>0</v>
      </c>
    </row>
    <row r="48" spans="1:226" ht="42" customHeight="1">
      <c r="A48" s="489">
        <f>A47+1</f>
        <v>13</v>
      </c>
      <c r="B48" s="477" t="s">
        <v>794</v>
      </c>
      <c r="C48" s="498" t="s">
        <v>579</v>
      </c>
      <c r="D48" s="478" t="s">
        <v>52</v>
      </c>
      <c r="E48" s="633">
        <v>16.2</v>
      </c>
      <c r="F48" s="579"/>
      <c r="G48" s="580">
        <f t="shared" si="7"/>
        <v>16.197430000000001</v>
      </c>
      <c r="H48" s="580"/>
      <c r="I48" s="580" t="s">
        <v>722</v>
      </c>
      <c r="J48" s="580"/>
      <c r="K48" s="505"/>
      <c r="L48" s="505">
        <v>0.26473000000000002</v>
      </c>
      <c r="M48" s="505"/>
      <c r="N48" s="612">
        <v>3.94733</v>
      </c>
      <c r="O48" s="505">
        <v>0.18</v>
      </c>
      <c r="P48" s="505"/>
      <c r="Q48" s="505"/>
      <c r="R48" s="505"/>
      <c r="S48" s="505"/>
      <c r="T48" s="505"/>
      <c r="U48" s="505"/>
      <c r="V48" s="505"/>
      <c r="W48" s="505"/>
      <c r="X48" s="505"/>
      <c r="Y48" s="505"/>
      <c r="Z48" s="505"/>
      <c r="AA48" s="505"/>
      <c r="AB48" s="505"/>
      <c r="AC48" s="505"/>
      <c r="AD48" s="505"/>
      <c r="AE48" s="505"/>
      <c r="AF48" s="505">
        <f>16.2-6.42</f>
        <v>9.7799999999999994</v>
      </c>
      <c r="AG48" s="505">
        <v>1.1847999999999999</v>
      </c>
      <c r="AH48" s="505"/>
      <c r="AI48" s="505"/>
      <c r="AJ48" s="505">
        <v>1.8330000000000003E-2</v>
      </c>
      <c r="AK48" s="505"/>
      <c r="AL48" s="505"/>
      <c r="AM48" s="505"/>
      <c r="AN48" s="505"/>
      <c r="AO48" s="505"/>
      <c r="AP48" s="505"/>
      <c r="AQ48" s="505"/>
      <c r="AR48" s="505"/>
      <c r="AS48" s="505"/>
      <c r="AT48" s="505"/>
      <c r="AU48" s="505"/>
      <c r="AV48" s="505"/>
      <c r="AW48" s="505"/>
      <c r="AX48" s="505"/>
      <c r="AY48" s="505">
        <v>0.81439000000000006</v>
      </c>
      <c r="AZ48" s="505"/>
      <c r="BA48" s="505"/>
      <c r="BB48" s="505"/>
      <c r="BC48" s="505"/>
      <c r="BD48" s="505">
        <v>7.8499999999999993E-3</v>
      </c>
      <c r="BE48" s="505"/>
      <c r="BF48" s="505"/>
      <c r="BG48" s="505"/>
      <c r="BH48" s="481" t="str">
        <f t="shared" si="8"/>
        <v>Xã Tả Sìn Thàng, Sín Chải</v>
      </c>
      <c r="BI48" s="496" t="s">
        <v>739</v>
      </c>
      <c r="BJ48" s="583" t="s">
        <v>795</v>
      </c>
      <c r="BK48" s="480" t="s">
        <v>720</v>
      </c>
      <c r="BL48" s="591" t="s">
        <v>796</v>
      </c>
      <c r="BM48" s="496" t="s">
        <v>743</v>
      </c>
      <c r="BN48" s="586" t="s">
        <v>797</v>
      </c>
      <c r="BO48" s="496">
        <v>2023</v>
      </c>
      <c r="BP48" s="580" t="s">
        <v>759</v>
      </c>
      <c r="BQ48" s="584">
        <f>SUM(K48:BG48)</f>
        <v>16.197430000000001</v>
      </c>
      <c r="BR48" s="584">
        <f>BQ48-G48</f>
        <v>0</v>
      </c>
      <c r="BW48" s="550" t="s">
        <v>798</v>
      </c>
    </row>
    <row r="49" spans="1:81" s="632" customFormat="1" ht="31.2" hidden="1">
      <c r="A49" s="500" t="s">
        <v>663</v>
      </c>
      <c r="B49" s="504" t="s">
        <v>578</v>
      </c>
      <c r="C49" s="490" t="s">
        <v>580</v>
      </c>
      <c r="D49" s="503" t="s">
        <v>52</v>
      </c>
      <c r="E49" s="633">
        <f>F49+G49</f>
        <v>6.9183300000000001</v>
      </c>
      <c r="F49" s="579"/>
      <c r="G49" s="580">
        <f t="shared" si="7"/>
        <v>6.9183300000000001</v>
      </c>
      <c r="H49" s="624"/>
      <c r="I49" s="624"/>
      <c r="J49" s="624"/>
      <c r="K49" s="625"/>
      <c r="L49" s="625">
        <v>0.26</v>
      </c>
      <c r="M49" s="625"/>
      <c r="N49" s="634">
        <v>1.95</v>
      </c>
      <c r="O49" s="625"/>
      <c r="P49" s="508"/>
      <c r="Q49" s="508"/>
      <c r="R49" s="508"/>
      <c r="S49" s="508"/>
      <c r="T49" s="508"/>
      <c r="U49" s="508"/>
      <c r="V49" s="508"/>
      <c r="W49" s="508"/>
      <c r="X49" s="508"/>
      <c r="Y49" s="508"/>
      <c r="Z49" s="508"/>
      <c r="AA49" s="508"/>
      <c r="AB49" s="508"/>
      <c r="AC49" s="508"/>
      <c r="AD49" s="508"/>
      <c r="AE49" s="508"/>
      <c r="AF49" s="625">
        <v>4.28</v>
      </c>
      <c r="AG49" s="625"/>
      <c r="AH49" s="508"/>
      <c r="AI49" s="508"/>
      <c r="AJ49" s="508">
        <v>1.8330000000000003E-2</v>
      </c>
      <c r="AK49" s="508"/>
      <c r="AL49" s="508"/>
      <c r="AM49" s="508"/>
      <c r="AN49" s="508"/>
      <c r="AO49" s="508"/>
      <c r="AP49" s="508"/>
      <c r="AQ49" s="508"/>
      <c r="AR49" s="508"/>
      <c r="AS49" s="508"/>
      <c r="AT49" s="508"/>
      <c r="AU49" s="508"/>
      <c r="AV49" s="508"/>
      <c r="AW49" s="508"/>
      <c r="AX49" s="508"/>
      <c r="AY49" s="625">
        <v>0.41</v>
      </c>
      <c r="AZ49" s="508"/>
      <c r="BA49" s="508"/>
      <c r="BB49" s="508"/>
      <c r="BC49" s="508"/>
      <c r="BD49" s="625"/>
      <c r="BE49" s="508"/>
      <c r="BF49" s="508"/>
      <c r="BG49" s="508"/>
      <c r="BH49" s="635" t="str">
        <f t="shared" si="8"/>
        <v>Xã Tả Sìn Thàng</v>
      </c>
      <c r="BI49" s="516"/>
      <c r="BJ49" s="628"/>
      <c r="BK49" s="491"/>
      <c r="BL49" s="636" t="s">
        <v>796</v>
      </c>
      <c r="BM49" s="516"/>
      <c r="BN49" s="637"/>
      <c r="BO49" s="516"/>
      <c r="BP49" s="491"/>
      <c r="BQ49" s="631"/>
      <c r="BR49" s="631"/>
    </row>
    <row r="50" spans="1:81" s="632" customFormat="1" ht="31.2" hidden="1">
      <c r="A50" s="500" t="s">
        <v>663</v>
      </c>
      <c r="B50" s="504" t="s">
        <v>578</v>
      </c>
      <c r="C50" s="490" t="s">
        <v>581</v>
      </c>
      <c r="D50" s="503" t="s">
        <v>52</v>
      </c>
      <c r="E50" s="633">
        <f>F50+G50</f>
        <v>9.2791899999999981</v>
      </c>
      <c r="F50" s="579"/>
      <c r="G50" s="580">
        <f t="shared" si="7"/>
        <v>9.2791899999999981</v>
      </c>
      <c r="H50" s="624"/>
      <c r="I50" s="624"/>
      <c r="J50" s="624"/>
      <c r="K50" s="625"/>
      <c r="L50" s="625"/>
      <c r="M50" s="625"/>
      <c r="N50" s="634">
        <v>2</v>
      </c>
      <c r="O50" s="625">
        <v>0.18</v>
      </c>
      <c r="P50" s="508"/>
      <c r="Q50" s="508"/>
      <c r="R50" s="508"/>
      <c r="S50" s="508"/>
      <c r="T50" s="508"/>
      <c r="U50" s="508"/>
      <c r="V50" s="508"/>
      <c r="W50" s="508"/>
      <c r="X50" s="508"/>
      <c r="Y50" s="508"/>
      <c r="Z50" s="508"/>
      <c r="AA50" s="508"/>
      <c r="AB50" s="508"/>
      <c r="AC50" s="508"/>
      <c r="AD50" s="508"/>
      <c r="AE50" s="508"/>
      <c r="AF50" s="625">
        <v>5.5</v>
      </c>
      <c r="AG50" s="508">
        <v>1.1847999999999999</v>
      </c>
      <c r="AH50" s="508"/>
      <c r="AI50" s="508"/>
      <c r="AJ50" s="625"/>
      <c r="AK50" s="508"/>
      <c r="AL50" s="508"/>
      <c r="AM50" s="508"/>
      <c r="AN50" s="508"/>
      <c r="AO50" s="508"/>
      <c r="AP50" s="508"/>
      <c r="AQ50" s="508"/>
      <c r="AR50" s="508"/>
      <c r="AS50" s="508"/>
      <c r="AT50" s="508"/>
      <c r="AU50" s="508"/>
      <c r="AV50" s="508"/>
      <c r="AW50" s="508"/>
      <c r="AX50" s="508"/>
      <c r="AY50" s="625">
        <f>AY48-AY49</f>
        <v>0.40439000000000008</v>
      </c>
      <c r="AZ50" s="508"/>
      <c r="BA50" s="508"/>
      <c r="BB50" s="508"/>
      <c r="BC50" s="508"/>
      <c r="BD50" s="625">
        <v>0.01</v>
      </c>
      <c r="BE50" s="508"/>
      <c r="BF50" s="508"/>
      <c r="BG50" s="508"/>
      <c r="BH50" s="635" t="str">
        <f t="shared" si="8"/>
        <v>Xã Sín Chải</v>
      </c>
      <c r="BI50" s="516"/>
      <c r="BJ50" s="628"/>
      <c r="BK50" s="491"/>
      <c r="BL50" s="636" t="s">
        <v>796</v>
      </c>
      <c r="BM50" s="516"/>
      <c r="BN50" s="637"/>
      <c r="BO50" s="516"/>
      <c r="BP50" s="491"/>
      <c r="BQ50" s="631"/>
      <c r="BR50" s="631"/>
    </row>
    <row r="51" spans="1:81" ht="62.4">
      <c r="A51" s="489">
        <f>A48+1</f>
        <v>14</v>
      </c>
      <c r="B51" s="477" t="s">
        <v>639</v>
      </c>
      <c r="C51" s="490" t="s">
        <v>571</v>
      </c>
      <c r="D51" s="478" t="s">
        <v>52</v>
      </c>
      <c r="E51" s="633">
        <v>1.6886999999999999</v>
      </c>
      <c r="F51" s="579"/>
      <c r="G51" s="580">
        <f t="shared" si="7"/>
        <v>1.6892999999999998</v>
      </c>
      <c r="H51" s="580"/>
      <c r="I51" s="580" t="s">
        <v>722</v>
      </c>
      <c r="J51" s="580"/>
      <c r="K51" s="505"/>
      <c r="L51" s="505">
        <v>0.01</v>
      </c>
      <c r="M51" s="505"/>
      <c r="N51" s="612">
        <f>1.69-0.9</f>
        <v>0.78999999999999992</v>
      </c>
      <c r="O51" s="505">
        <v>0.11</v>
      </c>
      <c r="P51" s="505"/>
      <c r="Q51" s="505"/>
      <c r="R51" s="505">
        <v>0.19</v>
      </c>
      <c r="S51" s="505"/>
      <c r="T51" s="505">
        <v>0.19</v>
      </c>
      <c r="U51" s="505"/>
      <c r="V51" s="505"/>
      <c r="W51" s="505"/>
      <c r="X51" s="505"/>
      <c r="Y51" s="505"/>
      <c r="Z51" s="505"/>
      <c r="AA51" s="505"/>
      <c r="AB51" s="505"/>
      <c r="AC51" s="505"/>
      <c r="AD51" s="505"/>
      <c r="AE51" s="505"/>
      <c r="AF51" s="505"/>
      <c r="AG51" s="505">
        <v>0.316</v>
      </c>
      <c r="AH51" s="505"/>
      <c r="AI51" s="505"/>
      <c r="AJ51" s="505"/>
      <c r="AK51" s="505"/>
      <c r="AL51" s="505"/>
      <c r="AM51" s="505"/>
      <c r="AN51" s="505"/>
      <c r="AO51" s="505"/>
      <c r="AP51" s="505"/>
      <c r="AQ51" s="505"/>
      <c r="AR51" s="505"/>
      <c r="AS51" s="505"/>
      <c r="AT51" s="505"/>
      <c r="AU51" s="505"/>
      <c r="AV51" s="505"/>
      <c r="AW51" s="505"/>
      <c r="AX51" s="505"/>
      <c r="AY51" s="505">
        <f>0.16+0.06</f>
        <v>0.22</v>
      </c>
      <c r="AZ51" s="505"/>
      <c r="BA51" s="505"/>
      <c r="BB51" s="505"/>
      <c r="BC51" s="505"/>
      <c r="BD51" s="505">
        <v>0.01</v>
      </c>
      <c r="BE51" s="505"/>
      <c r="BF51" s="505"/>
      <c r="BG51" s="505">
        <f>0.024+0.0193</f>
        <v>4.3300000000000005E-2</v>
      </c>
      <c r="BH51" s="481" t="str">
        <f t="shared" si="8"/>
        <v>Xã Tủa Thàng</v>
      </c>
      <c r="BI51" s="496" t="s">
        <v>772</v>
      </c>
      <c r="BJ51" s="583" t="s">
        <v>799</v>
      </c>
      <c r="BK51" s="480" t="s">
        <v>720</v>
      </c>
      <c r="BL51" s="496" t="s">
        <v>785</v>
      </c>
      <c r="BM51" s="496"/>
      <c r="BN51" s="586"/>
      <c r="BO51" s="496"/>
      <c r="BP51" s="580" t="s">
        <v>759</v>
      </c>
      <c r="BQ51" s="584">
        <f>SUM(K51:BG51)</f>
        <v>1.8792999999999997</v>
      </c>
      <c r="BR51" s="584">
        <f>BQ51-G51</f>
        <v>0.18999999999999995</v>
      </c>
      <c r="BT51" s="550" t="s">
        <v>552</v>
      </c>
      <c r="BU51" s="550">
        <v>1</v>
      </c>
    </row>
    <row r="52" spans="1:81" ht="48.75" customHeight="1">
      <c r="A52" s="489">
        <f>A51+1</f>
        <v>15</v>
      </c>
      <c r="B52" s="477" t="s">
        <v>638</v>
      </c>
      <c r="C52" s="498" t="s">
        <v>664</v>
      </c>
      <c r="D52" s="478" t="s">
        <v>52</v>
      </c>
      <c r="E52" s="633">
        <f>F52+G52</f>
        <v>6.1209999999999987</v>
      </c>
      <c r="F52" s="579"/>
      <c r="G52" s="580">
        <f t="shared" si="7"/>
        <v>6.1209999999999987</v>
      </c>
      <c r="H52" s="580"/>
      <c r="I52" s="580" t="s">
        <v>722</v>
      </c>
      <c r="J52" s="580"/>
      <c r="K52" s="505">
        <f>K53+K54</f>
        <v>0</v>
      </c>
      <c r="L52" s="505">
        <f>L53+L54</f>
        <v>0.15</v>
      </c>
      <c r="M52" s="505">
        <f t="shared" ref="M52:BG52" si="10">M53+M54</f>
        <v>0</v>
      </c>
      <c r="N52" s="505">
        <f t="shared" si="10"/>
        <v>3.8</v>
      </c>
      <c r="O52" s="505">
        <v>0.55000000000000004</v>
      </c>
      <c r="P52" s="505">
        <f t="shared" si="10"/>
        <v>0</v>
      </c>
      <c r="Q52" s="505">
        <f t="shared" si="10"/>
        <v>0</v>
      </c>
      <c r="R52" s="505">
        <f t="shared" si="10"/>
        <v>0</v>
      </c>
      <c r="S52" s="505">
        <f t="shared" si="10"/>
        <v>0</v>
      </c>
      <c r="T52" s="505"/>
      <c r="U52" s="505"/>
      <c r="V52" s="505">
        <f t="shared" si="10"/>
        <v>0</v>
      </c>
      <c r="W52" s="505">
        <f t="shared" si="10"/>
        <v>0</v>
      </c>
      <c r="X52" s="505">
        <f t="shared" si="10"/>
        <v>0</v>
      </c>
      <c r="Y52" s="505">
        <f t="shared" si="10"/>
        <v>0</v>
      </c>
      <c r="Z52" s="505">
        <f t="shared" si="10"/>
        <v>0</v>
      </c>
      <c r="AA52" s="505">
        <f t="shared" si="10"/>
        <v>0</v>
      </c>
      <c r="AB52" s="505">
        <f t="shared" si="10"/>
        <v>0</v>
      </c>
      <c r="AC52" s="505">
        <f t="shared" si="10"/>
        <v>0</v>
      </c>
      <c r="AD52" s="505">
        <f t="shared" si="10"/>
        <v>0</v>
      </c>
      <c r="AE52" s="505">
        <f t="shared" si="10"/>
        <v>0</v>
      </c>
      <c r="AF52" s="505">
        <f t="shared" si="10"/>
        <v>0.59999999999999964</v>
      </c>
      <c r="AG52" s="505">
        <f t="shared" si="10"/>
        <v>0</v>
      </c>
      <c r="AH52" s="505">
        <v>4.0000000000000001E-3</v>
      </c>
      <c r="AI52" s="505">
        <f t="shared" si="10"/>
        <v>0</v>
      </c>
      <c r="AJ52" s="505">
        <f t="shared" si="10"/>
        <v>0</v>
      </c>
      <c r="AK52" s="505">
        <f t="shared" si="10"/>
        <v>0</v>
      </c>
      <c r="AL52" s="505">
        <f t="shared" si="10"/>
        <v>0</v>
      </c>
      <c r="AM52" s="505">
        <f t="shared" si="10"/>
        <v>0</v>
      </c>
      <c r="AN52" s="505">
        <f t="shared" si="10"/>
        <v>0</v>
      </c>
      <c r="AO52" s="505">
        <f t="shared" si="10"/>
        <v>0</v>
      </c>
      <c r="AP52" s="505">
        <f t="shared" si="10"/>
        <v>0</v>
      </c>
      <c r="AQ52" s="505">
        <f t="shared" si="10"/>
        <v>0</v>
      </c>
      <c r="AR52" s="505">
        <f t="shared" si="10"/>
        <v>0</v>
      </c>
      <c r="AS52" s="505">
        <f t="shared" si="10"/>
        <v>0</v>
      </c>
      <c r="AT52" s="505">
        <f t="shared" si="10"/>
        <v>0</v>
      </c>
      <c r="AU52" s="505">
        <f t="shared" si="10"/>
        <v>0</v>
      </c>
      <c r="AV52" s="505">
        <f t="shared" si="10"/>
        <v>0</v>
      </c>
      <c r="AW52" s="505">
        <f t="shared" si="10"/>
        <v>0</v>
      </c>
      <c r="AX52" s="505">
        <f t="shared" si="10"/>
        <v>0</v>
      </c>
      <c r="AY52" s="505">
        <v>0.99699999999999989</v>
      </c>
      <c r="AZ52" s="505">
        <f t="shared" si="10"/>
        <v>0</v>
      </c>
      <c r="BA52" s="505">
        <f t="shared" si="10"/>
        <v>0</v>
      </c>
      <c r="BB52" s="505">
        <f t="shared" si="10"/>
        <v>0</v>
      </c>
      <c r="BC52" s="505">
        <f t="shared" si="10"/>
        <v>0</v>
      </c>
      <c r="BD52" s="505">
        <f t="shared" si="10"/>
        <v>0.02</v>
      </c>
      <c r="BE52" s="505">
        <f t="shared" si="10"/>
        <v>0</v>
      </c>
      <c r="BF52" s="505">
        <f t="shared" si="10"/>
        <v>0</v>
      </c>
      <c r="BG52" s="505">
        <f t="shared" si="10"/>
        <v>0</v>
      </c>
      <c r="BH52" s="481" t="str">
        <f t="shared" si="8"/>
        <v>Thị trấn Tủa Chùa, Xã Sính Phình</v>
      </c>
      <c r="BI52" s="496" t="s">
        <v>718</v>
      </c>
      <c r="BJ52" s="583" t="s">
        <v>800</v>
      </c>
      <c r="BK52" s="480" t="s">
        <v>720</v>
      </c>
      <c r="BL52" s="591" t="s">
        <v>801</v>
      </c>
      <c r="BM52" s="496"/>
      <c r="BN52" s="586"/>
      <c r="BO52" s="496"/>
      <c r="BP52" s="580" t="s">
        <v>790</v>
      </c>
      <c r="BQ52" s="584">
        <f>SUM(K52:BG52)</f>
        <v>6.1209999999999987</v>
      </c>
      <c r="BR52" s="584">
        <f>BQ52-G52</f>
        <v>0</v>
      </c>
      <c r="BT52" s="550" t="s">
        <v>552</v>
      </c>
      <c r="BU52" s="550">
        <v>1</v>
      </c>
    </row>
    <row r="53" spans="1:81" s="632" customFormat="1" ht="31.2" hidden="1">
      <c r="A53" s="500" t="s">
        <v>663</v>
      </c>
      <c r="B53" s="504" t="s">
        <v>665</v>
      </c>
      <c r="C53" s="578" t="s">
        <v>356</v>
      </c>
      <c r="D53" s="503" t="s">
        <v>52</v>
      </c>
      <c r="E53" s="633">
        <f>3.07</f>
        <v>3.07</v>
      </c>
      <c r="F53" s="579"/>
      <c r="G53" s="580">
        <f t="shared" si="7"/>
        <v>2.7739999999999996</v>
      </c>
      <c r="H53" s="624"/>
      <c r="I53" s="624"/>
      <c r="J53" s="624"/>
      <c r="K53" s="508"/>
      <c r="L53" s="625">
        <v>0.15</v>
      </c>
      <c r="M53" s="625"/>
      <c r="N53" s="634">
        <v>2.21</v>
      </c>
      <c r="O53" s="508">
        <v>0.3</v>
      </c>
      <c r="P53" s="508"/>
      <c r="Q53" s="508"/>
      <c r="R53" s="508"/>
      <c r="S53" s="508"/>
      <c r="T53" s="508"/>
      <c r="U53" s="508"/>
      <c r="V53" s="508"/>
      <c r="W53" s="508"/>
      <c r="X53" s="508"/>
      <c r="Y53" s="508"/>
      <c r="Z53" s="508"/>
      <c r="AA53" s="508"/>
      <c r="AB53" s="508"/>
      <c r="AC53" s="508"/>
      <c r="AD53" s="508"/>
      <c r="AE53" s="508"/>
      <c r="AF53" s="508">
        <f>3.07-2.96</f>
        <v>0.10999999999999988</v>
      </c>
      <c r="AG53" s="508"/>
      <c r="AH53" s="505">
        <v>4.0000000000000001E-3</v>
      </c>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481" t="str">
        <f t="shared" si="8"/>
        <v>Thị trấn</v>
      </c>
      <c r="BI53" s="516"/>
      <c r="BJ53" s="628"/>
      <c r="BK53" s="491"/>
      <c r="BL53" s="629" t="s">
        <v>801</v>
      </c>
      <c r="BM53" s="496"/>
      <c r="BN53" s="586"/>
      <c r="BO53" s="496"/>
      <c r="BP53" s="491"/>
      <c r="BQ53" s="584"/>
      <c r="BR53" s="584"/>
      <c r="BS53" s="550"/>
      <c r="BT53" s="550" t="s">
        <v>552</v>
      </c>
      <c r="BU53" s="632">
        <v>1</v>
      </c>
    </row>
    <row r="54" spans="1:81" s="632" customFormat="1" ht="31.2" hidden="1">
      <c r="A54" s="500" t="s">
        <v>663</v>
      </c>
      <c r="B54" s="504" t="s">
        <v>666</v>
      </c>
      <c r="C54" s="490" t="s">
        <v>574</v>
      </c>
      <c r="D54" s="503" t="s">
        <v>52</v>
      </c>
      <c r="E54" s="633">
        <v>3.05</v>
      </c>
      <c r="F54" s="579"/>
      <c r="G54" s="580">
        <f t="shared" si="7"/>
        <v>3.347</v>
      </c>
      <c r="H54" s="624"/>
      <c r="I54" s="624"/>
      <c r="J54" s="624"/>
      <c r="K54" s="508"/>
      <c r="L54" s="508"/>
      <c r="M54" s="508"/>
      <c r="N54" s="625">
        <v>1.59</v>
      </c>
      <c r="O54" s="625">
        <v>0.25</v>
      </c>
      <c r="P54" s="508"/>
      <c r="Q54" s="508"/>
      <c r="R54" s="508"/>
      <c r="S54" s="508"/>
      <c r="T54" s="508"/>
      <c r="U54" s="508"/>
      <c r="V54" s="508"/>
      <c r="W54" s="508"/>
      <c r="X54" s="508"/>
      <c r="Y54" s="508"/>
      <c r="Z54" s="508"/>
      <c r="AA54" s="508"/>
      <c r="AB54" s="508"/>
      <c r="AC54" s="508"/>
      <c r="AD54" s="508"/>
      <c r="AE54" s="508"/>
      <c r="AF54" s="508">
        <f>3.05-2.56</f>
        <v>0.48999999999999977</v>
      </c>
      <c r="AG54" s="508"/>
      <c r="AH54" s="508"/>
      <c r="AI54" s="508"/>
      <c r="AJ54" s="508"/>
      <c r="AK54" s="508"/>
      <c r="AL54" s="508"/>
      <c r="AM54" s="508"/>
      <c r="AN54" s="508"/>
      <c r="AO54" s="508"/>
      <c r="AP54" s="508"/>
      <c r="AQ54" s="508"/>
      <c r="AR54" s="508"/>
      <c r="AS54" s="508"/>
      <c r="AT54" s="508"/>
      <c r="AU54" s="508"/>
      <c r="AV54" s="508"/>
      <c r="AW54" s="508"/>
      <c r="AX54" s="508"/>
      <c r="AY54" s="505">
        <v>0.99699999999999989</v>
      </c>
      <c r="AZ54" s="508"/>
      <c r="BA54" s="508"/>
      <c r="BB54" s="508"/>
      <c r="BC54" s="508"/>
      <c r="BD54" s="625">
        <v>0.02</v>
      </c>
      <c r="BE54" s="508"/>
      <c r="BF54" s="508"/>
      <c r="BG54" s="508"/>
      <c r="BH54" s="481" t="str">
        <f t="shared" si="8"/>
        <v>Xã Sính Phình</v>
      </c>
      <c r="BI54" s="516"/>
      <c r="BJ54" s="628"/>
      <c r="BK54" s="491"/>
      <c r="BL54" s="629" t="s">
        <v>801</v>
      </c>
      <c r="BM54" s="496"/>
      <c r="BN54" s="586"/>
      <c r="BO54" s="496"/>
      <c r="BP54" s="491"/>
      <c r="BQ54" s="584"/>
      <c r="BR54" s="584"/>
      <c r="BS54" s="550"/>
      <c r="BT54" s="550" t="s">
        <v>552</v>
      </c>
      <c r="BU54" s="632">
        <v>1</v>
      </c>
    </row>
    <row r="55" spans="1:81" ht="31.2">
      <c r="A55" s="499">
        <f>A52+1</f>
        <v>16</v>
      </c>
      <c r="B55" s="590" t="s">
        <v>613</v>
      </c>
      <c r="C55" s="498" t="s">
        <v>614</v>
      </c>
      <c r="D55" s="499" t="s">
        <v>52</v>
      </c>
      <c r="E55" s="588">
        <f>F55+G55</f>
        <v>1.9997099999999999</v>
      </c>
      <c r="F55" s="499"/>
      <c r="G55" s="580">
        <f t="shared" si="7"/>
        <v>1.9997099999999999</v>
      </c>
      <c r="H55" s="580"/>
      <c r="I55" s="580" t="s">
        <v>722</v>
      </c>
      <c r="J55" s="580"/>
      <c r="K55" s="505"/>
      <c r="L55" s="505">
        <v>5.2999999999999999E-2</v>
      </c>
      <c r="M55" s="505"/>
      <c r="N55" s="612">
        <f>10311.1/10000</f>
        <v>1.03111</v>
      </c>
      <c r="O55" s="505">
        <v>0.02</v>
      </c>
      <c r="P55" s="505"/>
      <c r="Q55" s="505"/>
      <c r="R55" s="505">
        <v>0.23</v>
      </c>
      <c r="S55" s="505"/>
      <c r="T55" s="505">
        <v>0.23</v>
      </c>
      <c r="U55" s="505"/>
      <c r="V55" s="505"/>
      <c r="W55" s="505"/>
      <c r="X55" s="505"/>
      <c r="Y55" s="505"/>
      <c r="Z55" s="505"/>
      <c r="AA55" s="505"/>
      <c r="AB55" s="505"/>
      <c r="AC55" s="505"/>
      <c r="AD55" s="505"/>
      <c r="AE55" s="505"/>
      <c r="AF55" s="505">
        <v>0.57999999999999996</v>
      </c>
      <c r="AG55" s="505"/>
      <c r="AH55" s="505"/>
      <c r="AI55" s="505"/>
      <c r="AJ55" s="505">
        <v>1.5599999999999999E-2</v>
      </c>
      <c r="AK55" s="505"/>
      <c r="AL55" s="505"/>
      <c r="AM55" s="505"/>
      <c r="AN55" s="505"/>
      <c r="AO55" s="505"/>
      <c r="AP55" s="505"/>
      <c r="AQ55" s="505"/>
      <c r="AR55" s="505"/>
      <c r="AS55" s="505"/>
      <c r="AT55" s="505"/>
      <c r="AU55" s="505"/>
      <c r="AV55" s="505"/>
      <c r="AW55" s="505"/>
      <c r="AX55" s="505"/>
      <c r="AY55" s="505">
        <v>7.0000000000000007E-2</v>
      </c>
      <c r="AZ55" s="505"/>
      <c r="BA55" s="505"/>
      <c r="BB55" s="505"/>
      <c r="BC55" s="505"/>
      <c r="BD55" s="505"/>
      <c r="BE55" s="505"/>
      <c r="BF55" s="505"/>
      <c r="BG55" s="505"/>
      <c r="BH55" s="481" t="str">
        <f t="shared" si="8"/>
        <v>Thị trấn Tủa Chùa, Mường Báng</v>
      </c>
      <c r="BI55" s="496" t="s">
        <v>802</v>
      </c>
      <c r="BJ55" s="588" t="s">
        <v>803</v>
      </c>
      <c r="BK55" s="480" t="s">
        <v>720</v>
      </c>
      <c r="BL55" s="638" t="s">
        <v>804</v>
      </c>
      <c r="BM55" s="496" t="s">
        <v>805</v>
      </c>
      <c r="BN55" s="639"/>
      <c r="BO55" s="499">
        <v>2024</v>
      </c>
      <c r="BP55" s="580" t="s">
        <v>790</v>
      </c>
      <c r="BQ55" s="584">
        <f t="shared" ref="BQ55:BQ60" si="11">SUM(K55:BG55)</f>
        <v>2.2297099999999999</v>
      </c>
      <c r="BR55" s="584" t="s">
        <v>806</v>
      </c>
      <c r="BT55" s="550" t="s">
        <v>552</v>
      </c>
    </row>
    <row r="56" spans="1:81" s="632" customFormat="1" ht="31.2" hidden="1">
      <c r="A56" s="507" t="s">
        <v>663</v>
      </c>
      <c r="B56" s="623" t="s">
        <v>613</v>
      </c>
      <c r="C56" s="578" t="s">
        <v>356</v>
      </c>
      <c r="D56" s="499" t="s">
        <v>52</v>
      </c>
      <c r="E56" s="588">
        <f>F56+G56</f>
        <v>0.49699999999999989</v>
      </c>
      <c r="F56" s="499"/>
      <c r="G56" s="580">
        <f t="shared" si="7"/>
        <v>0.49699999999999989</v>
      </c>
      <c r="H56" s="580"/>
      <c r="I56" s="580"/>
      <c r="J56" s="580"/>
      <c r="K56" s="508"/>
      <c r="L56" s="508">
        <f>L55</f>
        <v>5.2999999999999999E-2</v>
      </c>
      <c r="M56" s="508"/>
      <c r="N56" s="640">
        <v>0.28839999999999999</v>
      </c>
      <c r="O56" s="508"/>
      <c r="P56" s="508"/>
      <c r="Q56" s="508"/>
      <c r="R56" s="508">
        <v>0.14000000000000001</v>
      </c>
      <c r="S56" s="508"/>
      <c r="T56" s="508">
        <v>0.14000000000000001</v>
      </c>
      <c r="U56" s="508"/>
      <c r="V56" s="508"/>
      <c r="W56" s="508"/>
      <c r="X56" s="508"/>
      <c r="Y56" s="508"/>
      <c r="Z56" s="508"/>
      <c r="AA56" s="508"/>
      <c r="AB56" s="508"/>
      <c r="AC56" s="508"/>
      <c r="AD56" s="508"/>
      <c r="AE56" s="508"/>
      <c r="AF56" s="508"/>
      <c r="AG56" s="508"/>
      <c r="AH56" s="508"/>
      <c r="AI56" s="508"/>
      <c r="AJ56" s="508">
        <f>AJ55</f>
        <v>1.5599999999999999E-2</v>
      </c>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481" t="str">
        <f t="shared" si="8"/>
        <v>Thị trấn</v>
      </c>
      <c r="BI56" s="516"/>
      <c r="BJ56" s="641"/>
      <c r="BK56" s="480"/>
      <c r="BL56" s="638" t="s">
        <v>804</v>
      </c>
      <c r="BM56" s="496" t="s">
        <v>805</v>
      </c>
      <c r="BN56" s="642"/>
      <c r="BO56" s="499">
        <v>2024</v>
      </c>
      <c r="BP56" s="480"/>
      <c r="BQ56" s="584">
        <f t="shared" si="11"/>
        <v>0.6369999999999999</v>
      </c>
      <c r="BR56" s="584">
        <f>BQ56-G56</f>
        <v>0.14000000000000001</v>
      </c>
    </row>
    <row r="57" spans="1:81" s="632" customFormat="1" ht="31.2" hidden="1">
      <c r="A57" s="507" t="s">
        <v>663</v>
      </c>
      <c r="B57" s="623" t="s">
        <v>613</v>
      </c>
      <c r="C57" s="490" t="s">
        <v>590</v>
      </c>
      <c r="D57" s="499" t="s">
        <v>52</v>
      </c>
      <c r="E57" s="588">
        <f>G57+F57</f>
        <v>1.50271</v>
      </c>
      <c r="F57" s="499"/>
      <c r="G57" s="580">
        <f t="shared" si="7"/>
        <v>1.50271</v>
      </c>
      <c r="H57" s="580"/>
      <c r="I57" s="580"/>
      <c r="J57" s="580"/>
      <c r="K57" s="480">
        <f t="shared" ref="K57:BG57" si="12">K55-K56</f>
        <v>0</v>
      </c>
      <c r="L57" s="480">
        <f t="shared" si="12"/>
        <v>0</v>
      </c>
      <c r="M57" s="480">
        <f t="shared" si="12"/>
        <v>0</v>
      </c>
      <c r="N57" s="480">
        <f t="shared" si="12"/>
        <v>0.74270999999999998</v>
      </c>
      <c r="O57" s="480">
        <f t="shared" si="12"/>
        <v>0.02</v>
      </c>
      <c r="P57" s="480">
        <f t="shared" si="12"/>
        <v>0</v>
      </c>
      <c r="Q57" s="480">
        <f t="shared" si="12"/>
        <v>0</v>
      </c>
      <c r="R57" s="480">
        <f t="shared" si="12"/>
        <v>0.09</v>
      </c>
      <c r="S57" s="480">
        <f t="shared" si="12"/>
        <v>0</v>
      </c>
      <c r="T57" s="480">
        <f t="shared" si="12"/>
        <v>0.09</v>
      </c>
      <c r="U57" s="480"/>
      <c r="V57" s="480">
        <f t="shared" si="12"/>
        <v>0</v>
      </c>
      <c r="W57" s="480">
        <f t="shared" si="12"/>
        <v>0</v>
      </c>
      <c r="X57" s="480">
        <f t="shared" si="12"/>
        <v>0</v>
      </c>
      <c r="Y57" s="480">
        <f t="shared" si="12"/>
        <v>0</v>
      </c>
      <c r="Z57" s="480">
        <f t="shared" si="12"/>
        <v>0</v>
      </c>
      <c r="AA57" s="480">
        <f t="shared" si="12"/>
        <v>0</v>
      </c>
      <c r="AB57" s="480">
        <f t="shared" si="12"/>
        <v>0</v>
      </c>
      <c r="AC57" s="480">
        <f t="shared" si="12"/>
        <v>0</v>
      </c>
      <c r="AD57" s="480">
        <f t="shared" si="12"/>
        <v>0</v>
      </c>
      <c r="AE57" s="480">
        <f t="shared" si="12"/>
        <v>0</v>
      </c>
      <c r="AF57" s="480">
        <f t="shared" si="12"/>
        <v>0.57999999999999996</v>
      </c>
      <c r="AG57" s="480">
        <f t="shared" si="12"/>
        <v>0</v>
      </c>
      <c r="AH57" s="480">
        <f t="shared" si="12"/>
        <v>0</v>
      </c>
      <c r="AI57" s="480">
        <f t="shared" si="12"/>
        <v>0</v>
      </c>
      <c r="AJ57" s="480">
        <f t="shared" si="12"/>
        <v>0</v>
      </c>
      <c r="AK57" s="480">
        <f t="shared" si="12"/>
        <v>0</v>
      </c>
      <c r="AL57" s="480">
        <f t="shared" si="12"/>
        <v>0</v>
      </c>
      <c r="AM57" s="480">
        <f t="shared" si="12"/>
        <v>0</v>
      </c>
      <c r="AN57" s="480">
        <f t="shared" si="12"/>
        <v>0</v>
      </c>
      <c r="AO57" s="480">
        <f t="shared" si="12"/>
        <v>0</v>
      </c>
      <c r="AP57" s="480">
        <f t="shared" si="12"/>
        <v>0</v>
      </c>
      <c r="AQ57" s="480">
        <f t="shared" si="12"/>
        <v>0</v>
      </c>
      <c r="AR57" s="480">
        <f t="shared" si="12"/>
        <v>0</v>
      </c>
      <c r="AS57" s="480">
        <f t="shared" si="12"/>
        <v>0</v>
      </c>
      <c r="AT57" s="480">
        <f t="shared" si="12"/>
        <v>0</v>
      </c>
      <c r="AU57" s="480">
        <f t="shared" si="12"/>
        <v>0</v>
      </c>
      <c r="AV57" s="480">
        <f t="shared" si="12"/>
        <v>0</v>
      </c>
      <c r="AW57" s="480">
        <f t="shared" si="12"/>
        <v>0</v>
      </c>
      <c r="AX57" s="480">
        <f t="shared" si="12"/>
        <v>0</v>
      </c>
      <c r="AY57" s="480">
        <f t="shared" si="12"/>
        <v>7.0000000000000007E-2</v>
      </c>
      <c r="AZ57" s="480">
        <f t="shared" si="12"/>
        <v>0</v>
      </c>
      <c r="BA57" s="480">
        <f t="shared" si="12"/>
        <v>0</v>
      </c>
      <c r="BB57" s="480">
        <f t="shared" si="12"/>
        <v>0</v>
      </c>
      <c r="BC57" s="480">
        <f t="shared" si="12"/>
        <v>0</v>
      </c>
      <c r="BD57" s="480">
        <f t="shared" si="12"/>
        <v>0</v>
      </c>
      <c r="BE57" s="480">
        <f t="shared" si="12"/>
        <v>0</v>
      </c>
      <c r="BF57" s="480">
        <f t="shared" si="12"/>
        <v>0</v>
      </c>
      <c r="BG57" s="480">
        <f t="shared" si="12"/>
        <v>0</v>
      </c>
      <c r="BH57" s="481" t="str">
        <f t="shared" si="8"/>
        <v>Xã Mường Báng</v>
      </c>
      <c r="BI57" s="516"/>
      <c r="BJ57" s="641"/>
      <c r="BK57" s="480"/>
      <c r="BL57" s="638" t="s">
        <v>804</v>
      </c>
      <c r="BM57" s="496" t="s">
        <v>805</v>
      </c>
      <c r="BN57" s="642"/>
      <c r="BO57" s="499">
        <v>2024</v>
      </c>
      <c r="BP57" s="480"/>
      <c r="BQ57" s="584">
        <f t="shared" si="11"/>
        <v>1.5927100000000001</v>
      </c>
      <c r="BR57" s="584">
        <f>BQ57-G57</f>
        <v>9.000000000000008E-2</v>
      </c>
    </row>
    <row r="58" spans="1:81" ht="31.2">
      <c r="A58" s="499">
        <f>A55+1</f>
        <v>17</v>
      </c>
      <c r="B58" s="590" t="s">
        <v>615</v>
      </c>
      <c r="C58" s="490" t="s">
        <v>590</v>
      </c>
      <c r="D58" s="499" t="s">
        <v>52</v>
      </c>
      <c r="E58" s="588">
        <f>F58+G58</f>
        <v>1</v>
      </c>
      <c r="F58" s="499"/>
      <c r="G58" s="580">
        <f t="shared" si="7"/>
        <v>1</v>
      </c>
      <c r="H58" s="580"/>
      <c r="I58" s="580" t="s">
        <v>722</v>
      </c>
      <c r="J58" s="580"/>
      <c r="K58" s="505">
        <v>0.8</v>
      </c>
      <c r="L58" s="505"/>
      <c r="M58" s="505"/>
      <c r="N58" s="612">
        <v>0.2</v>
      </c>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481" t="str">
        <f t="shared" si="8"/>
        <v>Xã Mường Báng</v>
      </c>
      <c r="BI58" s="496" t="s">
        <v>756</v>
      </c>
      <c r="BJ58" s="588" t="s">
        <v>807</v>
      </c>
      <c r="BK58" s="480" t="s">
        <v>720</v>
      </c>
      <c r="BL58" s="638" t="s">
        <v>804</v>
      </c>
      <c r="BM58" s="496" t="s">
        <v>805</v>
      </c>
      <c r="BN58" s="639"/>
      <c r="BO58" s="499">
        <v>2024</v>
      </c>
      <c r="BP58" s="580" t="s">
        <v>759</v>
      </c>
      <c r="BQ58" s="584">
        <f t="shared" si="11"/>
        <v>1</v>
      </c>
      <c r="BR58" s="584">
        <f>BQ58-G58</f>
        <v>0</v>
      </c>
    </row>
    <row r="59" spans="1:81" ht="31.2">
      <c r="A59" s="499">
        <f>A58+1</f>
        <v>18</v>
      </c>
      <c r="B59" s="590" t="s">
        <v>616</v>
      </c>
      <c r="C59" s="490" t="s">
        <v>571</v>
      </c>
      <c r="D59" s="499" t="s">
        <v>52</v>
      </c>
      <c r="E59" s="588">
        <f>F59+G59</f>
        <v>1</v>
      </c>
      <c r="F59" s="499"/>
      <c r="G59" s="580">
        <f t="shared" si="7"/>
        <v>1</v>
      </c>
      <c r="H59" s="580"/>
      <c r="I59" s="580" t="s">
        <v>722</v>
      </c>
      <c r="J59" s="580"/>
      <c r="K59" s="505"/>
      <c r="L59" s="505"/>
      <c r="M59" s="505"/>
      <c r="N59" s="612">
        <v>1</v>
      </c>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481" t="str">
        <f t="shared" si="8"/>
        <v>Xã Tủa Thàng</v>
      </c>
      <c r="BI59" s="496" t="s">
        <v>772</v>
      </c>
      <c r="BJ59" s="588" t="s">
        <v>808</v>
      </c>
      <c r="BK59" s="480" t="s">
        <v>720</v>
      </c>
      <c r="BL59" s="638" t="s">
        <v>804</v>
      </c>
      <c r="BM59" s="496" t="s">
        <v>805</v>
      </c>
      <c r="BN59" s="639"/>
      <c r="BO59" s="499">
        <v>2024</v>
      </c>
      <c r="BP59" s="580" t="s">
        <v>790</v>
      </c>
      <c r="BQ59" s="584">
        <f t="shared" si="11"/>
        <v>1</v>
      </c>
      <c r="BR59" s="584">
        <f>BQ59-G59</f>
        <v>0</v>
      </c>
      <c r="BT59" s="550" t="s">
        <v>552</v>
      </c>
    </row>
    <row r="60" spans="1:81" ht="46.8">
      <c r="A60" s="499">
        <f>A59+1</f>
        <v>19</v>
      </c>
      <c r="B60" s="477" t="s">
        <v>637</v>
      </c>
      <c r="C60" s="490" t="s">
        <v>581</v>
      </c>
      <c r="D60" s="499" t="s">
        <v>52</v>
      </c>
      <c r="E60" s="588">
        <f>F60+G60</f>
        <v>2</v>
      </c>
      <c r="F60" s="499"/>
      <c r="G60" s="580">
        <f t="shared" si="7"/>
        <v>2</v>
      </c>
      <c r="H60" s="580"/>
      <c r="I60" s="580" t="s">
        <v>722</v>
      </c>
      <c r="J60" s="580"/>
      <c r="K60" s="505"/>
      <c r="L60" s="505"/>
      <c r="M60" s="505"/>
      <c r="N60" s="612">
        <v>2</v>
      </c>
      <c r="O60" s="505"/>
      <c r="P60" s="505"/>
      <c r="Q60" s="505"/>
      <c r="R60" s="505"/>
      <c r="S60" s="505"/>
      <c r="T60" s="505"/>
      <c r="U60" s="505"/>
      <c r="V60" s="505"/>
      <c r="W60" s="505"/>
      <c r="X60" s="505"/>
      <c r="Y60" s="505"/>
      <c r="Z60" s="505"/>
      <c r="AA60" s="505"/>
      <c r="AB60" s="505"/>
      <c r="AC60" s="505"/>
      <c r="AD60" s="505"/>
      <c r="AE60" s="580"/>
      <c r="AF60" s="588"/>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612"/>
      <c r="BF60" s="612"/>
      <c r="BG60" s="612"/>
      <c r="BH60" s="481" t="str">
        <f t="shared" si="8"/>
        <v>Xã Sín Chải</v>
      </c>
      <c r="BI60" s="496" t="s">
        <v>779</v>
      </c>
      <c r="BJ60" s="499" t="s">
        <v>809</v>
      </c>
      <c r="BK60" s="480" t="s">
        <v>720</v>
      </c>
      <c r="BL60" s="638" t="s">
        <v>804</v>
      </c>
      <c r="BM60" s="496"/>
      <c r="BO60" s="499">
        <v>2024</v>
      </c>
      <c r="BP60" s="580" t="s">
        <v>759</v>
      </c>
      <c r="BQ60" s="584">
        <f t="shared" si="11"/>
        <v>2</v>
      </c>
      <c r="BR60" s="584">
        <f>BQ60-G60</f>
        <v>0</v>
      </c>
    </row>
    <row r="61" spans="1:81" ht="31.2">
      <c r="A61" s="499">
        <f>A60+1</f>
        <v>20</v>
      </c>
      <c r="B61" s="477" t="s">
        <v>667</v>
      </c>
      <c r="C61" s="490" t="s">
        <v>570</v>
      </c>
      <c r="D61" s="499" t="s">
        <v>52</v>
      </c>
      <c r="E61" s="580">
        <v>0.8</v>
      </c>
      <c r="F61" s="499"/>
      <c r="G61" s="580">
        <f t="shared" si="7"/>
        <v>0.8</v>
      </c>
      <c r="H61" s="619"/>
      <c r="I61" s="580" t="s">
        <v>722</v>
      </c>
      <c r="J61" s="580"/>
      <c r="K61" s="505"/>
      <c r="L61" s="505"/>
      <c r="M61" s="505"/>
      <c r="N61" s="612">
        <v>0.8</v>
      </c>
      <c r="O61" s="505"/>
      <c r="P61" s="505"/>
      <c r="Q61" s="505"/>
      <c r="R61" s="612"/>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643"/>
      <c r="BE61" s="505"/>
      <c r="BF61" s="505"/>
      <c r="BG61" s="505"/>
      <c r="BH61" s="481" t="str">
        <f t="shared" si="8"/>
        <v>Xã Tả Phìn</v>
      </c>
      <c r="BI61" s="496"/>
      <c r="BJ61" s="588"/>
      <c r="BK61" s="480" t="s">
        <v>720</v>
      </c>
      <c r="BL61" s="477" t="s">
        <v>810</v>
      </c>
      <c r="BM61" s="516"/>
      <c r="BN61" s="548"/>
      <c r="BO61" s="499">
        <v>2024</v>
      </c>
      <c r="BP61" s="644"/>
      <c r="BQ61" s="632"/>
      <c r="BR61" s="632"/>
      <c r="BS61" s="632"/>
      <c r="BT61" s="632"/>
      <c r="BU61" s="632"/>
      <c r="BV61" s="632"/>
      <c r="BW61" s="632"/>
      <c r="BX61" s="632"/>
      <c r="BY61" s="632"/>
      <c r="BZ61" s="632"/>
      <c r="CA61" s="632"/>
      <c r="CB61" s="632"/>
      <c r="CC61" s="632"/>
    </row>
    <row r="62" spans="1:81" ht="31.2">
      <c r="A62" s="499">
        <f>A61+1</f>
        <v>21</v>
      </c>
      <c r="B62" s="590" t="s">
        <v>617</v>
      </c>
      <c r="C62" s="490" t="s">
        <v>572</v>
      </c>
      <c r="D62" s="499" t="s">
        <v>51</v>
      </c>
      <c r="E62" s="588">
        <f>F62+G62</f>
        <v>10</v>
      </c>
      <c r="F62" s="499"/>
      <c r="G62" s="580">
        <f t="shared" si="7"/>
        <v>10</v>
      </c>
      <c r="H62" s="580" t="s">
        <v>811</v>
      </c>
      <c r="I62" s="580" t="s">
        <v>812</v>
      </c>
      <c r="J62" s="580"/>
      <c r="K62" s="505"/>
      <c r="L62" s="505"/>
      <c r="M62" s="505"/>
      <c r="N62" s="612">
        <v>9.5</v>
      </c>
      <c r="O62" s="505">
        <v>0.5</v>
      </c>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481" t="str">
        <f t="shared" si="8"/>
        <v>Xã Huổi Só</v>
      </c>
      <c r="BI62" s="496" t="s">
        <v>813</v>
      </c>
      <c r="BJ62" s="588" t="s">
        <v>808</v>
      </c>
      <c r="BK62" s="480" t="s">
        <v>720</v>
      </c>
      <c r="BL62" s="638" t="s">
        <v>804</v>
      </c>
      <c r="BM62" s="496" t="s">
        <v>805</v>
      </c>
      <c r="BN62" s="639"/>
      <c r="BO62" s="499">
        <v>2024</v>
      </c>
      <c r="BP62" s="580" t="s">
        <v>814</v>
      </c>
      <c r="BQ62" s="584">
        <f>SUM(K62:BG62)</f>
        <v>10</v>
      </c>
      <c r="BR62" s="584">
        <f>BQ62-G62</f>
        <v>0</v>
      </c>
    </row>
    <row r="63" spans="1:81" ht="31.2">
      <c r="A63" s="489" t="s">
        <v>86</v>
      </c>
      <c r="B63" s="477" t="s">
        <v>623</v>
      </c>
      <c r="C63" s="490" t="s">
        <v>572</v>
      </c>
      <c r="D63" s="478" t="s">
        <v>55</v>
      </c>
      <c r="E63" s="579">
        <f>F63+G63</f>
        <v>0.26</v>
      </c>
      <c r="F63" s="579"/>
      <c r="G63" s="580">
        <f t="shared" si="7"/>
        <v>0.26</v>
      </c>
      <c r="H63" s="580"/>
      <c r="I63" s="580" t="s">
        <v>722</v>
      </c>
      <c r="J63" s="580"/>
      <c r="K63" s="505"/>
      <c r="L63" s="505"/>
      <c r="M63" s="505"/>
      <c r="N63" s="612">
        <v>0.26</v>
      </c>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481" t="str">
        <f t="shared" si="8"/>
        <v>Xã Huổi Só</v>
      </c>
      <c r="BI63" s="496" t="s">
        <v>813</v>
      </c>
      <c r="BJ63" s="588" t="s">
        <v>815</v>
      </c>
      <c r="BK63" s="480" t="s">
        <v>720</v>
      </c>
      <c r="BL63" s="638" t="s">
        <v>804</v>
      </c>
      <c r="BM63" s="496" t="s">
        <v>816</v>
      </c>
      <c r="BO63" s="499">
        <v>2024</v>
      </c>
      <c r="BP63" s="580"/>
      <c r="BQ63" s="584">
        <f>SUM(K63:BG63)</f>
        <v>0.26</v>
      </c>
      <c r="BR63" s="584" t="s">
        <v>817</v>
      </c>
    </row>
    <row r="64" spans="1:81" hidden="1">
      <c r="A64" s="489" t="s">
        <v>663</v>
      </c>
      <c r="B64" s="645" t="s">
        <v>621</v>
      </c>
      <c r="C64" s="646" t="s">
        <v>572</v>
      </c>
      <c r="D64" s="647" t="s">
        <v>47</v>
      </c>
      <c r="E64" s="579"/>
      <c r="F64" s="579"/>
      <c r="G64" s="580">
        <f t="shared" si="7"/>
        <v>1.01</v>
      </c>
      <c r="H64" s="580"/>
      <c r="I64" s="580"/>
      <c r="J64" s="580"/>
      <c r="K64" s="505"/>
      <c r="L64" s="505"/>
      <c r="M64" s="505"/>
      <c r="N64" s="648">
        <v>1.01</v>
      </c>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481"/>
      <c r="BI64" s="496"/>
      <c r="BJ64" s="588"/>
      <c r="BK64" s="480"/>
      <c r="BL64" s="638"/>
      <c r="BM64" s="496"/>
      <c r="BO64" s="499"/>
      <c r="BP64" s="580"/>
      <c r="BQ64" s="584"/>
      <c r="BR64" s="584"/>
    </row>
    <row r="65" spans="1:71" hidden="1">
      <c r="A65" s="489" t="s">
        <v>663</v>
      </c>
      <c r="B65" s="645" t="s">
        <v>622</v>
      </c>
      <c r="C65" s="646" t="s">
        <v>572</v>
      </c>
      <c r="D65" s="647" t="s">
        <v>62</v>
      </c>
      <c r="E65" s="579"/>
      <c r="F65" s="579"/>
      <c r="G65" s="580">
        <f t="shared" si="7"/>
        <v>0.05</v>
      </c>
      <c r="H65" s="580"/>
      <c r="I65" s="580"/>
      <c r="J65" s="580"/>
      <c r="K65" s="505"/>
      <c r="L65" s="505"/>
      <c r="M65" s="505"/>
      <c r="N65" s="648">
        <v>0.05</v>
      </c>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481"/>
      <c r="BI65" s="496"/>
      <c r="BJ65" s="588"/>
      <c r="BK65" s="480"/>
      <c r="BL65" s="638"/>
      <c r="BM65" s="496"/>
      <c r="BO65" s="499"/>
      <c r="BP65" s="580"/>
      <c r="BQ65" s="584"/>
      <c r="BR65" s="584"/>
    </row>
    <row r="66" spans="1:71" hidden="1">
      <c r="A66" s="489" t="s">
        <v>663</v>
      </c>
      <c r="B66" s="645" t="s">
        <v>624</v>
      </c>
      <c r="C66" s="646" t="s">
        <v>572</v>
      </c>
      <c r="D66" s="647" t="s">
        <v>56</v>
      </c>
      <c r="E66" s="579"/>
      <c r="F66" s="579"/>
      <c r="G66" s="580">
        <f t="shared" si="7"/>
        <v>0.28000000000000003</v>
      </c>
      <c r="H66" s="580"/>
      <c r="I66" s="580"/>
      <c r="J66" s="580"/>
      <c r="K66" s="505"/>
      <c r="L66" s="505"/>
      <c r="M66" s="505"/>
      <c r="N66" s="648">
        <v>0.28000000000000003</v>
      </c>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481"/>
      <c r="BI66" s="496"/>
      <c r="BJ66" s="588"/>
      <c r="BK66" s="480"/>
      <c r="BL66" s="638"/>
      <c r="BM66" s="496"/>
      <c r="BO66" s="499"/>
      <c r="BP66" s="580"/>
      <c r="BQ66" s="584"/>
      <c r="BR66" s="584"/>
    </row>
    <row r="67" spans="1:71" hidden="1">
      <c r="A67" s="489" t="s">
        <v>663</v>
      </c>
      <c r="B67" s="645" t="s">
        <v>625</v>
      </c>
      <c r="C67" s="646" t="s">
        <v>572</v>
      </c>
      <c r="D67" s="647" t="s">
        <v>56</v>
      </c>
      <c r="E67" s="579"/>
      <c r="F67" s="579"/>
      <c r="G67" s="580">
        <f t="shared" si="7"/>
        <v>0.36</v>
      </c>
      <c r="H67" s="580"/>
      <c r="I67" s="580"/>
      <c r="J67" s="580"/>
      <c r="K67" s="505"/>
      <c r="L67" s="505"/>
      <c r="M67" s="505"/>
      <c r="N67" s="648">
        <v>0.36</v>
      </c>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481"/>
      <c r="BI67" s="496"/>
      <c r="BJ67" s="588"/>
      <c r="BK67" s="480"/>
      <c r="BL67" s="638"/>
      <c r="BM67" s="496"/>
      <c r="BO67" s="499"/>
      <c r="BP67" s="580"/>
      <c r="BQ67" s="584"/>
      <c r="BR67" s="584"/>
    </row>
    <row r="68" spans="1:71" hidden="1">
      <c r="A68" s="489" t="s">
        <v>663</v>
      </c>
      <c r="B68" s="645" t="s">
        <v>626</v>
      </c>
      <c r="C68" s="646" t="s">
        <v>572</v>
      </c>
      <c r="D68" s="647" t="s">
        <v>59</v>
      </c>
      <c r="E68" s="579"/>
      <c r="F68" s="579"/>
      <c r="G68" s="580">
        <f t="shared" si="7"/>
        <v>0.06</v>
      </c>
      <c r="H68" s="580"/>
      <c r="I68" s="580"/>
      <c r="J68" s="580"/>
      <c r="K68" s="505"/>
      <c r="L68" s="505"/>
      <c r="M68" s="505"/>
      <c r="N68" s="648">
        <v>0.06</v>
      </c>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481"/>
      <c r="BI68" s="496"/>
      <c r="BJ68" s="588"/>
      <c r="BK68" s="480"/>
      <c r="BL68" s="638"/>
      <c r="BM68" s="496"/>
      <c r="BO68" s="499"/>
      <c r="BP68" s="580"/>
      <c r="BQ68" s="584"/>
      <c r="BR68" s="584"/>
    </row>
    <row r="69" spans="1:71" hidden="1">
      <c r="A69" s="489" t="s">
        <v>663</v>
      </c>
      <c r="B69" s="645" t="s">
        <v>627</v>
      </c>
      <c r="C69" s="646" t="s">
        <v>572</v>
      </c>
      <c r="D69" s="649" t="s">
        <v>43</v>
      </c>
      <c r="E69" s="579"/>
      <c r="F69" s="579"/>
      <c r="G69" s="580">
        <f t="shared" si="7"/>
        <v>0.06</v>
      </c>
      <c r="H69" s="580"/>
      <c r="I69" s="580"/>
      <c r="J69" s="580"/>
      <c r="K69" s="505"/>
      <c r="L69" s="505"/>
      <c r="M69" s="505"/>
      <c r="N69" s="648">
        <v>0.06</v>
      </c>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481"/>
      <c r="BI69" s="496"/>
      <c r="BJ69" s="588"/>
      <c r="BK69" s="480"/>
      <c r="BL69" s="638"/>
      <c r="BM69" s="496"/>
      <c r="BO69" s="499"/>
      <c r="BP69" s="580"/>
      <c r="BQ69" s="584"/>
      <c r="BR69" s="584"/>
    </row>
    <row r="70" spans="1:71" hidden="1">
      <c r="A70" s="489" t="s">
        <v>663</v>
      </c>
      <c r="B70" s="645" t="s">
        <v>628</v>
      </c>
      <c r="C70" s="646" t="s">
        <v>572</v>
      </c>
      <c r="D70" s="647" t="s">
        <v>73</v>
      </c>
      <c r="E70" s="579"/>
      <c r="F70" s="579"/>
      <c r="G70" s="580">
        <f t="shared" si="7"/>
        <v>7.0000000000000007E-2</v>
      </c>
      <c r="H70" s="580"/>
      <c r="I70" s="580"/>
      <c r="J70" s="580"/>
      <c r="K70" s="505"/>
      <c r="L70" s="505"/>
      <c r="M70" s="505"/>
      <c r="N70" s="648">
        <v>7.0000000000000007E-2</v>
      </c>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481"/>
      <c r="BI70" s="496"/>
      <c r="BJ70" s="588"/>
      <c r="BK70" s="480"/>
      <c r="BL70" s="638"/>
      <c r="BM70" s="496"/>
      <c r="BO70" s="499"/>
      <c r="BP70" s="580"/>
      <c r="BQ70" s="584"/>
      <c r="BR70" s="584"/>
    </row>
    <row r="71" spans="1:71" hidden="1">
      <c r="A71" s="489" t="s">
        <v>663</v>
      </c>
      <c r="B71" s="645" t="s">
        <v>629</v>
      </c>
      <c r="C71" s="646" t="s">
        <v>572</v>
      </c>
      <c r="D71" s="647" t="s">
        <v>73</v>
      </c>
      <c r="E71" s="579"/>
      <c r="F71" s="579"/>
      <c r="G71" s="580">
        <f t="shared" si="7"/>
        <v>0.35</v>
      </c>
      <c r="H71" s="580"/>
      <c r="I71" s="580"/>
      <c r="J71" s="580"/>
      <c r="K71" s="505"/>
      <c r="L71" s="505"/>
      <c r="M71" s="505"/>
      <c r="N71" s="648">
        <v>0.35</v>
      </c>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481"/>
      <c r="BI71" s="496"/>
      <c r="BJ71" s="588"/>
      <c r="BK71" s="480"/>
      <c r="BL71" s="638"/>
      <c r="BM71" s="496"/>
      <c r="BO71" s="499"/>
      <c r="BP71" s="580"/>
      <c r="BQ71" s="584"/>
      <c r="BR71" s="584"/>
    </row>
    <row r="72" spans="1:71" hidden="1">
      <c r="A72" s="489" t="s">
        <v>663</v>
      </c>
      <c r="B72" s="645" t="s">
        <v>630</v>
      </c>
      <c r="C72" s="646" t="s">
        <v>572</v>
      </c>
      <c r="D72" s="647" t="s">
        <v>57</v>
      </c>
      <c r="E72" s="579"/>
      <c r="F72" s="579"/>
      <c r="G72" s="580">
        <f t="shared" si="7"/>
        <v>0.77</v>
      </c>
      <c r="H72" s="580"/>
      <c r="I72" s="580"/>
      <c r="J72" s="580"/>
      <c r="K72" s="505"/>
      <c r="L72" s="505"/>
      <c r="M72" s="505"/>
      <c r="N72" s="648">
        <v>0.77</v>
      </c>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481"/>
      <c r="BI72" s="496"/>
      <c r="BJ72" s="588"/>
      <c r="BK72" s="480"/>
      <c r="BL72" s="638"/>
      <c r="BM72" s="496"/>
      <c r="BO72" s="499"/>
      <c r="BP72" s="580"/>
      <c r="BQ72" s="584"/>
      <c r="BR72" s="584"/>
    </row>
    <row r="73" spans="1:71" hidden="1">
      <c r="A73" s="489" t="s">
        <v>663</v>
      </c>
      <c r="B73" s="645" t="s">
        <v>631</v>
      </c>
      <c r="C73" s="646" t="s">
        <v>572</v>
      </c>
      <c r="D73" s="647" t="s">
        <v>53</v>
      </c>
      <c r="E73" s="579"/>
      <c r="F73" s="579"/>
      <c r="G73" s="580">
        <f t="shared" si="7"/>
        <v>0.04</v>
      </c>
      <c r="H73" s="580"/>
      <c r="I73" s="580"/>
      <c r="J73" s="580"/>
      <c r="K73" s="505"/>
      <c r="L73" s="505"/>
      <c r="M73" s="505"/>
      <c r="N73" s="648">
        <v>0.04</v>
      </c>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5"/>
      <c r="BD73" s="505"/>
      <c r="BE73" s="505"/>
      <c r="BF73" s="505"/>
      <c r="BG73" s="505"/>
      <c r="BH73" s="481"/>
      <c r="BI73" s="496"/>
      <c r="BJ73" s="588"/>
      <c r="BK73" s="480"/>
      <c r="BL73" s="638"/>
      <c r="BM73" s="496"/>
      <c r="BO73" s="499"/>
      <c r="BP73" s="580"/>
      <c r="BQ73" s="584"/>
      <c r="BR73" s="584"/>
    </row>
    <row r="74" spans="1:71" hidden="1">
      <c r="A74" s="489" t="s">
        <v>663</v>
      </c>
      <c r="B74" s="645" t="s">
        <v>632</v>
      </c>
      <c r="C74" s="646" t="s">
        <v>572</v>
      </c>
      <c r="D74" s="647" t="s">
        <v>52</v>
      </c>
      <c r="E74" s="579"/>
      <c r="F74" s="579"/>
      <c r="G74" s="580">
        <f t="shared" si="7"/>
        <v>3.21</v>
      </c>
      <c r="H74" s="580"/>
      <c r="I74" s="580"/>
      <c r="J74" s="580"/>
      <c r="K74" s="505"/>
      <c r="L74" s="505"/>
      <c r="M74" s="505"/>
      <c r="N74" s="648">
        <f>3.21-0.5</f>
        <v>2.71</v>
      </c>
      <c r="O74" s="505">
        <v>0.5</v>
      </c>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481"/>
      <c r="BI74" s="496"/>
      <c r="BJ74" s="588"/>
      <c r="BK74" s="480"/>
      <c r="BL74" s="638"/>
      <c r="BM74" s="496"/>
      <c r="BO74" s="499"/>
      <c r="BP74" s="580"/>
      <c r="BQ74" s="584"/>
      <c r="BR74" s="584"/>
    </row>
    <row r="75" spans="1:71" hidden="1">
      <c r="A75" s="489" t="s">
        <v>663</v>
      </c>
      <c r="B75" s="645" t="s">
        <v>633</v>
      </c>
      <c r="C75" s="646" t="s">
        <v>572</v>
      </c>
      <c r="D75" s="647" t="s">
        <v>71</v>
      </c>
      <c r="E75" s="579"/>
      <c r="F75" s="579"/>
      <c r="G75" s="580">
        <f t="shared" si="7"/>
        <v>1.3</v>
      </c>
      <c r="H75" s="580"/>
      <c r="I75" s="580"/>
      <c r="J75" s="580"/>
      <c r="K75" s="505"/>
      <c r="L75" s="505"/>
      <c r="M75" s="505"/>
      <c r="N75" s="648">
        <v>1.3</v>
      </c>
      <c r="O75" s="505"/>
      <c r="P75" s="505"/>
      <c r="Q75" s="505"/>
      <c r="R75" s="505"/>
      <c r="S75" s="505"/>
      <c r="T75" s="505"/>
      <c r="U75" s="505"/>
      <c r="V75" s="505"/>
      <c r="W75" s="505"/>
      <c r="X75" s="505"/>
      <c r="Y75" s="505"/>
      <c r="Z75" s="505"/>
      <c r="AA75" s="505"/>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5"/>
      <c r="BD75" s="505"/>
      <c r="BE75" s="505"/>
      <c r="BF75" s="505"/>
      <c r="BG75" s="505"/>
      <c r="BH75" s="481"/>
      <c r="BI75" s="496"/>
      <c r="BJ75" s="588"/>
      <c r="BK75" s="480"/>
      <c r="BL75" s="638"/>
      <c r="BM75" s="496"/>
      <c r="BO75" s="499"/>
      <c r="BP75" s="580"/>
      <c r="BQ75" s="584"/>
      <c r="BR75" s="584"/>
    </row>
    <row r="76" spans="1:71" hidden="1">
      <c r="A76" s="489" t="s">
        <v>663</v>
      </c>
      <c r="B76" s="645" t="s">
        <v>634</v>
      </c>
      <c r="C76" s="646" t="s">
        <v>572</v>
      </c>
      <c r="D76" s="647" t="s">
        <v>52</v>
      </c>
      <c r="E76" s="579"/>
      <c r="F76" s="579"/>
      <c r="G76" s="580">
        <f t="shared" si="7"/>
        <v>2.1800000000000002</v>
      </c>
      <c r="H76" s="580"/>
      <c r="I76" s="580"/>
      <c r="J76" s="580"/>
      <c r="K76" s="505"/>
      <c r="L76" s="505"/>
      <c r="M76" s="505"/>
      <c r="N76" s="648">
        <f>2.24-0.06</f>
        <v>2.1800000000000002</v>
      </c>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5"/>
      <c r="BB76" s="505"/>
      <c r="BC76" s="505"/>
      <c r="BD76" s="505"/>
      <c r="BE76" s="505"/>
      <c r="BF76" s="505"/>
      <c r="BG76" s="505"/>
      <c r="BH76" s="481"/>
      <c r="BI76" s="496"/>
      <c r="BJ76" s="588"/>
      <c r="BK76" s="480"/>
      <c r="BL76" s="638"/>
      <c r="BM76" s="496"/>
      <c r="BO76" s="499"/>
      <c r="BP76" s="580"/>
      <c r="BQ76" s="584"/>
      <c r="BR76" s="584"/>
    </row>
    <row r="77" spans="1:71" s="656" customFormat="1">
      <c r="A77" s="486" t="s">
        <v>668</v>
      </c>
      <c r="B77" s="495" t="s">
        <v>136</v>
      </c>
      <c r="C77" s="498"/>
      <c r="D77" s="509"/>
      <c r="E77" s="650"/>
      <c r="F77" s="651"/>
      <c r="G77" s="563"/>
      <c r="H77" s="563"/>
      <c r="I77" s="563"/>
      <c r="J77" s="563"/>
      <c r="K77" s="617"/>
      <c r="L77" s="617"/>
      <c r="M77" s="617"/>
      <c r="N77" s="652"/>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7"/>
      <c r="AL77" s="617"/>
      <c r="AM77" s="617"/>
      <c r="AN77" s="617"/>
      <c r="AO77" s="617"/>
      <c r="AP77" s="617"/>
      <c r="AQ77" s="617"/>
      <c r="AR77" s="617"/>
      <c r="AS77" s="617"/>
      <c r="AT77" s="617"/>
      <c r="AU77" s="617"/>
      <c r="AV77" s="617"/>
      <c r="AW77" s="617"/>
      <c r="AX77" s="617"/>
      <c r="AY77" s="617"/>
      <c r="AZ77" s="617"/>
      <c r="BA77" s="617"/>
      <c r="BB77" s="617"/>
      <c r="BC77" s="617"/>
      <c r="BD77" s="617"/>
      <c r="BE77" s="617"/>
      <c r="BF77" s="617"/>
      <c r="BG77" s="617"/>
      <c r="BH77" s="481">
        <f t="shared" si="8"/>
        <v>0</v>
      </c>
      <c r="BI77" s="486"/>
      <c r="BJ77" s="653"/>
      <c r="BK77" s="654"/>
      <c r="BL77" s="486"/>
      <c r="BM77" s="486"/>
      <c r="BN77" s="655"/>
      <c r="BO77" s="486"/>
      <c r="BP77" s="654"/>
      <c r="BQ77" s="584">
        <f>SUM(K77:BG77)</f>
        <v>0</v>
      </c>
      <c r="BR77" s="584">
        <f>BQ77-G77</f>
        <v>0</v>
      </c>
    </row>
    <row r="78" spans="1:71" ht="46.8">
      <c r="A78" s="657">
        <f>A62+1</f>
        <v>22</v>
      </c>
      <c r="B78" s="497" t="s">
        <v>588</v>
      </c>
      <c r="C78" s="498" t="s">
        <v>599</v>
      </c>
      <c r="D78" s="496" t="s">
        <v>58</v>
      </c>
      <c r="E78" s="579">
        <f>F78+G78</f>
        <v>42.94</v>
      </c>
      <c r="F78" s="579"/>
      <c r="G78" s="580">
        <f t="shared" si="7"/>
        <v>42.94</v>
      </c>
      <c r="H78" s="580"/>
      <c r="I78" s="580" t="s">
        <v>722</v>
      </c>
      <c r="J78" s="580"/>
      <c r="K78" s="505">
        <v>0.06</v>
      </c>
      <c r="L78" s="505">
        <v>0.1</v>
      </c>
      <c r="M78" s="505">
        <v>0.2</v>
      </c>
      <c r="N78" s="612">
        <v>20.38</v>
      </c>
      <c r="O78" s="505">
        <v>3.5</v>
      </c>
      <c r="P78" s="505">
        <v>1.2</v>
      </c>
      <c r="Q78" s="508"/>
      <c r="R78" s="505">
        <v>10</v>
      </c>
      <c r="S78" s="505"/>
      <c r="T78" s="505">
        <v>10</v>
      </c>
      <c r="U78" s="505"/>
      <c r="V78" s="505"/>
      <c r="W78" s="508"/>
      <c r="X78" s="508"/>
      <c r="Y78" s="508"/>
      <c r="Z78" s="508"/>
      <c r="AA78" s="508"/>
      <c r="AB78" s="508"/>
      <c r="AC78" s="505"/>
      <c r="AD78" s="508"/>
      <c r="AE78" s="508"/>
      <c r="AF78" s="505">
        <v>4</v>
      </c>
      <c r="AG78" s="505"/>
      <c r="AH78" s="508"/>
      <c r="AI78" s="505"/>
      <c r="AJ78" s="505"/>
      <c r="AK78" s="508"/>
      <c r="AL78" s="508"/>
      <c r="AM78" s="508"/>
      <c r="AN78" s="508"/>
      <c r="AO78" s="508"/>
      <c r="AP78" s="508"/>
      <c r="AQ78" s="508"/>
      <c r="AR78" s="508"/>
      <c r="AS78" s="508"/>
      <c r="AT78" s="508"/>
      <c r="AU78" s="508"/>
      <c r="AV78" s="508"/>
      <c r="AW78" s="508"/>
      <c r="AX78" s="508"/>
      <c r="AY78" s="505"/>
      <c r="AZ78" s="505"/>
      <c r="BA78" s="505"/>
      <c r="BB78" s="508"/>
      <c r="BC78" s="508"/>
      <c r="BD78" s="505"/>
      <c r="BE78" s="508"/>
      <c r="BF78" s="508"/>
      <c r="BG78" s="505">
        <v>3.5</v>
      </c>
      <c r="BH78" s="481" t="str">
        <f t="shared" si="8"/>
        <v>Huyện Tủa Chùa</v>
      </c>
      <c r="BI78" s="496" t="s">
        <v>818</v>
      </c>
      <c r="BJ78" s="583"/>
      <c r="BK78" s="480"/>
      <c r="BL78" s="658" t="s">
        <v>819</v>
      </c>
      <c r="BM78" s="496"/>
      <c r="BN78" s="622"/>
      <c r="BO78" s="516">
        <v>2021</v>
      </c>
      <c r="BP78" s="480"/>
      <c r="BQ78" s="584">
        <f>SUM(K78:BG78)</f>
        <v>52.94</v>
      </c>
      <c r="BR78" s="584">
        <f>BQ78-G78</f>
        <v>10</v>
      </c>
      <c r="BS78" s="632"/>
    </row>
    <row r="79" spans="1:71" ht="24" hidden="1">
      <c r="A79" s="657" t="s">
        <v>663</v>
      </c>
      <c r="B79" s="659" t="s">
        <v>588</v>
      </c>
      <c r="C79" s="578" t="s">
        <v>356</v>
      </c>
      <c r="D79" s="660" t="s">
        <v>58</v>
      </c>
      <c r="E79" s="579"/>
      <c r="F79" s="579"/>
      <c r="G79" s="580">
        <f t="shared" si="7"/>
        <v>3.8200000000000003</v>
      </c>
      <c r="H79" s="580"/>
      <c r="I79" s="580"/>
      <c r="J79" s="580"/>
      <c r="K79" s="661">
        <v>0.03</v>
      </c>
      <c r="L79" s="661">
        <v>0.01</v>
      </c>
      <c r="M79" s="661"/>
      <c r="N79" s="662">
        <v>1.73</v>
      </c>
      <c r="O79" s="661">
        <v>0.4</v>
      </c>
      <c r="P79" s="661">
        <v>0.2</v>
      </c>
      <c r="Q79" s="661"/>
      <c r="R79" s="661">
        <v>0.83</v>
      </c>
      <c r="S79" s="661"/>
      <c r="T79" s="661">
        <v>0.83</v>
      </c>
      <c r="U79" s="661"/>
      <c r="V79" s="661"/>
      <c r="W79" s="508"/>
      <c r="X79" s="508"/>
      <c r="Y79" s="508"/>
      <c r="Z79" s="508"/>
      <c r="AA79" s="508"/>
      <c r="AB79" s="508"/>
      <c r="AC79" s="505"/>
      <c r="AD79" s="508"/>
      <c r="AE79" s="508"/>
      <c r="AF79" s="661">
        <v>0.33</v>
      </c>
      <c r="AG79" s="505"/>
      <c r="AH79" s="508"/>
      <c r="AI79" s="505"/>
      <c r="AJ79" s="505"/>
      <c r="AK79" s="508"/>
      <c r="AL79" s="508"/>
      <c r="AM79" s="508"/>
      <c r="AN79" s="508"/>
      <c r="AO79" s="508"/>
      <c r="AP79" s="508"/>
      <c r="AQ79" s="508"/>
      <c r="AR79" s="508"/>
      <c r="AS79" s="508"/>
      <c r="AT79" s="508"/>
      <c r="AU79" s="508"/>
      <c r="AV79" s="508"/>
      <c r="AW79" s="508"/>
      <c r="AX79" s="508"/>
      <c r="AY79" s="505"/>
      <c r="AZ79" s="505"/>
      <c r="BA79" s="505"/>
      <c r="BB79" s="508"/>
      <c r="BC79" s="508"/>
      <c r="BD79" s="505"/>
      <c r="BE79" s="508"/>
      <c r="BF79" s="508"/>
      <c r="BG79" s="661">
        <v>0.28999999999999998</v>
      </c>
      <c r="BH79" s="481"/>
      <c r="BI79" s="496"/>
      <c r="BJ79" s="583"/>
      <c r="BK79" s="480"/>
      <c r="BL79" s="658"/>
      <c r="BM79" s="496"/>
      <c r="BN79" s="622"/>
      <c r="BO79" s="516"/>
      <c r="BP79" s="480"/>
      <c r="BQ79" s="584"/>
      <c r="BR79" s="584"/>
      <c r="BS79" s="632"/>
    </row>
    <row r="80" spans="1:71" ht="24" hidden="1">
      <c r="A80" s="657" t="s">
        <v>663</v>
      </c>
      <c r="B80" s="659" t="s">
        <v>588</v>
      </c>
      <c r="C80" s="663" t="s">
        <v>572</v>
      </c>
      <c r="D80" s="660" t="s">
        <v>58</v>
      </c>
      <c r="E80" s="579"/>
      <c r="F80" s="579"/>
      <c r="G80" s="580">
        <f t="shared" si="7"/>
        <v>3.55</v>
      </c>
      <c r="H80" s="580"/>
      <c r="I80" s="580"/>
      <c r="J80" s="580"/>
      <c r="K80" s="661"/>
      <c r="L80" s="661">
        <v>0.01</v>
      </c>
      <c r="M80" s="661"/>
      <c r="N80" s="662">
        <v>1.99</v>
      </c>
      <c r="O80" s="661"/>
      <c r="P80" s="661">
        <v>9.9999999999999992E-2</v>
      </c>
      <c r="Q80" s="661"/>
      <c r="R80" s="661">
        <v>0.83</v>
      </c>
      <c r="S80" s="661"/>
      <c r="T80" s="661">
        <v>0.83</v>
      </c>
      <c r="U80" s="661"/>
      <c r="V80" s="661"/>
      <c r="W80" s="508"/>
      <c r="X80" s="508"/>
      <c r="Y80" s="508"/>
      <c r="Z80" s="508"/>
      <c r="AA80" s="508"/>
      <c r="AB80" s="508"/>
      <c r="AC80" s="505"/>
      <c r="AD80" s="508"/>
      <c r="AE80" s="508"/>
      <c r="AF80" s="661">
        <v>0.33</v>
      </c>
      <c r="AG80" s="505"/>
      <c r="AH80" s="508"/>
      <c r="AI80" s="505"/>
      <c r="AJ80" s="505"/>
      <c r="AK80" s="508"/>
      <c r="AL80" s="508"/>
      <c r="AM80" s="508"/>
      <c r="AN80" s="508"/>
      <c r="AO80" s="508"/>
      <c r="AP80" s="508"/>
      <c r="AQ80" s="508"/>
      <c r="AR80" s="508"/>
      <c r="AS80" s="508"/>
      <c r="AT80" s="508"/>
      <c r="AU80" s="508"/>
      <c r="AV80" s="508"/>
      <c r="AW80" s="508"/>
      <c r="AX80" s="508"/>
      <c r="AY80" s="505"/>
      <c r="AZ80" s="505"/>
      <c r="BA80" s="505"/>
      <c r="BB80" s="508"/>
      <c r="BC80" s="508"/>
      <c r="BD80" s="505"/>
      <c r="BE80" s="508"/>
      <c r="BF80" s="508"/>
      <c r="BG80" s="661">
        <v>0.28999999999999998</v>
      </c>
      <c r="BH80" s="481"/>
      <c r="BI80" s="496"/>
      <c r="BJ80" s="583"/>
      <c r="BK80" s="480"/>
      <c r="BL80" s="658"/>
      <c r="BM80" s="496"/>
      <c r="BN80" s="622"/>
      <c r="BO80" s="516"/>
      <c r="BP80" s="480"/>
      <c r="BQ80" s="584"/>
      <c r="BR80" s="584"/>
      <c r="BS80" s="632"/>
    </row>
    <row r="81" spans="1:253" ht="24" hidden="1">
      <c r="A81" s="657" t="s">
        <v>663</v>
      </c>
      <c r="B81" s="659" t="s">
        <v>588</v>
      </c>
      <c r="C81" s="664" t="s">
        <v>592</v>
      </c>
      <c r="D81" s="660" t="s">
        <v>58</v>
      </c>
      <c r="E81" s="579"/>
      <c r="F81" s="579"/>
      <c r="G81" s="580">
        <f t="shared" si="7"/>
        <v>3.2800000000000002</v>
      </c>
      <c r="H81" s="580"/>
      <c r="I81" s="580"/>
      <c r="J81" s="580"/>
      <c r="K81" s="661"/>
      <c r="L81" s="661">
        <v>0.01</v>
      </c>
      <c r="M81" s="661">
        <v>0.02</v>
      </c>
      <c r="N81" s="662">
        <v>1.7</v>
      </c>
      <c r="O81" s="661"/>
      <c r="P81" s="661">
        <v>9.9999999999999992E-2</v>
      </c>
      <c r="Q81" s="661"/>
      <c r="R81" s="661">
        <v>0.83</v>
      </c>
      <c r="S81" s="661"/>
      <c r="T81" s="661">
        <v>0.83</v>
      </c>
      <c r="U81" s="661"/>
      <c r="V81" s="661"/>
      <c r="W81" s="508"/>
      <c r="X81" s="508"/>
      <c r="Y81" s="508"/>
      <c r="Z81" s="508"/>
      <c r="AA81" s="508"/>
      <c r="AB81" s="508"/>
      <c r="AC81" s="505"/>
      <c r="AD81" s="508"/>
      <c r="AE81" s="508"/>
      <c r="AF81" s="661">
        <v>0.33</v>
      </c>
      <c r="AG81" s="505"/>
      <c r="AH81" s="508"/>
      <c r="AI81" s="505"/>
      <c r="AJ81" s="505"/>
      <c r="AK81" s="508"/>
      <c r="AL81" s="508"/>
      <c r="AM81" s="508"/>
      <c r="AN81" s="508"/>
      <c r="AO81" s="508"/>
      <c r="AP81" s="508"/>
      <c r="AQ81" s="508"/>
      <c r="AR81" s="508"/>
      <c r="AS81" s="508"/>
      <c r="AT81" s="508"/>
      <c r="AU81" s="508"/>
      <c r="AV81" s="508"/>
      <c r="AW81" s="508"/>
      <c r="AX81" s="508"/>
      <c r="AY81" s="505"/>
      <c r="AZ81" s="505"/>
      <c r="BA81" s="505"/>
      <c r="BB81" s="508"/>
      <c r="BC81" s="508"/>
      <c r="BD81" s="505"/>
      <c r="BE81" s="508"/>
      <c r="BF81" s="508"/>
      <c r="BG81" s="661">
        <v>0.28999999999999998</v>
      </c>
      <c r="BH81" s="481"/>
      <c r="BI81" s="496"/>
      <c r="BJ81" s="583"/>
      <c r="BK81" s="480"/>
      <c r="BL81" s="658"/>
      <c r="BM81" s="496"/>
      <c r="BN81" s="622"/>
      <c r="BO81" s="516"/>
      <c r="BP81" s="480"/>
      <c r="BQ81" s="584"/>
      <c r="BR81" s="584"/>
      <c r="BS81" s="632"/>
    </row>
    <row r="82" spans="1:253" ht="24" hidden="1">
      <c r="A82" s="657" t="s">
        <v>663</v>
      </c>
      <c r="B82" s="659" t="s">
        <v>588</v>
      </c>
      <c r="C82" s="578" t="s">
        <v>590</v>
      </c>
      <c r="D82" s="660" t="s">
        <v>58</v>
      </c>
      <c r="E82" s="579"/>
      <c r="F82" s="579"/>
      <c r="G82" s="580">
        <f t="shared" si="7"/>
        <v>3.8899999999999997</v>
      </c>
      <c r="H82" s="580"/>
      <c r="I82" s="580"/>
      <c r="J82" s="580"/>
      <c r="K82" s="661">
        <v>0.01</v>
      </c>
      <c r="L82" s="661">
        <v>0.01</v>
      </c>
      <c r="M82" s="661">
        <v>0.02</v>
      </c>
      <c r="N82" s="662">
        <v>1.8</v>
      </c>
      <c r="O82" s="661">
        <v>0.6</v>
      </c>
      <c r="P82" s="661"/>
      <c r="Q82" s="661"/>
      <c r="R82" s="661">
        <v>0.83</v>
      </c>
      <c r="S82" s="661"/>
      <c r="T82" s="661">
        <v>0.83</v>
      </c>
      <c r="U82" s="661"/>
      <c r="V82" s="661"/>
      <c r="W82" s="508"/>
      <c r="X82" s="508"/>
      <c r="Y82" s="508"/>
      <c r="Z82" s="508"/>
      <c r="AA82" s="508"/>
      <c r="AB82" s="508"/>
      <c r="AC82" s="505"/>
      <c r="AD82" s="508"/>
      <c r="AE82" s="508"/>
      <c r="AF82" s="661">
        <v>0.33</v>
      </c>
      <c r="AG82" s="505"/>
      <c r="AH82" s="508"/>
      <c r="AI82" s="505"/>
      <c r="AJ82" s="505"/>
      <c r="AK82" s="508"/>
      <c r="AL82" s="508"/>
      <c r="AM82" s="508"/>
      <c r="AN82" s="508"/>
      <c r="AO82" s="508"/>
      <c r="AP82" s="508"/>
      <c r="AQ82" s="508"/>
      <c r="AR82" s="508"/>
      <c r="AS82" s="508"/>
      <c r="AT82" s="508"/>
      <c r="AU82" s="508"/>
      <c r="AV82" s="508"/>
      <c r="AW82" s="508"/>
      <c r="AX82" s="508"/>
      <c r="AY82" s="505"/>
      <c r="AZ82" s="505"/>
      <c r="BA82" s="505"/>
      <c r="BB82" s="508"/>
      <c r="BC82" s="508"/>
      <c r="BD82" s="505"/>
      <c r="BE82" s="508"/>
      <c r="BF82" s="508"/>
      <c r="BG82" s="661">
        <v>0.28999999999999998</v>
      </c>
      <c r="BH82" s="481"/>
      <c r="BI82" s="496"/>
      <c r="BJ82" s="583"/>
      <c r="BK82" s="480"/>
      <c r="BL82" s="658"/>
      <c r="BM82" s="496"/>
      <c r="BN82" s="622"/>
      <c r="BO82" s="516"/>
      <c r="BP82" s="480"/>
      <c r="BQ82" s="584"/>
      <c r="BR82" s="584"/>
      <c r="BS82" s="632"/>
    </row>
    <row r="83" spans="1:253" ht="24" hidden="1">
      <c r="A83" s="657" t="s">
        <v>663</v>
      </c>
      <c r="B83" s="659" t="s">
        <v>588</v>
      </c>
      <c r="C83" s="663" t="s">
        <v>584</v>
      </c>
      <c r="D83" s="660" t="s">
        <v>58</v>
      </c>
      <c r="E83" s="579"/>
      <c r="F83" s="579"/>
      <c r="G83" s="580">
        <f t="shared" si="7"/>
        <v>3.8899999999999997</v>
      </c>
      <c r="H83" s="580"/>
      <c r="I83" s="580"/>
      <c r="J83" s="580"/>
      <c r="K83" s="661">
        <v>0.01</v>
      </c>
      <c r="L83" s="661">
        <v>0.01</v>
      </c>
      <c r="M83" s="661">
        <v>0.02</v>
      </c>
      <c r="N83" s="662">
        <v>1.7</v>
      </c>
      <c r="O83" s="661">
        <v>0.6</v>
      </c>
      <c r="P83" s="661">
        <v>0.1</v>
      </c>
      <c r="Q83" s="661"/>
      <c r="R83" s="661">
        <v>0.83</v>
      </c>
      <c r="S83" s="661"/>
      <c r="T83" s="661">
        <v>0.83</v>
      </c>
      <c r="U83" s="661"/>
      <c r="V83" s="661"/>
      <c r="W83" s="508"/>
      <c r="X83" s="508"/>
      <c r="Y83" s="508"/>
      <c r="Z83" s="508"/>
      <c r="AA83" s="508"/>
      <c r="AB83" s="508"/>
      <c r="AC83" s="505"/>
      <c r="AD83" s="508"/>
      <c r="AE83" s="508"/>
      <c r="AF83" s="661">
        <v>0.33</v>
      </c>
      <c r="AG83" s="505"/>
      <c r="AH83" s="508"/>
      <c r="AI83" s="505"/>
      <c r="AJ83" s="505"/>
      <c r="AK83" s="508"/>
      <c r="AL83" s="508"/>
      <c r="AM83" s="508"/>
      <c r="AN83" s="508"/>
      <c r="AO83" s="508"/>
      <c r="AP83" s="508"/>
      <c r="AQ83" s="508"/>
      <c r="AR83" s="508"/>
      <c r="AS83" s="508"/>
      <c r="AT83" s="508"/>
      <c r="AU83" s="508"/>
      <c r="AV83" s="508"/>
      <c r="AW83" s="508"/>
      <c r="AX83" s="508"/>
      <c r="AY83" s="505"/>
      <c r="AZ83" s="505"/>
      <c r="BA83" s="505"/>
      <c r="BB83" s="508"/>
      <c r="BC83" s="508"/>
      <c r="BD83" s="505"/>
      <c r="BE83" s="508"/>
      <c r="BF83" s="508"/>
      <c r="BG83" s="661">
        <v>0.28999999999999998</v>
      </c>
      <c r="BH83" s="481"/>
      <c r="BI83" s="496"/>
      <c r="BJ83" s="583"/>
      <c r="BK83" s="480"/>
      <c r="BL83" s="658"/>
      <c r="BM83" s="496"/>
      <c r="BN83" s="622"/>
      <c r="BO83" s="516"/>
      <c r="BP83" s="480"/>
      <c r="BQ83" s="584"/>
      <c r="BR83" s="584"/>
      <c r="BS83" s="632"/>
    </row>
    <row r="84" spans="1:253" ht="24" hidden="1">
      <c r="A84" s="657" t="s">
        <v>663</v>
      </c>
      <c r="B84" s="659" t="s">
        <v>588</v>
      </c>
      <c r="C84" s="663" t="s">
        <v>581</v>
      </c>
      <c r="D84" s="660" t="s">
        <v>58</v>
      </c>
      <c r="E84" s="579"/>
      <c r="F84" s="579"/>
      <c r="G84" s="580">
        <f t="shared" si="7"/>
        <v>3.2800000000000002</v>
      </c>
      <c r="H84" s="580"/>
      <c r="I84" s="580"/>
      <c r="J84" s="580"/>
      <c r="K84" s="661"/>
      <c r="L84" s="661">
        <v>0.01</v>
      </c>
      <c r="M84" s="661"/>
      <c r="N84" s="662">
        <v>1.72</v>
      </c>
      <c r="O84" s="661"/>
      <c r="P84" s="661">
        <v>9.9999999999999992E-2</v>
      </c>
      <c r="Q84" s="661"/>
      <c r="R84" s="661">
        <v>0.83</v>
      </c>
      <c r="S84" s="661"/>
      <c r="T84" s="661">
        <v>0.83</v>
      </c>
      <c r="U84" s="661"/>
      <c r="V84" s="661"/>
      <c r="W84" s="508"/>
      <c r="X84" s="508"/>
      <c r="Y84" s="508"/>
      <c r="Z84" s="508"/>
      <c r="AA84" s="508"/>
      <c r="AB84" s="508"/>
      <c r="AC84" s="505"/>
      <c r="AD84" s="508"/>
      <c r="AE84" s="508"/>
      <c r="AF84" s="661">
        <v>0.33</v>
      </c>
      <c r="AG84" s="505"/>
      <c r="AH84" s="508"/>
      <c r="AI84" s="505"/>
      <c r="AJ84" s="505"/>
      <c r="AK84" s="508"/>
      <c r="AL84" s="508"/>
      <c r="AM84" s="508"/>
      <c r="AN84" s="508"/>
      <c r="AO84" s="508"/>
      <c r="AP84" s="508"/>
      <c r="AQ84" s="508"/>
      <c r="AR84" s="508"/>
      <c r="AS84" s="508"/>
      <c r="AT84" s="508"/>
      <c r="AU84" s="508"/>
      <c r="AV84" s="508"/>
      <c r="AW84" s="508"/>
      <c r="AX84" s="508"/>
      <c r="AY84" s="505"/>
      <c r="AZ84" s="505"/>
      <c r="BA84" s="505"/>
      <c r="BB84" s="508"/>
      <c r="BC84" s="508"/>
      <c r="BD84" s="505"/>
      <c r="BE84" s="508"/>
      <c r="BF84" s="508"/>
      <c r="BG84" s="661">
        <v>0.28999999999999998</v>
      </c>
      <c r="BH84" s="481"/>
      <c r="BI84" s="496"/>
      <c r="BJ84" s="583"/>
      <c r="BK84" s="480"/>
      <c r="BL84" s="658"/>
      <c r="BM84" s="496"/>
      <c r="BN84" s="622"/>
      <c r="BO84" s="516"/>
      <c r="BP84" s="480"/>
      <c r="BQ84" s="584"/>
      <c r="BR84" s="584"/>
      <c r="BS84" s="632"/>
    </row>
    <row r="85" spans="1:253" ht="24" hidden="1">
      <c r="A85" s="657" t="s">
        <v>663</v>
      </c>
      <c r="B85" s="659" t="s">
        <v>588</v>
      </c>
      <c r="C85" s="578" t="s">
        <v>574</v>
      </c>
      <c r="D85" s="660" t="s">
        <v>58</v>
      </c>
      <c r="E85" s="579"/>
      <c r="F85" s="579"/>
      <c r="G85" s="580">
        <f t="shared" si="7"/>
        <v>3.6799999999999997</v>
      </c>
      <c r="H85" s="580"/>
      <c r="I85" s="580"/>
      <c r="J85" s="580"/>
      <c r="K85" s="661"/>
      <c r="L85" s="661">
        <v>0.01</v>
      </c>
      <c r="M85" s="661">
        <v>0.02</v>
      </c>
      <c r="N85" s="662">
        <v>1.7</v>
      </c>
      <c r="O85" s="661">
        <v>0.4</v>
      </c>
      <c r="P85" s="661">
        <v>0.1</v>
      </c>
      <c r="Q85" s="661"/>
      <c r="R85" s="661">
        <v>0.83</v>
      </c>
      <c r="S85" s="661"/>
      <c r="T85" s="661">
        <v>0.83</v>
      </c>
      <c r="U85" s="661"/>
      <c r="V85" s="661"/>
      <c r="W85" s="508"/>
      <c r="X85" s="508"/>
      <c r="Y85" s="508"/>
      <c r="Z85" s="508"/>
      <c r="AA85" s="508"/>
      <c r="AB85" s="508"/>
      <c r="AC85" s="505"/>
      <c r="AD85" s="508"/>
      <c r="AE85" s="508"/>
      <c r="AF85" s="661">
        <v>0.33</v>
      </c>
      <c r="AG85" s="505"/>
      <c r="AH85" s="508"/>
      <c r="AI85" s="505"/>
      <c r="AJ85" s="505"/>
      <c r="AK85" s="508"/>
      <c r="AL85" s="508"/>
      <c r="AM85" s="508"/>
      <c r="AN85" s="508"/>
      <c r="AO85" s="508"/>
      <c r="AP85" s="508"/>
      <c r="AQ85" s="508"/>
      <c r="AR85" s="508"/>
      <c r="AS85" s="508"/>
      <c r="AT85" s="508"/>
      <c r="AU85" s="508"/>
      <c r="AV85" s="508"/>
      <c r="AW85" s="508"/>
      <c r="AX85" s="508"/>
      <c r="AY85" s="505"/>
      <c r="AZ85" s="505"/>
      <c r="BA85" s="505"/>
      <c r="BB85" s="508"/>
      <c r="BC85" s="508"/>
      <c r="BD85" s="505"/>
      <c r="BE85" s="508"/>
      <c r="BF85" s="508"/>
      <c r="BG85" s="661">
        <v>0.28999999999999998</v>
      </c>
      <c r="BH85" s="481"/>
      <c r="BI85" s="496"/>
      <c r="BJ85" s="583"/>
      <c r="BK85" s="480"/>
      <c r="BL85" s="658"/>
      <c r="BM85" s="496"/>
      <c r="BN85" s="622"/>
      <c r="BO85" s="516"/>
      <c r="BP85" s="480"/>
      <c r="BQ85" s="584"/>
      <c r="BR85" s="584"/>
      <c r="BS85" s="632"/>
    </row>
    <row r="86" spans="1:253" ht="24" hidden="1">
      <c r="A86" s="657" t="s">
        <v>663</v>
      </c>
      <c r="B86" s="659" t="s">
        <v>588</v>
      </c>
      <c r="C86" s="525" t="s">
        <v>570</v>
      </c>
      <c r="D86" s="660" t="s">
        <v>58</v>
      </c>
      <c r="E86" s="579"/>
      <c r="F86" s="579"/>
      <c r="G86" s="580">
        <f t="shared" si="7"/>
        <v>3.5700000000000003</v>
      </c>
      <c r="H86" s="580"/>
      <c r="I86" s="580"/>
      <c r="J86" s="580"/>
      <c r="K86" s="661"/>
      <c r="L86" s="661">
        <v>0.01</v>
      </c>
      <c r="M86" s="661">
        <v>0.02</v>
      </c>
      <c r="N86" s="662">
        <v>1.99</v>
      </c>
      <c r="O86" s="661"/>
      <c r="P86" s="661">
        <v>9.9999999999999992E-2</v>
      </c>
      <c r="Q86" s="661"/>
      <c r="R86" s="661">
        <v>0.83</v>
      </c>
      <c r="S86" s="661"/>
      <c r="T86" s="661">
        <v>0.83</v>
      </c>
      <c r="U86" s="661"/>
      <c r="V86" s="661"/>
      <c r="W86" s="508"/>
      <c r="X86" s="508"/>
      <c r="Y86" s="508"/>
      <c r="Z86" s="508"/>
      <c r="AA86" s="508"/>
      <c r="AB86" s="508"/>
      <c r="AC86" s="505"/>
      <c r="AD86" s="508"/>
      <c r="AE86" s="508"/>
      <c r="AF86" s="661">
        <v>0.33</v>
      </c>
      <c r="AG86" s="505"/>
      <c r="AH86" s="508"/>
      <c r="AI86" s="505"/>
      <c r="AJ86" s="505"/>
      <c r="AK86" s="508"/>
      <c r="AL86" s="508"/>
      <c r="AM86" s="508"/>
      <c r="AN86" s="508"/>
      <c r="AO86" s="508"/>
      <c r="AP86" s="508"/>
      <c r="AQ86" s="508"/>
      <c r="AR86" s="508"/>
      <c r="AS86" s="508"/>
      <c r="AT86" s="508"/>
      <c r="AU86" s="508"/>
      <c r="AV86" s="508"/>
      <c r="AW86" s="508"/>
      <c r="AX86" s="508"/>
      <c r="AY86" s="505"/>
      <c r="AZ86" s="505"/>
      <c r="BA86" s="505"/>
      <c r="BB86" s="508"/>
      <c r="BC86" s="508"/>
      <c r="BD86" s="505"/>
      <c r="BE86" s="508"/>
      <c r="BF86" s="508"/>
      <c r="BG86" s="661">
        <v>0.28999999999999998</v>
      </c>
      <c r="BH86" s="481"/>
      <c r="BI86" s="496"/>
      <c r="BJ86" s="583"/>
      <c r="BK86" s="480"/>
      <c r="BL86" s="658"/>
      <c r="BM86" s="496"/>
      <c r="BN86" s="622"/>
      <c r="BO86" s="516"/>
      <c r="BP86" s="480"/>
      <c r="BQ86" s="584"/>
      <c r="BR86" s="584"/>
      <c r="BS86" s="632"/>
    </row>
    <row r="87" spans="1:253" ht="24" hidden="1">
      <c r="A87" s="657" t="s">
        <v>663</v>
      </c>
      <c r="B87" s="659" t="s">
        <v>588</v>
      </c>
      <c r="C87" s="665" t="s">
        <v>580</v>
      </c>
      <c r="D87" s="660" t="s">
        <v>58</v>
      </c>
      <c r="E87" s="579"/>
      <c r="F87" s="579"/>
      <c r="G87" s="580">
        <f t="shared" si="7"/>
        <v>3.7</v>
      </c>
      <c r="H87" s="580"/>
      <c r="I87" s="580"/>
      <c r="J87" s="580"/>
      <c r="K87" s="661"/>
      <c r="L87" s="661">
        <v>0.01</v>
      </c>
      <c r="M87" s="661">
        <v>0.02</v>
      </c>
      <c r="N87" s="662">
        <v>1.7</v>
      </c>
      <c r="O87" s="661">
        <v>0.4</v>
      </c>
      <c r="P87" s="661">
        <v>9.9999999999999992E-2</v>
      </c>
      <c r="Q87" s="661"/>
      <c r="R87" s="661">
        <v>0.84</v>
      </c>
      <c r="S87" s="661"/>
      <c r="T87" s="661">
        <v>0.84</v>
      </c>
      <c r="U87" s="661"/>
      <c r="V87" s="661"/>
      <c r="W87" s="508"/>
      <c r="X87" s="508"/>
      <c r="Y87" s="508"/>
      <c r="Z87" s="508"/>
      <c r="AA87" s="508"/>
      <c r="AB87" s="508"/>
      <c r="AC87" s="505"/>
      <c r="AD87" s="508"/>
      <c r="AE87" s="508"/>
      <c r="AF87" s="661">
        <v>0.34</v>
      </c>
      <c r="AG87" s="505"/>
      <c r="AH87" s="508"/>
      <c r="AI87" s="505"/>
      <c r="AJ87" s="505"/>
      <c r="AK87" s="508"/>
      <c r="AL87" s="508"/>
      <c r="AM87" s="508"/>
      <c r="AN87" s="508"/>
      <c r="AO87" s="508"/>
      <c r="AP87" s="508"/>
      <c r="AQ87" s="508"/>
      <c r="AR87" s="508"/>
      <c r="AS87" s="508"/>
      <c r="AT87" s="508"/>
      <c r="AU87" s="508"/>
      <c r="AV87" s="508"/>
      <c r="AW87" s="508"/>
      <c r="AX87" s="508"/>
      <c r="AY87" s="505"/>
      <c r="AZ87" s="505"/>
      <c r="BA87" s="505"/>
      <c r="BB87" s="508"/>
      <c r="BC87" s="508"/>
      <c r="BD87" s="505"/>
      <c r="BE87" s="508"/>
      <c r="BF87" s="508"/>
      <c r="BG87" s="661">
        <v>0.28999999999999998</v>
      </c>
      <c r="BH87" s="481"/>
      <c r="BI87" s="496"/>
      <c r="BJ87" s="583"/>
      <c r="BK87" s="480"/>
      <c r="BL87" s="658"/>
      <c r="BM87" s="496"/>
      <c r="BN87" s="622"/>
      <c r="BO87" s="516"/>
      <c r="BP87" s="480"/>
      <c r="BQ87" s="584"/>
      <c r="BR87" s="584"/>
      <c r="BS87" s="632"/>
    </row>
    <row r="88" spans="1:253" ht="24" hidden="1">
      <c r="A88" s="657" t="s">
        <v>663</v>
      </c>
      <c r="B88" s="659" t="s">
        <v>588</v>
      </c>
      <c r="C88" s="666" t="s">
        <v>591</v>
      </c>
      <c r="D88" s="660" t="s">
        <v>58</v>
      </c>
      <c r="E88" s="579"/>
      <c r="F88" s="579"/>
      <c r="G88" s="580">
        <f t="shared" si="7"/>
        <v>4.26</v>
      </c>
      <c r="H88" s="580"/>
      <c r="I88" s="580"/>
      <c r="J88" s="580"/>
      <c r="K88" s="661">
        <v>0.01</v>
      </c>
      <c r="L88" s="661">
        <v>0.01</v>
      </c>
      <c r="M88" s="661">
        <v>0.02</v>
      </c>
      <c r="N88" s="662">
        <f>3.4-0.75</f>
        <v>2.65</v>
      </c>
      <c r="O88" s="661"/>
      <c r="P88" s="661">
        <v>9.9999999999999992E-2</v>
      </c>
      <c r="Q88" s="661"/>
      <c r="R88" s="661">
        <v>0.84</v>
      </c>
      <c r="S88" s="661"/>
      <c r="T88" s="661">
        <v>0.84</v>
      </c>
      <c r="U88" s="661"/>
      <c r="V88" s="661"/>
      <c r="W88" s="508"/>
      <c r="X88" s="508"/>
      <c r="Y88" s="508"/>
      <c r="Z88" s="508"/>
      <c r="AA88" s="508"/>
      <c r="AB88" s="508"/>
      <c r="AC88" s="505"/>
      <c r="AD88" s="508"/>
      <c r="AE88" s="508"/>
      <c r="AF88" s="661">
        <v>0.34</v>
      </c>
      <c r="AG88" s="505"/>
      <c r="AH88" s="508"/>
      <c r="AI88" s="505"/>
      <c r="AJ88" s="505"/>
      <c r="AK88" s="508"/>
      <c r="AL88" s="508"/>
      <c r="AM88" s="508"/>
      <c r="AN88" s="508"/>
      <c r="AO88" s="508"/>
      <c r="AP88" s="508"/>
      <c r="AQ88" s="508"/>
      <c r="AR88" s="508"/>
      <c r="AS88" s="508"/>
      <c r="AT88" s="508"/>
      <c r="AU88" s="508"/>
      <c r="AV88" s="508"/>
      <c r="AW88" s="508"/>
      <c r="AX88" s="508"/>
      <c r="AY88" s="505"/>
      <c r="AZ88" s="505"/>
      <c r="BA88" s="505"/>
      <c r="BB88" s="508"/>
      <c r="BC88" s="508"/>
      <c r="BD88" s="505"/>
      <c r="BE88" s="508"/>
      <c r="BF88" s="508"/>
      <c r="BG88" s="661">
        <v>0.28999999999999998</v>
      </c>
      <c r="BH88" s="481"/>
      <c r="BI88" s="496"/>
      <c r="BJ88" s="583"/>
      <c r="BK88" s="480"/>
      <c r="BL88" s="658"/>
      <c r="BM88" s="496"/>
      <c r="BN88" s="622"/>
      <c r="BO88" s="516"/>
      <c r="BP88" s="480"/>
      <c r="BQ88" s="584"/>
      <c r="BR88" s="584"/>
      <c r="BS88" s="632"/>
    </row>
    <row r="89" spans="1:253" ht="24" hidden="1">
      <c r="A89" s="657" t="s">
        <v>663</v>
      </c>
      <c r="B89" s="659" t="s">
        <v>588</v>
      </c>
      <c r="C89" s="663" t="s">
        <v>571</v>
      </c>
      <c r="D89" s="660" t="s">
        <v>58</v>
      </c>
      <c r="E89" s="579"/>
      <c r="F89" s="579"/>
      <c r="G89" s="580">
        <f t="shared" si="7"/>
        <v>4.01</v>
      </c>
      <c r="H89" s="580"/>
      <c r="I89" s="580"/>
      <c r="J89" s="580"/>
      <c r="K89" s="661"/>
      <c r="L89" s="661"/>
      <c r="M89" s="661">
        <v>0.03</v>
      </c>
      <c r="N89" s="662">
        <v>1.7</v>
      </c>
      <c r="O89" s="661">
        <v>0.7</v>
      </c>
      <c r="P89" s="661">
        <v>9.9999999999999992E-2</v>
      </c>
      <c r="Q89" s="661"/>
      <c r="R89" s="661">
        <v>0.84</v>
      </c>
      <c r="S89" s="661"/>
      <c r="T89" s="661">
        <v>0.84</v>
      </c>
      <c r="U89" s="661"/>
      <c r="V89" s="661"/>
      <c r="W89" s="508"/>
      <c r="X89" s="508"/>
      <c r="Y89" s="508"/>
      <c r="Z89" s="508"/>
      <c r="AA89" s="508"/>
      <c r="AB89" s="508"/>
      <c r="AC89" s="505"/>
      <c r="AD89" s="508"/>
      <c r="AE89" s="508"/>
      <c r="AF89" s="661">
        <v>0.34</v>
      </c>
      <c r="AG89" s="505"/>
      <c r="AH89" s="508"/>
      <c r="AI89" s="505"/>
      <c r="AJ89" s="505"/>
      <c r="AK89" s="508"/>
      <c r="AL89" s="508"/>
      <c r="AM89" s="508"/>
      <c r="AN89" s="508"/>
      <c r="AO89" s="508"/>
      <c r="AP89" s="508"/>
      <c r="AQ89" s="508"/>
      <c r="AR89" s="508"/>
      <c r="AS89" s="508"/>
      <c r="AT89" s="508"/>
      <c r="AU89" s="508"/>
      <c r="AV89" s="508"/>
      <c r="AW89" s="508"/>
      <c r="AX89" s="508"/>
      <c r="AY89" s="505"/>
      <c r="AZ89" s="505"/>
      <c r="BA89" s="505"/>
      <c r="BB89" s="508"/>
      <c r="BC89" s="508"/>
      <c r="BD89" s="505"/>
      <c r="BE89" s="508"/>
      <c r="BF89" s="508"/>
      <c r="BG89" s="661">
        <v>0.3</v>
      </c>
      <c r="BH89" s="481"/>
      <c r="BI89" s="496"/>
      <c r="BJ89" s="583"/>
      <c r="BK89" s="480"/>
      <c r="BL89" s="658"/>
      <c r="BM89" s="496"/>
      <c r="BN89" s="622"/>
      <c r="BO89" s="516"/>
      <c r="BP89" s="480"/>
      <c r="BQ89" s="584"/>
      <c r="BR89" s="584"/>
      <c r="BS89" s="632"/>
    </row>
    <row r="90" spans="1:253" ht="24" hidden="1">
      <c r="A90" s="657" t="s">
        <v>663</v>
      </c>
      <c r="B90" s="659" t="s">
        <v>635</v>
      </c>
      <c r="C90" s="667" t="s">
        <v>567</v>
      </c>
      <c r="D90" s="660" t="s">
        <v>58</v>
      </c>
      <c r="E90" s="579"/>
      <c r="F90" s="579"/>
      <c r="G90" s="580">
        <f t="shared" si="7"/>
        <v>2.0099999999999998</v>
      </c>
      <c r="H90" s="580"/>
      <c r="I90" s="580"/>
      <c r="J90" s="580"/>
      <c r="K90" s="661"/>
      <c r="L90" s="661"/>
      <c r="M90" s="661">
        <v>0.03</v>
      </c>
      <c r="N90" s="662"/>
      <c r="O90" s="661">
        <v>0.4</v>
      </c>
      <c r="P90" s="661">
        <v>9.9999999999999992E-2</v>
      </c>
      <c r="Q90" s="661"/>
      <c r="R90" s="661">
        <v>0.84</v>
      </c>
      <c r="S90" s="661"/>
      <c r="T90" s="661">
        <v>0.84</v>
      </c>
      <c r="U90" s="661"/>
      <c r="V90" s="661"/>
      <c r="W90" s="508"/>
      <c r="X90" s="508"/>
      <c r="Y90" s="508"/>
      <c r="Z90" s="508"/>
      <c r="AA90" s="508"/>
      <c r="AB90" s="508"/>
      <c r="AC90" s="505"/>
      <c r="AD90" s="508"/>
      <c r="AE90" s="508"/>
      <c r="AF90" s="661">
        <v>0.34</v>
      </c>
      <c r="AG90" s="505"/>
      <c r="AH90" s="508"/>
      <c r="AI90" s="505"/>
      <c r="AJ90" s="505"/>
      <c r="AK90" s="508"/>
      <c r="AL90" s="508"/>
      <c r="AM90" s="508"/>
      <c r="AN90" s="508"/>
      <c r="AO90" s="508"/>
      <c r="AP90" s="508"/>
      <c r="AQ90" s="508"/>
      <c r="AR90" s="508"/>
      <c r="AS90" s="508"/>
      <c r="AT90" s="508"/>
      <c r="AU90" s="508"/>
      <c r="AV90" s="508"/>
      <c r="AW90" s="508"/>
      <c r="AX90" s="508"/>
      <c r="AY90" s="505"/>
      <c r="AZ90" s="505"/>
      <c r="BA90" s="505"/>
      <c r="BB90" s="508"/>
      <c r="BC90" s="508"/>
      <c r="BD90" s="505"/>
      <c r="BE90" s="508"/>
      <c r="BF90" s="508"/>
      <c r="BG90" s="661">
        <v>0.3</v>
      </c>
      <c r="BH90" s="481"/>
      <c r="BI90" s="496"/>
      <c r="BJ90" s="583"/>
      <c r="BK90" s="480"/>
      <c r="BL90" s="658"/>
      <c r="BM90" s="496"/>
      <c r="BN90" s="622"/>
      <c r="BO90" s="516"/>
      <c r="BP90" s="480"/>
      <c r="BQ90" s="584"/>
      <c r="BR90" s="584"/>
      <c r="BS90" s="632"/>
    </row>
    <row r="91" spans="1:253" ht="135.75" customHeight="1">
      <c r="A91" s="496">
        <f>A78+1</f>
        <v>23</v>
      </c>
      <c r="B91" s="497" t="s">
        <v>589</v>
      </c>
      <c r="C91" s="498" t="s">
        <v>669</v>
      </c>
      <c r="D91" s="496" t="s">
        <v>58</v>
      </c>
      <c r="E91" s="580">
        <f>SUM(E92:E102)</f>
        <v>19.693200000000001</v>
      </c>
      <c r="F91" s="580">
        <f>SUM(F92:F102)</f>
        <v>0</v>
      </c>
      <c r="G91" s="580">
        <f t="shared" si="7"/>
        <v>19.693199999999997</v>
      </c>
      <c r="H91" s="580"/>
      <c r="I91" s="580" t="s">
        <v>722</v>
      </c>
      <c r="J91" s="580"/>
      <c r="K91" s="480">
        <f t="shared" ref="K91:BG91" si="13">SUM(K92:K102)</f>
        <v>0.23710000000000003</v>
      </c>
      <c r="L91" s="480">
        <f t="shared" si="13"/>
        <v>0.39670000000000005</v>
      </c>
      <c r="M91" s="480">
        <f t="shared" si="13"/>
        <v>0.79270000000000007</v>
      </c>
      <c r="N91" s="480">
        <v>10.72</v>
      </c>
      <c r="O91" s="480">
        <f t="shared" si="13"/>
        <v>1.2</v>
      </c>
      <c r="P91" s="480">
        <f t="shared" si="13"/>
        <v>1.59</v>
      </c>
      <c r="Q91" s="480">
        <f t="shared" si="13"/>
        <v>0</v>
      </c>
      <c r="R91" s="480">
        <f t="shared" si="13"/>
        <v>2.38</v>
      </c>
      <c r="S91" s="480">
        <f t="shared" si="13"/>
        <v>0</v>
      </c>
      <c r="T91" s="480">
        <f t="shared" si="13"/>
        <v>2.38</v>
      </c>
      <c r="U91" s="480"/>
      <c r="V91" s="480">
        <f t="shared" si="13"/>
        <v>0.23830000000000001</v>
      </c>
      <c r="W91" s="480">
        <v>0.03</v>
      </c>
      <c r="X91" s="480">
        <f t="shared" si="13"/>
        <v>0</v>
      </c>
      <c r="Y91" s="480">
        <f t="shared" si="13"/>
        <v>0</v>
      </c>
      <c r="Z91" s="480">
        <f t="shared" si="13"/>
        <v>0</v>
      </c>
      <c r="AA91" s="480">
        <f t="shared" si="13"/>
        <v>0</v>
      </c>
      <c r="AB91" s="480">
        <f t="shared" si="13"/>
        <v>0</v>
      </c>
      <c r="AC91" s="480">
        <f t="shared" si="13"/>
        <v>0</v>
      </c>
      <c r="AD91" s="480">
        <f t="shared" si="13"/>
        <v>0</v>
      </c>
      <c r="AE91" s="480">
        <f t="shared" si="13"/>
        <v>0</v>
      </c>
      <c r="AF91" s="480">
        <f t="shared" si="13"/>
        <v>0.95339999999999991</v>
      </c>
      <c r="AG91" s="480">
        <f t="shared" si="13"/>
        <v>0</v>
      </c>
      <c r="AH91" s="480">
        <f t="shared" si="13"/>
        <v>0</v>
      </c>
      <c r="AI91" s="480">
        <f t="shared" si="13"/>
        <v>0</v>
      </c>
      <c r="AJ91" s="480">
        <f t="shared" si="13"/>
        <v>0</v>
      </c>
      <c r="AK91" s="480">
        <f t="shared" si="13"/>
        <v>0</v>
      </c>
      <c r="AL91" s="480">
        <f t="shared" si="13"/>
        <v>0</v>
      </c>
      <c r="AM91" s="480">
        <f t="shared" si="13"/>
        <v>0</v>
      </c>
      <c r="AN91" s="480">
        <f t="shared" si="13"/>
        <v>0</v>
      </c>
      <c r="AO91" s="480">
        <f t="shared" si="13"/>
        <v>0</v>
      </c>
      <c r="AP91" s="480">
        <f t="shared" si="13"/>
        <v>0</v>
      </c>
      <c r="AQ91" s="480">
        <f t="shared" si="13"/>
        <v>0</v>
      </c>
      <c r="AR91" s="480">
        <f t="shared" si="13"/>
        <v>0</v>
      </c>
      <c r="AS91" s="480">
        <f t="shared" si="13"/>
        <v>0</v>
      </c>
      <c r="AT91" s="480">
        <f t="shared" si="13"/>
        <v>0</v>
      </c>
      <c r="AU91" s="480">
        <f t="shared" si="13"/>
        <v>0</v>
      </c>
      <c r="AV91" s="480">
        <f t="shared" si="13"/>
        <v>0</v>
      </c>
      <c r="AW91" s="480">
        <f t="shared" si="13"/>
        <v>0</v>
      </c>
      <c r="AX91" s="480">
        <f t="shared" si="13"/>
        <v>0</v>
      </c>
      <c r="AY91" s="480">
        <f t="shared" si="13"/>
        <v>0.20160000000000003</v>
      </c>
      <c r="AZ91" s="480">
        <f t="shared" si="13"/>
        <v>0</v>
      </c>
      <c r="BA91" s="480">
        <f t="shared" si="13"/>
        <v>0</v>
      </c>
      <c r="BB91" s="480">
        <f t="shared" si="13"/>
        <v>0</v>
      </c>
      <c r="BC91" s="480">
        <f t="shared" si="13"/>
        <v>0</v>
      </c>
      <c r="BD91" s="480">
        <f t="shared" si="13"/>
        <v>0</v>
      </c>
      <c r="BE91" s="480">
        <f t="shared" si="13"/>
        <v>0</v>
      </c>
      <c r="BF91" s="480">
        <f t="shared" si="13"/>
        <v>0</v>
      </c>
      <c r="BG91" s="480">
        <f t="shared" si="13"/>
        <v>0.95339999999999991</v>
      </c>
      <c r="BH91" s="481" t="str">
        <f t="shared" ref="BH91:BH111" si="14">C91</f>
        <v>Các xã: Mường Báng, Xá Nhè, Mường Đun, Tủa Thàng, Huổi Só, Trung Thu, Tả Phìn, Lao Xả Phình, Tả Sìn Thàng, Sín Chải, Sính Phình</v>
      </c>
      <c r="BI91" s="496" t="s">
        <v>820</v>
      </c>
      <c r="BJ91" s="583"/>
      <c r="BK91" s="480"/>
      <c r="BL91" s="591" t="s">
        <v>821</v>
      </c>
      <c r="BM91" s="516" t="s">
        <v>822</v>
      </c>
      <c r="BN91" s="630" t="s">
        <v>823</v>
      </c>
      <c r="BO91" s="496">
        <v>2023</v>
      </c>
      <c r="BP91" s="480"/>
      <c r="BQ91" s="584">
        <f>SUM(K91:BG91)</f>
        <v>22.073199999999996</v>
      </c>
      <c r="BR91" s="584" t="s">
        <v>824</v>
      </c>
      <c r="BU91" s="632"/>
      <c r="BV91" s="632"/>
      <c r="BW91" s="632"/>
      <c r="BX91" s="632"/>
      <c r="BY91" s="632"/>
      <c r="BZ91" s="632"/>
      <c r="CA91" s="632"/>
      <c r="CB91" s="632"/>
      <c r="CC91" s="632"/>
      <c r="CD91" s="632"/>
      <c r="CE91" s="632"/>
      <c r="CF91" s="632"/>
      <c r="CG91" s="632"/>
      <c r="CH91" s="632"/>
      <c r="CI91" s="632"/>
      <c r="CJ91" s="632"/>
      <c r="CK91" s="632"/>
      <c r="CL91" s="632"/>
      <c r="CM91" s="632"/>
      <c r="CN91" s="632"/>
      <c r="CO91" s="632"/>
      <c r="CP91" s="632"/>
      <c r="CQ91" s="632"/>
      <c r="CR91" s="632"/>
      <c r="CS91" s="632"/>
      <c r="CT91" s="632"/>
      <c r="CU91" s="632"/>
      <c r="CV91" s="632"/>
      <c r="CW91" s="632"/>
      <c r="CX91" s="632"/>
      <c r="CY91" s="632"/>
      <c r="CZ91" s="632"/>
      <c r="DA91" s="632"/>
      <c r="DB91" s="632"/>
      <c r="DC91" s="632"/>
      <c r="DD91" s="632"/>
      <c r="DE91" s="632"/>
      <c r="DF91" s="632"/>
      <c r="DG91" s="632"/>
      <c r="DH91" s="632"/>
      <c r="DI91" s="632"/>
      <c r="DJ91" s="632"/>
      <c r="DK91" s="632"/>
      <c r="DL91" s="632"/>
      <c r="DM91" s="632"/>
      <c r="DN91" s="632"/>
      <c r="DO91" s="632"/>
      <c r="DP91" s="632"/>
      <c r="DQ91" s="632"/>
      <c r="DR91" s="632"/>
      <c r="DS91" s="632"/>
      <c r="DT91" s="632"/>
      <c r="DU91" s="632"/>
      <c r="DV91" s="632"/>
      <c r="DW91" s="632"/>
      <c r="DX91" s="632"/>
      <c r="DY91" s="632"/>
      <c r="DZ91" s="632"/>
      <c r="EA91" s="632"/>
      <c r="EB91" s="632"/>
      <c r="EC91" s="632"/>
      <c r="ED91" s="632"/>
      <c r="EE91" s="632"/>
      <c r="EF91" s="632"/>
      <c r="EG91" s="632"/>
      <c r="EH91" s="632"/>
      <c r="EI91" s="632"/>
      <c r="EJ91" s="632"/>
      <c r="EK91" s="632"/>
      <c r="EL91" s="632"/>
      <c r="EM91" s="632"/>
      <c r="EN91" s="632"/>
      <c r="EO91" s="632"/>
      <c r="EP91" s="632"/>
      <c r="EQ91" s="632"/>
      <c r="ER91" s="632"/>
      <c r="ES91" s="632"/>
      <c r="ET91" s="632"/>
      <c r="EU91" s="632"/>
      <c r="EV91" s="632"/>
      <c r="EW91" s="632"/>
      <c r="EX91" s="632"/>
      <c r="EY91" s="632"/>
      <c r="EZ91" s="632"/>
      <c r="FA91" s="632"/>
      <c r="FB91" s="632"/>
      <c r="FC91" s="632"/>
      <c r="FD91" s="632"/>
      <c r="FE91" s="632"/>
      <c r="FF91" s="632"/>
      <c r="FG91" s="632"/>
      <c r="FH91" s="632"/>
      <c r="FI91" s="632"/>
      <c r="FJ91" s="632"/>
      <c r="FK91" s="632"/>
      <c r="FL91" s="632"/>
      <c r="FM91" s="632"/>
      <c r="FN91" s="632"/>
      <c r="FO91" s="632"/>
      <c r="FP91" s="632"/>
      <c r="FQ91" s="632"/>
      <c r="FR91" s="632"/>
      <c r="FS91" s="632"/>
      <c r="FT91" s="632"/>
      <c r="FU91" s="632"/>
      <c r="FV91" s="632"/>
      <c r="FW91" s="632"/>
      <c r="FX91" s="632"/>
      <c r="FY91" s="632"/>
      <c r="FZ91" s="632"/>
      <c r="GA91" s="632"/>
      <c r="GB91" s="632"/>
      <c r="GC91" s="632"/>
      <c r="GD91" s="632"/>
      <c r="GE91" s="632"/>
      <c r="GF91" s="632"/>
      <c r="GG91" s="632"/>
      <c r="GH91" s="632"/>
      <c r="GI91" s="632"/>
      <c r="GJ91" s="632"/>
      <c r="GK91" s="632"/>
      <c r="GL91" s="632"/>
      <c r="GM91" s="632"/>
      <c r="GN91" s="632"/>
      <c r="GO91" s="632"/>
      <c r="GP91" s="632"/>
      <c r="GQ91" s="632"/>
      <c r="GR91" s="632"/>
      <c r="GS91" s="632"/>
      <c r="GT91" s="632"/>
      <c r="GU91" s="632"/>
      <c r="GV91" s="632"/>
      <c r="GW91" s="632"/>
      <c r="GX91" s="632"/>
      <c r="GY91" s="632"/>
      <c r="GZ91" s="632"/>
      <c r="HA91" s="632"/>
      <c r="HB91" s="632"/>
      <c r="HC91" s="632"/>
      <c r="HD91" s="632"/>
      <c r="HE91" s="632"/>
      <c r="HF91" s="632"/>
      <c r="HG91" s="632"/>
      <c r="HH91" s="632"/>
      <c r="HI91" s="632"/>
      <c r="HJ91" s="632"/>
      <c r="HK91" s="632"/>
      <c r="HL91" s="632"/>
      <c r="HM91" s="632"/>
      <c r="HN91" s="632"/>
      <c r="HO91" s="632"/>
      <c r="HP91" s="632"/>
      <c r="HQ91" s="632"/>
      <c r="HR91" s="632"/>
      <c r="HS91" s="632"/>
      <c r="HT91" s="632"/>
      <c r="HU91" s="632"/>
      <c r="HV91" s="632"/>
      <c r="HW91" s="632"/>
      <c r="HX91" s="632"/>
      <c r="HY91" s="632"/>
      <c r="HZ91" s="632"/>
      <c r="IA91" s="632"/>
      <c r="IB91" s="632"/>
      <c r="IC91" s="632"/>
      <c r="ID91" s="632"/>
      <c r="IE91" s="632"/>
      <c r="IF91" s="632"/>
      <c r="IG91" s="632"/>
      <c r="IH91" s="632"/>
      <c r="II91" s="632"/>
      <c r="IJ91" s="632"/>
      <c r="IK91" s="632"/>
      <c r="IL91" s="632"/>
      <c r="IM91" s="632"/>
      <c r="IN91" s="632"/>
      <c r="IO91" s="632"/>
      <c r="IP91" s="632"/>
      <c r="IQ91" s="632"/>
      <c r="IR91" s="632"/>
      <c r="IS91" s="632"/>
    </row>
    <row r="92" spans="1:253" ht="20.399999999999999" hidden="1">
      <c r="A92" s="511" t="s">
        <v>663</v>
      </c>
      <c r="B92" s="512" t="s">
        <v>589</v>
      </c>
      <c r="C92" s="490" t="s">
        <v>590</v>
      </c>
      <c r="D92" s="660" t="s">
        <v>58</v>
      </c>
      <c r="E92" s="579">
        <f t="shared" ref="E92:E103" si="15">F92+G92</f>
        <v>1.1579999999999999</v>
      </c>
      <c r="F92" s="579"/>
      <c r="G92" s="580">
        <f t="shared" si="7"/>
        <v>1.1579999999999999</v>
      </c>
      <c r="H92" s="580">
        <f>E92-G92</f>
        <v>0</v>
      </c>
      <c r="I92" s="580"/>
      <c r="J92" s="580"/>
      <c r="K92" s="505">
        <f>120/10000+0.0595+0.0162+0.0251</f>
        <v>0.1128</v>
      </c>
      <c r="L92" s="505">
        <f>201/10000</f>
        <v>2.01E-2</v>
      </c>
      <c r="M92" s="505">
        <f>401/10000</f>
        <v>4.0099999999999997E-2</v>
      </c>
      <c r="N92" s="612">
        <v>0.57999999999999996</v>
      </c>
      <c r="O92" s="505">
        <v>0.06</v>
      </c>
      <c r="P92" s="505">
        <v>0.08</v>
      </c>
      <c r="Q92" s="505"/>
      <c r="R92" s="505">
        <v>0.12</v>
      </c>
      <c r="S92" s="505"/>
      <c r="T92" s="505">
        <v>0.12</v>
      </c>
      <c r="U92" s="505"/>
      <c r="V92" s="505">
        <f>0.012+0.0251</f>
        <v>3.7100000000000001E-2</v>
      </c>
      <c r="W92" s="505"/>
      <c r="X92" s="505"/>
      <c r="Y92" s="505"/>
      <c r="Z92" s="505"/>
      <c r="AA92" s="505"/>
      <c r="AB92" s="505"/>
      <c r="AC92" s="505"/>
      <c r="AD92" s="505"/>
      <c r="AE92" s="505"/>
      <c r="AF92" s="505">
        <v>4.8099999999999997E-2</v>
      </c>
      <c r="AG92" s="505"/>
      <c r="AH92" s="505"/>
      <c r="AI92" s="505"/>
      <c r="AJ92" s="505"/>
      <c r="AK92" s="505"/>
      <c r="AL92" s="505"/>
      <c r="AM92" s="505"/>
      <c r="AN92" s="505"/>
      <c r="AO92" s="505"/>
      <c r="AP92" s="505"/>
      <c r="AQ92" s="505"/>
      <c r="AR92" s="505"/>
      <c r="AS92" s="505"/>
      <c r="AT92" s="505"/>
      <c r="AU92" s="505"/>
      <c r="AV92" s="505"/>
      <c r="AW92" s="505"/>
      <c r="AX92" s="505"/>
      <c r="AY92" s="505">
        <v>1.17E-2</v>
      </c>
      <c r="AZ92" s="505"/>
      <c r="BA92" s="505"/>
      <c r="BB92" s="505"/>
      <c r="BC92" s="505"/>
      <c r="BD92" s="505"/>
      <c r="BE92" s="505"/>
      <c r="BF92" s="505"/>
      <c r="BG92" s="505">
        <v>4.8099999999999997E-2</v>
      </c>
      <c r="BH92" s="481" t="str">
        <f t="shared" si="14"/>
        <v>Xã Mường Báng</v>
      </c>
      <c r="BI92" s="496"/>
      <c r="BJ92" s="583"/>
      <c r="BK92" s="480"/>
      <c r="BL92" s="668" t="s">
        <v>821</v>
      </c>
      <c r="BM92" s="516"/>
      <c r="BN92" s="630"/>
      <c r="BO92" s="496"/>
      <c r="BP92" s="480"/>
      <c r="BQ92" s="584"/>
      <c r="BR92" s="584"/>
      <c r="BU92" s="632"/>
      <c r="BV92" s="632"/>
      <c r="BW92" s="632"/>
      <c r="BX92" s="632"/>
      <c r="BY92" s="632"/>
      <c r="BZ92" s="632"/>
      <c r="CA92" s="632"/>
      <c r="CB92" s="632"/>
      <c r="CC92" s="632"/>
      <c r="CD92" s="632"/>
      <c r="CE92" s="632"/>
      <c r="CF92" s="632"/>
      <c r="CG92" s="632"/>
      <c r="CH92" s="632"/>
      <c r="CI92" s="632"/>
      <c r="CJ92" s="632"/>
      <c r="CK92" s="632"/>
      <c r="CL92" s="632"/>
      <c r="CM92" s="632"/>
      <c r="CN92" s="632"/>
      <c r="CO92" s="632"/>
      <c r="CP92" s="632"/>
      <c r="CQ92" s="632"/>
      <c r="CR92" s="632"/>
      <c r="CS92" s="632"/>
      <c r="CT92" s="632"/>
      <c r="CU92" s="632"/>
      <c r="CV92" s="632"/>
      <c r="CW92" s="632"/>
      <c r="CX92" s="632"/>
      <c r="CY92" s="632"/>
      <c r="CZ92" s="632"/>
      <c r="DA92" s="632"/>
      <c r="DB92" s="632"/>
      <c r="DC92" s="632"/>
      <c r="DD92" s="632"/>
      <c r="DE92" s="632"/>
      <c r="DF92" s="632"/>
      <c r="DG92" s="632"/>
      <c r="DH92" s="632"/>
      <c r="DI92" s="632"/>
      <c r="DJ92" s="632"/>
      <c r="DK92" s="632"/>
      <c r="DL92" s="632"/>
      <c r="DM92" s="632"/>
      <c r="DN92" s="632"/>
      <c r="DO92" s="632"/>
      <c r="DP92" s="632"/>
      <c r="DQ92" s="632"/>
      <c r="DR92" s="632"/>
      <c r="DS92" s="632"/>
      <c r="DT92" s="632"/>
      <c r="DU92" s="632"/>
      <c r="DV92" s="632"/>
      <c r="DW92" s="632"/>
      <c r="DX92" s="632"/>
      <c r="DY92" s="632"/>
      <c r="DZ92" s="632"/>
      <c r="EA92" s="632"/>
      <c r="EB92" s="632"/>
      <c r="EC92" s="632"/>
      <c r="ED92" s="632"/>
      <c r="EE92" s="632"/>
      <c r="EF92" s="632"/>
      <c r="EG92" s="632"/>
      <c r="EH92" s="632"/>
      <c r="EI92" s="632"/>
      <c r="EJ92" s="632"/>
      <c r="EK92" s="632"/>
      <c r="EL92" s="632"/>
      <c r="EM92" s="632"/>
      <c r="EN92" s="632"/>
      <c r="EO92" s="632"/>
      <c r="EP92" s="632"/>
      <c r="EQ92" s="632"/>
      <c r="ER92" s="632"/>
      <c r="ES92" s="632"/>
      <c r="ET92" s="632"/>
      <c r="EU92" s="632"/>
      <c r="EV92" s="632"/>
      <c r="EW92" s="632"/>
      <c r="EX92" s="632"/>
      <c r="EY92" s="632"/>
      <c r="EZ92" s="632"/>
      <c r="FA92" s="632"/>
      <c r="FB92" s="632"/>
      <c r="FC92" s="632"/>
      <c r="FD92" s="632"/>
      <c r="FE92" s="632"/>
      <c r="FF92" s="632"/>
      <c r="FG92" s="632"/>
      <c r="FH92" s="632"/>
      <c r="FI92" s="632"/>
      <c r="FJ92" s="632"/>
      <c r="FK92" s="632"/>
      <c r="FL92" s="632"/>
      <c r="FM92" s="632"/>
      <c r="FN92" s="632"/>
      <c r="FO92" s="632"/>
      <c r="FP92" s="632"/>
      <c r="FQ92" s="632"/>
      <c r="FR92" s="632"/>
      <c r="FS92" s="632"/>
      <c r="FT92" s="632"/>
      <c r="FU92" s="632"/>
      <c r="FV92" s="632"/>
      <c r="FW92" s="632"/>
      <c r="FX92" s="632"/>
      <c r="FY92" s="632"/>
      <c r="FZ92" s="632"/>
      <c r="GA92" s="632"/>
      <c r="GB92" s="632"/>
      <c r="GC92" s="632"/>
      <c r="GD92" s="632"/>
      <c r="GE92" s="632"/>
      <c r="GF92" s="632"/>
      <c r="GG92" s="632"/>
      <c r="GH92" s="632"/>
      <c r="GI92" s="632"/>
      <c r="GJ92" s="632"/>
      <c r="GK92" s="632"/>
      <c r="GL92" s="632"/>
      <c r="GM92" s="632"/>
      <c r="GN92" s="632"/>
      <c r="GO92" s="632"/>
      <c r="GP92" s="632"/>
      <c r="GQ92" s="632"/>
      <c r="GR92" s="632"/>
      <c r="GS92" s="632"/>
      <c r="GT92" s="632"/>
      <c r="GU92" s="632"/>
      <c r="GV92" s="632"/>
      <c r="GW92" s="632"/>
      <c r="GX92" s="632"/>
      <c r="GY92" s="632"/>
      <c r="GZ92" s="632"/>
      <c r="HA92" s="632"/>
      <c r="HB92" s="632"/>
      <c r="HC92" s="632"/>
      <c r="HD92" s="632"/>
      <c r="HE92" s="632"/>
      <c r="HF92" s="632"/>
      <c r="HG92" s="632"/>
      <c r="HH92" s="632"/>
      <c r="HI92" s="632"/>
      <c r="HJ92" s="632"/>
      <c r="HK92" s="632"/>
      <c r="HL92" s="632"/>
      <c r="HM92" s="632"/>
      <c r="HN92" s="632"/>
      <c r="HO92" s="632"/>
      <c r="HP92" s="632"/>
      <c r="HQ92" s="632"/>
      <c r="HR92" s="632"/>
      <c r="HS92" s="632"/>
      <c r="HT92" s="632"/>
      <c r="HU92" s="632"/>
      <c r="HV92" s="632"/>
      <c r="HW92" s="632"/>
      <c r="HX92" s="632"/>
      <c r="HY92" s="632"/>
      <c r="HZ92" s="632"/>
      <c r="IA92" s="632"/>
      <c r="IB92" s="632"/>
      <c r="IC92" s="632"/>
      <c r="ID92" s="632"/>
      <c r="IE92" s="632"/>
      <c r="IF92" s="632"/>
      <c r="IG92" s="632"/>
      <c r="IH92" s="632"/>
      <c r="II92" s="632"/>
      <c r="IJ92" s="632"/>
      <c r="IK92" s="632"/>
      <c r="IL92" s="632"/>
      <c r="IM92" s="632"/>
      <c r="IN92" s="632"/>
      <c r="IO92" s="632"/>
      <c r="IP92" s="632"/>
      <c r="IQ92" s="632"/>
      <c r="IR92" s="632"/>
      <c r="IS92" s="632"/>
    </row>
    <row r="93" spans="1:253" ht="20.399999999999999" hidden="1">
      <c r="A93" s="511" t="s">
        <v>663</v>
      </c>
      <c r="B93" s="512" t="s">
        <v>670</v>
      </c>
      <c r="C93" s="490" t="s">
        <v>567</v>
      </c>
      <c r="D93" s="660" t="s">
        <v>58</v>
      </c>
      <c r="E93" s="579">
        <f t="shared" si="15"/>
        <v>0.88000000000000023</v>
      </c>
      <c r="F93" s="579"/>
      <c r="G93" s="580">
        <f t="shared" si="7"/>
        <v>0.88000000000000023</v>
      </c>
      <c r="H93" s="580">
        <f t="shared" ref="H93:H102" si="16">E93-G93</f>
        <v>0</v>
      </c>
      <c r="I93" s="580"/>
      <c r="J93" s="580"/>
      <c r="K93" s="505">
        <v>0.01</v>
      </c>
      <c r="L93" s="505">
        <v>1.67E-2</v>
      </c>
      <c r="M93" s="505">
        <v>3.3399999999999999E-2</v>
      </c>
      <c r="N93" s="612">
        <v>0.47</v>
      </c>
      <c r="O93" s="505">
        <v>0.05</v>
      </c>
      <c r="P93" s="505">
        <v>7.0000000000000007E-2</v>
      </c>
      <c r="Q93" s="505"/>
      <c r="R93" s="505">
        <v>0.1</v>
      </c>
      <c r="S93" s="505"/>
      <c r="T93" s="505">
        <v>0.1</v>
      </c>
      <c r="U93" s="505"/>
      <c r="V93" s="505">
        <v>0.01</v>
      </c>
      <c r="W93" s="505">
        <v>0.03</v>
      </c>
      <c r="X93" s="505"/>
      <c r="Y93" s="505"/>
      <c r="Z93" s="505"/>
      <c r="AA93" s="505"/>
      <c r="AB93" s="505"/>
      <c r="AC93" s="505"/>
      <c r="AD93" s="505"/>
      <c r="AE93" s="505"/>
      <c r="AF93" s="505">
        <v>4.0099999999999997E-2</v>
      </c>
      <c r="AG93" s="505"/>
      <c r="AH93" s="505"/>
      <c r="AI93" s="505"/>
      <c r="AJ93" s="505"/>
      <c r="AK93" s="505"/>
      <c r="AL93" s="505"/>
      <c r="AM93" s="505"/>
      <c r="AN93" s="505"/>
      <c r="AO93" s="505"/>
      <c r="AP93" s="505"/>
      <c r="AQ93" s="505"/>
      <c r="AR93" s="505"/>
      <c r="AS93" s="505"/>
      <c r="AT93" s="505"/>
      <c r="AU93" s="505"/>
      <c r="AV93" s="505"/>
      <c r="AW93" s="505"/>
      <c r="AX93" s="505"/>
      <c r="AY93" s="505">
        <v>9.7000000000000003E-3</v>
      </c>
      <c r="AZ93" s="505"/>
      <c r="BA93" s="505"/>
      <c r="BB93" s="505"/>
      <c r="BC93" s="505"/>
      <c r="BD93" s="505"/>
      <c r="BE93" s="505"/>
      <c r="BF93" s="505"/>
      <c r="BG93" s="505">
        <v>4.0099999999999997E-2</v>
      </c>
      <c r="BH93" s="481" t="str">
        <f t="shared" si="14"/>
        <v>Xã Xá Nhè</v>
      </c>
      <c r="BI93" s="496"/>
      <c r="BJ93" s="583"/>
      <c r="BK93" s="480"/>
      <c r="BL93" s="668" t="s">
        <v>821</v>
      </c>
      <c r="BM93" s="516"/>
      <c r="BN93" s="630"/>
      <c r="BO93" s="496"/>
      <c r="BP93" s="480"/>
      <c r="BQ93" s="584"/>
      <c r="BR93" s="584"/>
      <c r="BU93" s="632"/>
      <c r="BV93" s="632"/>
      <c r="BW93" s="632"/>
      <c r="BX93" s="632"/>
      <c r="BY93" s="632"/>
      <c r="BZ93" s="632"/>
      <c r="CA93" s="632"/>
      <c r="CB93" s="632"/>
      <c r="CC93" s="632"/>
      <c r="CD93" s="632"/>
      <c r="CE93" s="632"/>
      <c r="CF93" s="632"/>
      <c r="CG93" s="632"/>
      <c r="CH93" s="632"/>
      <c r="CI93" s="632"/>
      <c r="CJ93" s="632"/>
      <c r="CK93" s="632"/>
      <c r="CL93" s="632"/>
      <c r="CM93" s="632"/>
      <c r="CN93" s="632"/>
      <c r="CO93" s="632"/>
      <c r="CP93" s="632"/>
      <c r="CQ93" s="632"/>
      <c r="CR93" s="632"/>
      <c r="CS93" s="632"/>
      <c r="CT93" s="632"/>
      <c r="CU93" s="632"/>
      <c r="CV93" s="632"/>
      <c r="CW93" s="632"/>
      <c r="CX93" s="632"/>
      <c r="CY93" s="632"/>
      <c r="CZ93" s="632"/>
      <c r="DA93" s="632"/>
      <c r="DB93" s="632"/>
      <c r="DC93" s="632"/>
      <c r="DD93" s="632"/>
      <c r="DE93" s="632"/>
      <c r="DF93" s="632"/>
      <c r="DG93" s="632"/>
      <c r="DH93" s="632"/>
      <c r="DI93" s="632"/>
      <c r="DJ93" s="632"/>
      <c r="DK93" s="632"/>
      <c r="DL93" s="632"/>
      <c r="DM93" s="632"/>
      <c r="DN93" s="632"/>
      <c r="DO93" s="632"/>
      <c r="DP93" s="632"/>
      <c r="DQ93" s="632"/>
      <c r="DR93" s="632"/>
      <c r="DS93" s="632"/>
      <c r="DT93" s="632"/>
      <c r="DU93" s="632"/>
      <c r="DV93" s="632"/>
      <c r="DW93" s="632"/>
      <c r="DX93" s="632"/>
      <c r="DY93" s="632"/>
      <c r="DZ93" s="632"/>
      <c r="EA93" s="632"/>
      <c r="EB93" s="632"/>
      <c r="EC93" s="632"/>
      <c r="ED93" s="632"/>
      <c r="EE93" s="632"/>
      <c r="EF93" s="632"/>
      <c r="EG93" s="632"/>
      <c r="EH93" s="632"/>
      <c r="EI93" s="632"/>
      <c r="EJ93" s="632"/>
      <c r="EK93" s="632"/>
      <c r="EL93" s="632"/>
      <c r="EM93" s="632"/>
      <c r="EN93" s="632"/>
      <c r="EO93" s="632"/>
      <c r="EP93" s="632"/>
      <c r="EQ93" s="632"/>
      <c r="ER93" s="632"/>
      <c r="ES93" s="632"/>
      <c r="ET93" s="632"/>
      <c r="EU93" s="632"/>
      <c r="EV93" s="632"/>
      <c r="EW93" s="632"/>
      <c r="EX93" s="632"/>
      <c r="EY93" s="632"/>
      <c r="EZ93" s="632"/>
      <c r="FA93" s="632"/>
      <c r="FB93" s="632"/>
      <c r="FC93" s="632"/>
      <c r="FD93" s="632"/>
      <c r="FE93" s="632"/>
      <c r="FF93" s="632"/>
      <c r="FG93" s="632"/>
      <c r="FH93" s="632"/>
      <c r="FI93" s="632"/>
      <c r="FJ93" s="632"/>
      <c r="FK93" s="632"/>
      <c r="FL93" s="632"/>
      <c r="FM93" s="632"/>
      <c r="FN93" s="632"/>
      <c r="FO93" s="632"/>
      <c r="FP93" s="632"/>
      <c r="FQ93" s="632"/>
      <c r="FR93" s="632"/>
      <c r="FS93" s="632"/>
      <c r="FT93" s="632"/>
      <c r="FU93" s="632"/>
      <c r="FV93" s="632"/>
      <c r="FW93" s="632"/>
      <c r="FX93" s="632"/>
      <c r="FY93" s="632"/>
      <c r="FZ93" s="632"/>
      <c r="GA93" s="632"/>
      <c r="GB93" s="632"/>
      <c r="GC93" s="632"/>
      <c r="GD93" s="632"/>
      <c r="GE93" s="632"/>
      <c r="GF93" s="632"/>
      <c r="GG93" s="632"/>
      <c r="GH93" s="632"/>
      <c r="GI93" s="632"/>
      <c r="GJ93" s="632"/>
      <c r="GK93" s="632"/>
      <c r="GL93" s="632"/>
      <c r="GM93" s="632"/>
      <c r="GN93" s="632"/>
      <c r="GO93" s="632"/>
      <c r="GP93" s="632"/>
      <c r="GQ93" s="632"/>
      <c r="GR93" s="632"/>
      <c r="GS93" s="632"/>
      <c r="GT93" s="632"/>
      <c r="GU93" s="632"/>
      <c r="GV93" s="632"/>
      <c r="GW93" s="632"/>
      <c r="GX93" s="632"/>
      <c r="GY93" s="632"/>
      <c r="GZ93" s="632"/>
      <c r="HA93" s="632"/>
      <c r="HB93" s="632"/>
      <c r="HC93" s="632"/>
      <c r="HD93" s="632"/>
      <c r="HE93" s="632"/>
      <c r="HF93" s="632"/>
      <c r="HG93" s="632"/>
      <c r="HH93" s="632"/>
      <c r="HI93" s="632"/>
      <c r="HJ93" s="632"/>
      <c r="HK93" s="632"/>
      <c r="HL93" s="632"/>
      <c r="HM93" s="632"/>
      <c r="HN93" s="632"/>
      <c r="HO93" s="632"/>
      <c r="HP93" s="632"/>
      <c r="HQ93" s="632"/>
      <c r="HR93" s="632"/>
      <c r="HS93" s="632"/>
      <c r="HT93" s="632"/>
      <c r="HU93" s="632"/>
      <c r="HV93" s="632"/>
      <c r="HW93" s="632"/>
      <c r="HX93" s="632"/>
      <c r="HY93" s="632"/>
      <c r="HZ93" s="632"/>
      <c r="IA93" s="632"/>
      <c r="IB93" s="632"/>
      <c r="IC93" s="632"/>
      <c r="ID93" s="632"/>
      <c r="IE93" s="632"/>
      <c r="IF93" s="632"/>
      <c r="IG93" s="632"/>
      <c r="IH93" s="632"/>
      <c r="II93" s="632"/>
      <c r="IJ93" s="632"/>
      <c r="IK93" s="632"/>
      <c r="IL93" s="632"/>
      <c r="IM93" s="632"/>
      <c r="IN93" s="632"/>
      <c r="IO93" s="632"/>
      <c r="IP93" s="632"/>
      <c r="IQ93" s="632"/>
      <c r="IR93" s="632"/>
      <c r="IS93" s="632"/>
    </row>
    <row r="94" spans="1:253" ht="20.399999999999999" hidden="1">
      <c r="A94" s="511" t="s">
        <v>663</v>
      </c>
      <c r="B94" s="512" t="s">
        <v>671</v>
      </c>
      <c r="C94" s="490" t="s">
        <v>584</v>
      </c>
      <c r="D94" s="660" t="s">
        <v>58</v>
      </c>
      <c r="E94" s="579">
        <f t="shared" si="15"/>
        <v>1.772</v>
      </c>
      <c r="F94" s="579"/>
      <c r="G94" s="580">
        <f t="shared" si="7"/>
        <v>1.772</v>
      </c>
      <c r="H94" s="580">
        <f t="shared" si="16"/>
        <v>0</v>
      </c>
      <c r="I94" s="580"/>
      <c r="J94" s="580"/>
      <c r="K94" s="505">
        <v>2.1600000000000001E-2</v>
      </c>
      <c r="L94" s="505">
        <v>3.5999999999999997E-2</v>
      </c>
      <c r="M94" s="505">
        <v>7.1999999999999995E-2</v>
      </c>
      <c r="N94" s="612">
        <v>0.96</v>
      </c>
      <c r="O94" s="505">
        <v>0.11</v>
      </c>
      <c r="P94" s="505">
        <v>0.14000000000000001</v>
      </c>
      <c r="Q94" s="505"/>
      <c r="R94" s="505">
        <v>0.22</v>
      </c>
      <c r="S94" s="505"/>
      <c r="T94" s="505">
        <v>0.22</v>
      </c>
      <c r="U94" s="505"/>
      <c r="V94" s="505">
        <v>2.1600000000000001E-2</v>
      </c>
      <c r="W94" s="505"/>
      <c r="X94" s="505"/>
      <c r="Y94" s="505"/>
      <c r="Z94" s="505"/>
      <c r="AA94" s="505"/>
      <c r="AB94" s="505"/>
      <c r="AC94" s="505"/>
      <c r="AD94" s="505"/>
      <c r="AE94" s="505"/>
      <c r="AF94" s="505">
        <v>8.6400000000000005E-2</v>
      </c>
      <c r="AG94" s="505"/>
      <c r="AH94" s="505"/>
      <c r="AI94" s="505"/>
      <c r="AJ94" s="505"/>
      <c r="AK94" s="505"/>
      <c r="AL94" s="505"/>
      <c r="AM94" s="505"/>
      <c r="AN94" s="505"/>
      <c r="AO94" s="505"/>
      <c r="AP94" s="505"/>
      <c r="AQ94" s="505"/>
      <c r="AR94" s="505"/>
      <c r="AS94" s="505"/>
      <c r="AT94" s="505"/>
      <c r="AU94" s="505"/>
      <c r="AV94" s="505"/>
      <c r="AW94" s="505"/>
      <c r="AX94" s="505"/>
      <c r="AY94" s="505">
        <v>1.7999999999999999E-2</v>
      </c>
      <c r="AZ94" s="505"/>
      <c r="BA94" s="505"/>
      <c r="BB94" s="505"/>
      <c r="BC94" s="505"/>
      <c r="BD94" s="505"/>
      <c r="BE94" s="505"/>
      <c r="BF94" s="505"/>
      <c r="BG94" s="505">
        <v>8.6400000000000005E-2</v>
      </c>
      <c r="BH94" s="481" t="str">
        <f t="shared" si="14"/>
        <v>Xã Mường Đun</v>
      </c>
      <c r="BI94" s="496"/>
      <c r="BJ94" s="583"/>
      <c r="BK94" s="480"/>
      <c r="BL94" s="668" t="s">
        <v>821</v>
      </c>
      <c r="BM94" s="516"/>
      <c r="BN94" s="630"/>
      <c r="BO94" s="496"/>
      <c r="BP94" s="480"/>
      <c r="BQ94" s="584"/>
      <c r="BR94" s="584"/>
      <c r="BU94" s="632"/>
      <c r="BV94" s="632"/>
      <c r="BW94" s="632"/>
      <c r="BX94" s="632"/>
      <c r="BY94" s="632"/>
      <c r="BZ94" s="632"/>
      <c r="CA94" s="632"/>
      <c r="CB94" s="632"/>
      <c r="CC94" s="632"/>
      <c r="CD94" s="632"/>
      <c r="CE94" s="632"/>
      <c r="CF94" s="632"/>
      <c r="CG94" s="632"/>
      <c r="CH94" s="632"/>
      <c r="CI94" s="632"/>
      <c r="CJ94" s="632"/>
      <c r="CK94" s="632"/>
      <c r="CL94" s="632"/>
      <c r="CM94" s="632"/>
      <c r="CN94" s="632"/>
      <c r="CO94" s="632"/>
      <c r="CP94" s="632"/>
      <c r="CQ94" s="632"/>
      <c r="CR94" s="632"/>
      <c r="CS94" s="632"/>
      <c r="CT94" s="632"/>
      <c r="CU94" s="632"/>
      <c r="CV94" s="632"/>
      <c r="CW94" s="632"/>
      <c r="CX94" s="632"/>
      <c r="CY94" s="632"/>
      <c r="CZ94" s="632"/>
      <c r="DA94" s="632"/>
      <c r="DB94" s="632"/>
      <c r="DC94" s="632"/>
      <c r="DD94" s="632"/>
      <c r="DE94" s="632"/>
      <c r="DF94" s="632"/>
      <c r="DG94" s="632"/>
      <c r="DH94" s="632"/>
      <c r="DI94" s="632"/>
      <c r="DJ94" s="632"/>
      <c r="DK94" s="632"/>
      <c r="DL94" s="632"/>
      <c r="DM94" s="632"/>
      <c r="DN94" s="632"/>
      <c r="DO94" s="632"/>
      <c r="DP94" s="632"/>
      <c r="DQ94" s="632"/>
      <c r="DR94" s="632"/>
      <c r="DS94" s="632"/>
      <c r="DT94" s="632"/>
      <c r="DU94" s="632"/>
      <c r="DV94" s="632"/>
      <c r="DW94" s="632"/>
      <c r="DX94" s="632"/>
      <c r="DY94" s="632"/>
      <c r="DZ94" s="632"/>
      <c r="EA94" s="632"/>
      <c r="EB94" s="632"/>
      <c r="EC94" s="632"/>
      <c r="ED94" s="632"/>
      <c r="EE94" s="632"/>
      <c r="EF94" s="632"/>
      <c r="EG94" s="632"/>
      <c r="EH94" s="632"/>
      <c r="EI94" s="632"/>
      <c r="EJ94" s="632"/>
      <c r="EK94" s="632"/>
      <c r="EL94" s="632"/>
      <c r="EM94" s="632"/>
      <c r="EN94" s="632"/>
      <c r="EO94" s="632"/>
      <c r="EP94" s="632"/>
      <c r="EQ94" s="632"/>
      <c r="ER94" s="632"/>
      <c r="ES94" s="632"/>
      <c r="ET94" s="632"/>
      <c r="EU94" s="632"/>
      <c r="EV94" s="632"/>
      <c r="EW94" s="632"/>
      <c r="EX94" s="632"/>
      <c r="EY94" s="632"/>
      <c r="EZ94" s="632"/>
      <c r="FA94" s="632"/>
      <c r="FB94" s="632"/>
      <c r="FC94" s="632"/>
      <c r="FD94" s="632"/>
      <c r="FE94" s="632"/>
      <c r="FF94" s="632"/>
      <c r="FG94" s="632"/>
      <c r="FH94" s="632"/>
      <c r="FI94" s="632"/>
      <c r="FJ94" s="632"/>
      <c r="FK94" s="632"/>
      <c r="FL94" s="632"/>
      <c r="FM94" s="632"/>
      <c r="FN94" s="632"/>
      <c r="FO94" s="632"/>
      <c r="FP94" s="632"/>
      <c r="FQ94" s="632"/>
      <c r="FR94" s="632"/>
      <c r="FS94" s="632"/>
      <c r="FT94" s="632"/>
      <c r="FU94" s="632"/>
      <c r="FV94" s="632"/>
      <c r="FW94" s="632"/>
      <c r="FX94" s="632"/>
      <c r="FY94" s="632"/>
      <c r="FZ94" s="632"/>
      <c r="GA94" s="632"/>
      <c r="GB94" s="632"/>
      <c r="GC94" s="632"/>
      <c r="GD94" s="632"/>
      <c r="GE94" s="632"/>
      <c r="GF94" s="632"/>
      <c r="GG94" s="632"/>
      <c r="GH94" s="632"/>
      <c r="GI94" s="632"/>
      <c r="GJ94" s="632"/>
      <c r="GK94" s="632"/>
      <c r="GL94" s="632"/>
      <c r="GM94" s="632"/>
      <c r="GN94" s="632"/>
      <c r="GO94" s="632"/>
      <c r="GP94" s="632"/>
      <c r="GQ94" s="632"/>
      <c r="GR94" s="632"/>
      <c r="GS94" s="632"/>
      <c r="GT94" s="632"/>
      <c r="GU94" s="632"/>
      <c r="GV94" s="632"/>
      <c r="GW94" s="632"/>
      <c r="GX94" s="632"/>
      <c r="GY94" s="632"/>
      <c r="GZ94" s="632"/>
      <c r="HA94" s="632"/>
      <c r="HB94" s="632"/>
      <c r="HC94" s="632"/>
      <c r="HD94" s="632"/>
      <c r="HE94" s="632"/>
      <c r="HF94" s="632"/>
      <c r="HG94" s="632"/>
      <c r="HH94" s="632"/>
      <c r="HI94" s="632"/>
      <c r="HJ94" s="632"/>
      <c r="HK94" s="632"/>
      <c r="HL94" s="632"/>
      <c r="HM94" s="632"/>
      <c r="HN94" s="632"/>
      <c r="HO94" s="632"/>
      <c r="HP94" s="632"/>
      <c r="HQ94" s="632"/>
      <c r="HR94" s="632"/>
      <c r="HS94" s="632"/>
      <c r="HT94" s="632"/>
      <c r="HU94" s="632"/>
      <c r="HV94" s="632"/>
      <c r="HW94" s="632"/>
      <c r="HX94" s="632"/>
      <c r="HY94" s="632"/>
      <c r="HZ94" s="632"/>
      <c r="IA94" s="632"/>
      <c r="IB94" s="632"/>
      <c r="IC94" s="632"/>
      <c r="ID94" s="632"/>
      <c r="IE94" s="632"/>
      <c r="IF94" s="632"/>
      <c r="IG94" s="632"/>
      <c r="IH94" s="632"/>
      <c r="II94" s="632"/>
      <c r="IJ94" s="632"/>
      <c r="IK94" s="632"/>
      <c r="IL94" s="632"/>
      <c r="IM94" s="632"/>
      <c r="IN94" s="632"/>
      <c r="IO94" s="632"/>
      <c r="IP94" s="632"/>
      <c r="IQ94" s="632"/>
      <c r="IR94" s="632"/>
      <c r="IS94" s="632"/>
    </row>
    <row r="95" spans="1:253" ht="20.399999999999999" hidden="1">
      <c r="A95" s="511" t="s">
        <v>663</v>
      </c>
      <c r="B95" s="512" t="s">
        <v>672</v>
      </c>
      <c r="C95" s="490" t="s">
        <v>571</v>
      </c>
      <c r="D95" s="660" t="s">
        <v>58</v>
      </c>
      <c r="E95" s="579">
        <f t="shared" si="15"/>
        <v>9.5499999999999988E-2</v>
      </c>
      <c r="F95" s="579"/>
      <c r="G95" s="580">
        <f t="shared" si="7"/>
        <v>9.5499999999999988E-2</v>
      </c>
      <c r="H95" s="580">
        <f t="shared" si="16"/>
        <v>0</v>
      </c>
      <c r="I95" s="580"/>
      <c r="J95" s="580"/>
      <c r="K95" s="505"/>
      <c r="L95" s="505">
        <v>1.5E-3</v>
      </c>
      <c r="M95" s="505">
        <v>2.3E-3</v>
      </c>
      <c r="N95" s="612">
        <v>0.05</v>
      </c>
      <c r="O95" s="505">
        <v>0.01</v>
      </c>
      <c r="P95" s="505">
        <v>0.01</v>
      </c>
      <c r="Q95" s="505"/>
      <c r="R95" s="505">
        <v>0.01</v>
      </c>
      <c r="S95" s="505"/>
      <c r="T95" s="505">
        <v>0.01</v>
      </c>
      <c r="U95" s="505"/>
      <c r="V95" s="505">
        <v>1.1999999999999999E-3</v>
      </c>
      <c r="W95" s="505"/>
      <c r="X95" s="505"/>
      <c r="Y95" s="505"/>
      <c r="Z95" s="505"/>
      <c r="AA95" s="505"/>
      <c r="AB95" s="505"/>
      <c r="AC95" s="505"/>
      <c r="AD95" s="505"/>
      <c r="AE95" s="505"/>
      <c r="AF95" s="505">
        <v>4.7999999999999996E-3</v>
      </c>
      <c r="AG95" s="505"/>
      <c r="AH95" s="505"/>
      <c r="AI95" s="505"/>
      <c r="AJ95" s="505"/>
      <c r="AK95" s="505"/>
      <c r="AL95" s="505"/>
      <c r="AM95" s="505"/>
      <c r="AN95" s="505"/>
      <c r="AO95" s="505"/>
      <c r="AP95" s="505"/>
      <c r="AQ95" s="505"/>
      <c r="AR95" s="505"/>
      <c r="AS95" s="505"/>
      <c r="AT95" s="505"/>
      <c r="AU95" s="505"/>
      <c r="AV95" s="505"/>
      <c r="AW95" s="505"/>
      <c r="AX95" s="505"/>
      <c r="AY95" s="505">
        <v>8.9999999999999998E-4</v>
      </c>
      <c r="AZ95" s="505"/>
      <c r="BA95" s="505"/>
      <c r="BB95" s="505"/>
      <c r="BC95" s="505"/>
      <c r="BD95" s="505"/>
      <c r="BE95" s="505"/>
      <c r="BF95" s="505"/>
      <c r="BG95" s="505">
        <v>4.7999999999999996E-3</v>
      </c>
      <c r="BH95" s="481" t="str">
        <f t="shared" si="14"/>
        <v>Xã Tủa Thàng</v>
      </c>
      <c r="BI95" s="496"/>
      <c r="BJ95" s="583"/>
      <c r="BK95" s="480"/>
      <c r="BL95" s="668" t="s">
        <v>821</v>
      </c>
      <c r="BM95" s="516"/>
      <c r="BN95" s="630"/>
      <c r="BO95" s="496"/>
      <c r="BP95" s="480"/>
      <c r="BQ95" s="584"/>
      <c r="BR95" s="584"/>
      <c r="BU95" s="632"/>
      <c r="BV95" s="632"/>
      <c r="BW95" s="632"/>
      <c r="BX95" s="632"/>
      <c r="BY95" s="632"/>
      <c r="BZ95" s="632"/>
      <c r="CA95" s="632"/>
      <c r="CB95" s="632"/>
      <c r="CC95" s="632"/>
      <c r="CD95" s="632"/>
      <c r="CE95" s="632"/>
      <c r="CF95" s="632"/>
      <c r="CG95" s="632"/>
      <c r="CH95" s="632"/>
      <c r="CI95" s="632"/>
      <c r="CJ95" s="632"/>
      <c r="CK95" s="632"/>
      <c r="CL95" s="632"/>
      <c r="CM95" s="632"/>
      <c r="CN95" s="632"/>
      <c r="CO95" s="632"/>
      <c r="CP95" s="632"/>
      <c r="CQ95" s="632"/>
      <c r="CR95" s="632"/>
      <c r="CS95" s="632"/>
      <c r="CT95" s="632"/>
      <c r="CU95" s="632"/>
      <c r="CV95" s="632"/>
      <c r="CW95" s="632"/>
      <c r="CX95" s="632"/>
      <c r="CY95" s="632"/>
      <c r="CZ95" s="632"/>
      <c r="DA95" s="632"/>
      <c r="DB95" s="632"/>
      <c r="DC95" s="632"/>
      <c r="DD95" s="632"/>
      <c r="DE95" s="632"/>
      <c r="DF95" s="632"/>
      <c r="DG95" s="632"/>
      <c r="DH95" s="632"/>
      <c r="DI95" s="632"/>
      <c r="DJ95" s="632"/>
      <c r="DK95" s="632"/>
      <c r="DL95" s="632"/>
      <c r="DM95" s="632"/>
      <c r="DN95" s="632"/>
      <c r="DO95" s="632"/>
      <c r="DP95" s="632"/>
      <c r="DQ95" s="632"/>
      <c r="DR95" s="632"/>
      <c r="DS95" s="632"/>
      <c r="DT95" s="632"/>
      <c r="DU95" s="632"/>
      <c r="DV95" s="632"/>
      <c r="DW95" s="632"/>
      <c r="DX95" s="632"/>
      <c r="DY95" s="632"/>
      <c r="DZ95" s="632"/>
      <c r="EA95" s="632"/>
      <c r="EB95" s="632"/>
      <c r="EC95" s="632"/>
      <c r="ED95" s="632"/>
      <c r="EE95" s="632"/>
      <c r="EF95" s="632"/>
      <c r="EG95" s="632"/>
      <c r="EH95" s="632"/>
      <c r="EI95" s="632"/>
      <c r="EJ95" s="632"/>
      <c r="EK95" s="632"/>
      <c r="EL95" s="632"/>
      <c r="EM95" s="632"/>
      <c r="EN95" s="632"/>
      <c r="EO95" s="632"/>
      <c r="EP95" s="632"/>
      <c r="EQ95" s="632"/>
      <c r="ER95" s="632"/>
      <c r="ES95" s="632"/>
      <c r="ET95" s="632"/>
      <c r="EU95" s="632"/>
      <c r="EV95" s="632"/>
      <c r="EW95" s="632"/>
      <c r="EX95" s="632"/>
      <c r="EY95" s="632"/>
      <c r="EZ95" s="632"/>
      <c r="FA95" s="632"/>
      <c r="FB95" s="632"/>
      <c r="FC95" s="632"/>
      <c r="FD95" s="632"/>
      <c r="FE95" s="632"/>
      <c r="FF95" s="632"/>
      <c r="FG95" s="632"/>
      <c r="FH95" s="632"/>
      <c r="FI95" s="632"/>
      <c r="FJ95" s="632"/>
      <c r="FK95" s="632"/>
      <c r="FL95" s="632"/>
      <c r="FM95" s="632"/>
      <c r="FN95" s="632"/>
      <c r="FO95" s="632"/>
      <c r="FP95" s="632"/>
      <c r="FQ95" s="632"/>
      <c r="FR95" s="632"/>
      <c r="FS95" s="632"/>
      <c r="FT95" s="632"/>
      <c r="FU95" s="632"/>
      <c r="FV95" s="632"/>
      <c r="FW95" s="632"/>
      <c r="FX95" s="632"/>
      <c r="FY95" s="632"/>
      <c r="FZ95" s="632"/>
      <c r="GA95" s="632"/>
      <c r="GB95" s="632"/>
      <c r="GC95" s="632"/>
      <c r="GD95" s="632"/>
      <c r="GE95" s="632"/>
      <c r="GF95" s="632"/>
      <c r="GG95" s="632"/>
      <c r="GH95" s="632"/>
      <c r="GI95" s="632"/>
      <c r="GJ95" s="632"/>
      <c r="GK95" s="632"/>
      <c r="GL95" s="632"/>
      <c r="GM95" s="632"/>
      <c r="GN95" s="632"/>
      <c r="GO95" s="632"/>
      <c r="GP95" s="632"/>
      <c r="GQ95" s="632"/>
      <c r="GR95" s="632"/>
      <c r="GS95" s="632"/>
      <c r="GT95" s="632"/>
      <c r="GU95" s="632"/>
      <c r="GV95" s="632"/>
      <c r="GW95" s="632"/>
      <c r="GX95" s="632"/>
      <c r="GY95" s="632"/>
      <c r="GZ95" s="632"/>
      <c r="HA95" s="632"/>
      <c r="HB95" s="632"/>
      <c r="HC95" s="632"/>
      <c r="HD95" s="632"/>
      <c r="HE95" s="632"/>
      <c r="HF95" s="632"/>
      <c r="HG95" s="632"/>
      <c r="HH95" s="632"/>
      <c r="HI95" s="632"/>
      <c r="HJ95" s="632"/>
      <c r="HK95" s="632"/>
      <c r="HL95" s="632"/>
      <c r="HM95" s="632"/>
      <c r="HN95" s="632"/>
      <c r="HO95" s="632"/>
      <c r="HP95" s="632"/>
      <c r="HQ95" s="632"/>
      <c r="HR95" s="632"/>
      <c r="HS95" s="632"/>
      <c r="HT95" s="632"/>
      <c r="HU95" s="632"/>
      <c r="HV95" s="632"/>
      <c r="HW95" s="632"/>
      <c r="HX95" s="632"/>
      <c r="HY95" s="632"/>
      <c r="HZ95" s="632"/>
      <c r="IA95" s="632"/>
      <c r="IB95" s="632"/>
      <c r="IC95" s="632"/>
      <c r="ID95" s="632"/>
      <c r="IE95" s="632"/>
      <c r="IF95" s="632"/>
      <c r="IG95" s="632"/>
      <c r="IH95" s="632"/>
      <c r="II95" s="632"/>
      <c r="IJ95" s="632"/>
      <c r="IK95" s="632"/>
      <c r="IL95" s="632"/>
      <c r="IM95" s="632"/>
      <c r="IN95" s="632"/>
      <c r="IO95" s="632"/>
      <c r="IP95" s="632"/>
      <c r="IQ95" s="632"/>
      <c r="IR95" s="632"/>
      <c r="IS95" s="632"/>
    </row>
    <row r="96" spans="1:253" ht="20.399999999999999" hidden="1">
      <c r="A96" s="511" t="s">
        <v>663</v>
      </c>
      <c r="B96" s="512" t="s">
        <v>673</v>
      </c>
      <c r="C96" s="490" t="s">
        <v>572</v>
      </c>
      <c r="D96" s="660" t="s">
        <v>58</v>
      </c>
      <c r="E96" s="579">
        <f t="shared" si="15"/>
        <v>1.3095999999999999</v>
      </c>
      <c r="F96" s="579"/>
      <c r="G96" s="580">
        <f t="shared" si="7"/>
        <v>1.3095999999999999</v>
      </c>
      <c r="H96" s="580">
        <f t="shared" si="16"/>
        <v>0</v>
      </c>
      <c r="I96" s="580"/>
      <c r="J96" s="580"/>
      <c r="K96" s="505"/>
      <c r="L96" s="505">
        <v>2.69E-2</v>
      </c>
      <c r="M96" s="505">
        <v>5.3800000000000001E-2</v>
      </c>
      <c r="N96" s="612">
        <v>0.72</v>
      </c>
      <c r="O96" s="505">
        <v>0.08</v>
      </c>
      <c r="P96" s="505">
        <v>0.11</v>
      </c>
      <c r="Q96" s="505"/>
      <c r="R96" s="505">
        <v>0.16</v>
      </c>
      <c r="S96" s="505"/>
      <c r="T96" s="505">
        <v>0.16</v>
      </c>
      <c r="U96" s="505"/>
      <c r="V96" s="505">
        <v>1.6199999999999999E-2</v>
      </c>
      <c r="W96" s="505"/>
      <c r="X96" s="505"/>
      <c r="Y96" s="505"/>
      <c r="Z96" s="505"/>
      <c r="AA96" s="505"/>
      <c r="AB96" s="505"/>
      <c r="AC96" s="505"/>
      <c r="AD96" s="505"/>
      <c r="AE96" s="505"/>
      <c r="AF96" s="505">
        <v>6.4600000000000005E-2</v>
      </c>
      <c r="AG96" s="505"/>
      <c r="AH96" s="505"/>
      <c r="AI96" s="505"/>
      <c r="AJ96" s="505"/>
      <c r="AK96" s="505"/>
      <c r="AL96" s="505"/>
      <c r="AM96" s="505"/>
      <c r="AN96" s="505"/>
      <c r="AO96" s="505"/>
      <c r="AP96" s="505"/>
      <c r="AQ96" s="505"/>
      <c r="AR96" s="505"/>
      <c r="AS96" s="505"/>
      <c r="AT96" s="505"/>
      <c r="AU96" s="505"/>
      <c r="AV96" s="505"/>
      <c r="AW96" s="505"/>
      <c r="AX96" s="505"/>
      <c r="AY96" s="505">
        <v>1.35E-2</v>
      </c>
      <c r="AZ96" s="505"/>
      <c r="BA96" s="505"/>
      <c r="BB96" s="505"/>
      <c r="BC96" s="505"/>
      <c r="BD96" s="505"/>
      <c r="BE96" s="505"/>
      <c r="BF96" s="505"/>
      <c r="BG96" s="505">
        <v>6.4600000000000005E-2</v>
      </c>
      <c r="BH96" s="481" t="str">
        <f t="shared" si="14"/>
        <v>Xã Huổi Só</v>
      </c>
      <c r="BI96" s="496"/>
      <c r="BJ96" s="583"/>
      <c r="BK96" s="480"/>
      <c r="BL96" s="668" t="s">
        <v>821</v>
      </c>
      <c r="BM96" s="516"/>
      <c r="BN96" s="630"/>
      <c r="BO96" s="496"/>
      <c r="BP96" s="480"/>
      <c r="BQ96" s="584"/>
      <c r="BR96" s="584"/>
      <c r="BU96" s="632"/>
      <c r="BV96" s="632"/>
      <c r="BW96" s="632"/>
      <c r="BX96" s="632"/>
      <c r="BY96" s="632"/>
      <c r="BZ96" s="632"/>
      <c r="CA96" s="632"/>
      <c r="CB96" s="632"/>
      <c r="CC96" s="632"/>
      <c r="CD96" s="632"/>
      <c r="CE96" s="632"/>
      <c r="CF96" s="632"/>
      <c r="CG96" s="632"/>
      <c r="CH96" s="632"/>
      <c r="CI96" s="632"/>
      <c r="CJ96" s="632"/>
      <c r="CK96" s="632"/>
      <c r="CL96" s="632"/>
      <c r="CM96" s="632"/>
      <c r="CN96" s="632"/>
      <c r="CO96" s="632"/>
      <c r="CP96" s="632"/>
      <c r="CQ96" s="632"/>
      <c r="CR96" s="632"/>
      <c r="CS96" s="632"/>
      <c r="CT96" s="632"/>
      <c r="CU96" s="632"/>
      <c r="CV96" s="632"/>
      <c r="CW96" s="632"/>
      <c r="CX96" s="632"/>
      <c r="CY96" s="632"/>
      <c r="CZ96" s="632"/>
      <c r="DA96" s="632"/>
      <c r="DB96" s="632"/>
      <c r="DC96" s="632"/>
      <c r="DD96" s="632"/>
      <c r="DE96" s="632"/>
      <c r="DF96" s="632"/>
      <c r="DG96" s="632"/>
      <c r="DH96" s="632"/>
      <c r="DI96" s="632"/>
      <c r="DJ96" s="632"/>
      <c r="DK96" s="632"/>
      <c r="DL96" s="632"/>
      <c r="DM96" s="632"/>
      <c r="DN96" s="632"/>
      <c r="DO96" s="632"/>
      <c r="DP96" s="632"/>
      <c r="DQ96" s="632"/>
      <c r="DR96" s="632"/>
      <c r="DS96" s="632"/>
      <c r="DT96" s="632"/>
      <c r="DU96" s="632"/>
      <c r="DV96" s="632"/>
      <c r="DW96" s="632"/>
      <c r="DX96" s="632"/>
      <c r="DY96" s="632"/>
      <c r="DZ96" s="632"/>
      <c r="EA96" s="632"/>
      <c r="EB96" s="632"/>
      <c r="EC96" s="632"/>
      <c r="ED96" s="632"/>
      <c r="EE96" s="632"/>
      <c r="EF96" s="632"/>
      <c r="EG96" s="632"/>
      <c r="EH96" s="632"/>
      <c r="EI96" s="632"/>
      <c r="EJ96" s="632"/>
      <c r="EK96" s="632"/>
      <c r="EL96" s="632"/>
      <c r="EM96" s="632"/>
      <c r="EN96" s="632"/>
      <c r="EO96" s="632"/>
      <c r="EP96" s="632"/>
      <c r="EQ96" s="632"/>
      <c r="ER96" s="632"/>
      <c r="ES96" s="632"/>
      <c r="ET96" s="632"/>
      <c r="EU96" s="632"/>
      <c r="EV96" s="632"/>
      <c r="EW96" s="632"/>
      <c r="EX96" s="632"/>
      <c r="EY96" s="632"/>
      <c r="EZ96" s="632"/>
      <c r="FA96" s="632"/>
      <c r="FB96" s="632"/>
      <c r="FC96" s="632"/>
      <c r="FD96" s="632"/>
      <c r="FE96" s="632"/>
      <c r="FF96" s="632"/>
      <c r="FG96" s="632"/>
      <c r="FH96" s="632"/>
      <c r="FI96" s="632"/>
      <c r="FJ96" s="632"/>
      <c r="FK96" s="632"/>
      <c r="FL96" s="632"/>
      <c r="FM96" s="632"/>
      <c r="FN96" s="632"/>
      <c r="FO96" s="632"/>
      <c r="FP96" s="632"/>
      <c r="FQ96" s="632"/>
      <c r="FR96" s="632"/>
      <c r="FS96" s="632"/>
      <c r="FT96" s="632"/>
      <c r="FU96" s="632"/>
      <c r="FV96" s="632"/>
      <c r="FW96" s="632"/>
      <c r="FX96" s="632"/>
      <c r="FY96" s="632"/>
      <c r="FZ96" s="632"/>
      <c r="GA96" s="632"/>
      <c r="GB96" s="632"/>
      <c r="GC96" s="632"/>
      <c r="GD96" s="632"/>
      <c r="GE96" s="632"/>
      <c r="GF96" s="632"/>
      <c r="GG96" s="632"/>
      <c r="GH96" s="632"/>
      <c r="GI96" s="632"/>
      <c r="GJ96" s="632"/>
      <c r="GK96" s="632"/>
      <c r="GL96" s="632"/>
      <c r="GM96" s="632"/>
      <c r="GN96" s="632"/>
      <c r="GO96" s="632"/>
      <c r="GP96" s="632"/>
      <c r="GQ96" s="632"/>
      <c r="GR96" s="632"/>
      <c r="GS96" s="632"/>
      <c r="GT96" s="632"/>
      <c r="GU96" s="632"/>
      <c r="GV96" s="632"/>
      <c r="GW96" s="632"/>
      <c r="GX96" s="632"/>
      <c r="GY96" s="632"/>
      <c r="GZ96" s="632"/>
      <c r="HA96" s="632"/>
      <c r="HB96" s="632"/>
      <c r="HC96" s="632"/>
      <c r="HD96" s="632"/>
      <c r="HE96" s="632"/>
      <c r="HF96" s="632"/>
      <c r="HG96" s="632"/>
      <c r="HH96" s="632"/>
      <c r="HI96" s="632"/>
      <c r="HJ96" s="632"/>
      <c r="HK96" s="632"/>
      <c r="HL96" s="632"/>
      <c r="HM96" s="632"/>
      <c r="HN96" s="632"/>
      <c r="HO96" s="632"/>
      <c r="HP96" s="632"/>
      <c r="HQ96" s="632"/>
      <c r="HR96" s="632"/>
      <c r="HS96" s="632"/>
      <c r="HT96" s="632"/>
      <c r="HU96" s="632"/>
      <c r="HV96" s="632"/>
      <c r="HW96" s="632"/>
      <c r="HX96" s="632"/>
      <c r="HY96" s="632"/>
      <c r="HZ96" s="632"/>
      <c r="IA96" s="632"/>
      <c r="IB96" s="632"/>
      <c r="IC96" s="632"/>
      <c r="ID96" s="632"/>
      <c r="IE96" s="632"/>
      <c r="IF96" s="632"/>
      <c r="IG96" s="632"/>
      <c r="IH96" s="632"/>
      <c r="II96" s="632"/>
      <c r="IJ96" s="632"/>
      <c r="IK96" s="632"/>
      <c r="IL96" s="632"/>
      <c r="IM96" s="632"/>
      <c r="IN96" s="632"/>
      <c r="IO96" s="632"/>
      <c r="IP96" s="632"/>
      <c r="IQ96" s="632"/>
      <c r="IR96" s="632"/>
      <c r="IS96" s="632"/>
    </row>
    <row r="97" spans="1:253" ht="20.399999999999999" hidden="1">
      <c r="A97" s="511" t="s">
        <v>663</v>
      </c>
      <c r="B97" s="512" t="s">
        <v>674</v>
      </c>
      <c r="C97" s="490" t="s">
        <v>591</v>
      </c>
      <c r="D97" s="660" t="s">
        <v>58</v>
      </c>
      <c r="E97" s="579">
        <f t="shared" si="15"/>
        <v>3.6542000000000008</v>
      </c>
      <c r="F97" s="579"/>
      <c r="G97" s="580">
        <f t="shared" si="7"/>
        <v>3.6542000000000008</v>
      </c>
      <c r="H97" s="580">
        <f t="shared" si="16"/>
        <v>0</v>
      </c>
      <c r="I97" s="580"/>
      <c r="J97" s="580"/>
      <c r="K97" s="505">
        <v>4.4499999999999998E-2</v>
      </c>
      <c r="L97" s="505">
        <v>7.4099999999999999E-2</v>
      </c>
      <c r="M97" s="505">
        <v>0.1482</v>
      </c>
      <c r="N97" s="612">
        <v>1.99</v>
      </c>
      <c r="O97" s="505">
        <v>0.22</v>
      </c>
      <c r="P97" s="505">
        <v>0.3</v>
      </c>
      <c r="Q97" s="505"/>
      <c r="R97" s="505">
        <v>0.44</v>
      </c>
      <c r="S97" s="505"/>
      <c r="T97" s="505">
        <v>0.44</v>
      </c>
      <c r="U97" s="505"/>
      <c r="V97" s="505">
        <v>4.4499999999999998E-2</v>
      </c>
      <c r="W97" s="505"/>
      <c r="X97" s="505"/>
      <c r="Y97" s="505"/>
      <c r="Z97" s="505"/>
      <c r="AA97" s="505"/>
      <c r="AB97" s="505"/>
      <c r="AC97" s="505"/>
      <c r="AD97" s="505"/>
      <c r="AE97" s="505"/>
      <c r="AF97" s="505">
        <v>0.1779</v>
      </c>
      <c r="AG97" s="505"/>
      <c r="AH97" s="505"/>
      <c r="AI97" s="505"/>
      <c r="AJ97" s="505"/>
      <c r="AK97" s="505"/>
      <c r="AL97" s="505"/>
      <c r="AM97" s="505"/>
      <c r="AN97" s="505"/>
      <c r="AO97" s="505"/>
      <c r="AP97" s="505"/>
      <c r="AQ97" s="505"/>
      <c r="AR97" s="505"/>
      <c r="AS97" s="505"/>
      <c r="AT97" s="505"/>
      <c r="AU97" s="505"/>
      <c r="AV97" s="505"/>
      <c r="AW97" s="505"/>
      <c r="AX97" s="505"/>
      <c r="AY97" s="505">
        <v>3.7100000000000001E-2</v>
      </c>
      <c r="AZ97" s="505"/>
      <c r="BA97" s="505"/>
      <c r="BB97" s="505"/>
      <c r="BC97" s="505"/>
      <c r="BD97" s="505"/>
      <c r="BE97" s="505"/>
      <c r="BF97" s="505"/>
      <c r="BG97" s="505">
        <v>0.1779</v>
      </c>
      <c r="BH97" s="481" t="str">
        <f t="shared" si="14"/>
        <v>Xã Trung Thu</v>
      </c>
      <c r="BI97" s="496"/>
      <c r="BJ97" s="583"/>
      <c r="BK97" s="480"/>
      <c r="BL97" s="668" t="s">
        <v>821</v>
      </c>
      <c r="BM97" s="516"/>
      <c r="BN97" s="630"/>
      <c r="BO97" s="496"/>
      <c r="BP97" s="480"/>
      <c r="BQ97" s="584"/>
      <c r="BR97" s="584"/>
      <c r="BU97" s="632"/>
      <c r="BV97" s="632"/>
      <c r="BW97" s="632"/>
      <c r="BX97" s="632"/>
      <c r="BY97" s="632"/>
      <c r="BZ97" s="632"/>
      <c r="CA97" s="632"/>
      <c r="CB97" s="632"/>
      <c r="CC97" s="632"/>
      <c r="CD97" s="632"/>
      <c r="CE97" s="632"/>
      <c r="CF97" s="632"/>
      <c r="CG97" s="632"/>
      <c r="CH97" s="632"/>
      <c r="CI97" s="632"/>
      <c r="CJ97" s="632"/>
      <c r="CK97" s="632"/>
      <c r="CL97" s="632"/>
      <c r="CM97" s="632"/>
      <c r="CN97" s="632"/>
      <c r="CO97" s="632"/>
      <c r="CP97" s="632"/>
      <c r="CQ97" s="632"/>
      <c r="CR97" s="632"/>
      <c r="CS97" s="632"/>
      <c r="CT97" s="632"/>
      <c r="CU97" s="632"/>
      <c r="CV97" s="632"/>
      <c r="CW97" s="632"/>
      <c r="CX97" s="632"/>
      <c r="CY97" s="632"/>
      <c r="CZ97" s="632"/>
      <c r="DA97" s="632"/>
      <c r="DB97" s="632"/>
      <c r="DC97" s="632"/>
      <c r="DD97" s="632"/>
      <c r="DE97" s="632"/>
      <c r="DF97" s="632"/>
      <c r="DG97" s="632"/>
      <c r="DH97" s="632"/>
      <c r="DI97" s="632"/>
      <c r="DJ97" s="632"/>
      <c r="DK97" s="632"/>
      <c r="DL97" s="632"/>
      <c r="DM97" s="632"/>
      <c r="DN97" s="632"/>
      <c r="DO97" s="632"/>
      <c r="DP97" s="632"/>
      <c r="DQ97" s="632"/>
      <c r="DR97" s="632"/>
      <c r="DS97" s="632"/>
      <c r="DT97" s="632"/>
      <c r="DU97" s="632"/>
      <c r="DV97" s="632"/>
      <c r="DW97" s="632"/>
      <c r="DX97" s="632"/>
      <c r="DY97" s="632"/>
      <c r="DZ97" s="632"/>
      <c r="EA97" s="632"/>
      <c r="EB97" s="632"/>
      <c r="EC97" s="632"/>
      <c r="ED97" s="632"/>
      <c r="EE97" s="632"/>
      <c r="EF97" s="632"/>
      <c r="EG97" s="632"/>
      <c r="EH97" s="632"/>
      <c r="EI97" s="632"/>
      <c r="EJ97" s="632"/>
      <c r="EK97" s="632"/>
      <c r="EL97" s="632"/>
      <c r="EM97" s="632"/>
      <c r="EN97" s="632"/>
      <c r="EO97" s="632"/>
      <c r="EP97" s="632"/>
      <c r="EQ97" s="632"/>
      <c r="ER97" s="632"/>
      <c r="ES97" s="632"/>
      <c r="ET97" s="632"/>
      <c r="EU97" s="632"/>
      <c r="EV97" s="632"/>
      <c r="EW97" s="632"/>
      <c r="EX97" s="632"/>
      <c r="EY97" s="632"/>
      <c r="EZ97" s="632"/>
      <c r="FA97" s="632"/>
      <c r="FB97" s="632"/>
      <c r="FC97" s="632"/>
      <c r="FD97" s="632"/>
      <c r="FE97" s="632"/>
      <c r="FF97" s="632"/>
      <c r="FG97" s="632"/>
      <c r="FH97" s="632"/>
      <c r="FI97" s="632"/>
      <c r="FJ97" s="632"/>
      <c r="FK97" s="632"/>
      <c r="FL97" s="632"/>
      <c r="FM97" s="632"/>
      <c r="FN97" s="632"/>
      <c r="FO97" s="632"/>
      <c r="FP97" s="632"/>
      <c r="FQ97" s="632"/>
      <c r="FR97" s="632"/>
      <c r="FS97" s="632"/>
      <c r="FT97" s="632"/>
      <c r="FU97" s="632"/>
      <c r="FV97" s="632"/>
      <c r="FW97" s="632"/>
      <c r="FX97" s="632"/>
      <c r="FY97" s="632"/>
      <c r="FZ97" s="632"/>
      <c r="GA97" s="632"/>
      <c r="GB97" s="632"/>
      <c r="GC97" s="632"/>
      <c r="GD97" s="632"/>
      <c r="GE97" s="632"/>
      <c r="GF97" s="632"/>
      <c r="GG97" s="632"/>
      <c r="GH97" s="632"/>
      <c r="GI97" s="632"/>
      <c r="GJ97" s="632"/>
      <c r="GK97" s="632"/>
      <c r="GL97" s="632"/>
      <c r="GM97" s="632"/>
      <c r="GN97" s="632"/>
      <c r="GO97" s="632"/>
      <c r="GP97" s="632"/>
      <c r="GQ97" s="632"/>
      <c r="GR97" s="632"/>
      <c r="GS97" s="632"/>
      <c r="GT97" s="632"/>
      <c r="GU97" s="632"/>
      <c r="GV97" s="632"/>
      <c r="GW97" s="632"/>
      <c r="GX97" s="632"/>
      <c r="GY97" s="632"/>
      <c r="GZ97" s="632"/>
      <c r="HA97" s="632"/>
      <c r="HB97" s="632"/>
      <c r="HC97" s="632"/>
      <c r="HD97" s="632"/>
      <c r="HE97" s="632"/>
      <c r="HF97" s="632"/>
      <c r="HG97" s="632"/>
      <c r="HH97" s="632"/>
      <c r="HI97" s="632"/>
      <c r="HJ97" s="632"/>
      <c r="HK97" s="632"/>
      <c r="HL97" s="632"/>
      <c r="HM97" s="632"/>
      <c r="HN97" s="632"/>
      <c r="HO97" s="632"/>
      <c r="HP97" s="632"/>
      <c r="HQ97" s="632"/>
      <c r="HR97" s="632"/>
      <c r="HS97" s="632"/>
      <c r="HT97" s="632"/>
      <c r="HU97" s="632"/>
      <c r="HV97" s="632"/>
      <c r="HW97" s="632"/>
      <c r="HX97" s="632"/>
      <c r="HY97" s="632"/>
      <c r="HZ97" s="632"/>
      <c r="IA97" s="632"/>
      <c r="IB97" s="632"/>
      <c r="IC97" s="632"/>
      <c r="ID97" s="632"/>
      <c r="IE97" s="632"/>
      <c r="IF97" s="632"/>
      <c r="IG97" s="632"/>
      <c r="IH97" s="632"/>
      <c r="II97" s="632"/>
      <c r="IJ97" s="632"/>
      <c r="IK97" s="632"/>
      <c r="IL97" s="632"/>
      <c r="IM97" s="632"/>
      <c r="IN97" s="632"/>
      <c r="IO97" s="632"/>
      <c r="IP97" s="632"/>
      <c r="IQ97" s="632"/>
      <c r="IR97" s="632"/>
      <c r="IS97" s="632"/>
    </row>
    <row r="98" spans="1:253" ht="20.399999999999999" hidden="1">
      <c r="A98" s="511" t="s">
        <v>663</v>
      </c>
      <c r="B98" s="512" t="s">
        <v>675</v>
      </c>
      <c r="C98" s="490" t="s">
        <v>570</v>
      </c>
      <c r="D98" s="660" t="s">
        <v>58</v>
      </c>
      <c r="E98" s="579">
        <f t="shared" si="15"/>
        <v>1.3376999999999999</v>
      </c>
      <c r="F98" s="579"/>
      <c r="G98" s="580">
        <f t="shared" si="7"/>
        <v>1.3376999999999999</v>
      </c>
      <c r="H98" s="580">
        <f t="shared" si="16"/>
        <v>0</v>
      </c>
      <c r="I98" s="580"/>
      <c r="J98" s="580"/>
      <c r="K98" s="505">
        <v>1.6299999999999999E-2</v>
      </c>
      <c r="L98" s="505">
        <v>2.7099999999999999E-2</v>
      </c>
      <c r="M98" s="505">
        <v>5.4199999999999998E-2</v>
      </c>
      <c r="N98" s="612">
        <v>0.73</v>
      </c>
      <c r="O98" s="505">
        <v>0.08</v>
      </c>
      <c r="P98" s="505">
        <v>0.11</v>
      </c>
      <c r="Q98" s="505"/>
      <c r="R98" s="505">
        <v>0.16</v>
      </c>
      <c r="S98" s="505"/>
      <c r="T98" s="505">
        <v>0.16</v>
      </c>
      <c r="U98" s="505"/>
      <c r="V98" s="505">
        <v>1.6299999999999999E-2</v>
      </c>
      <c r="W98" s="505"/>
      <c r="X98" s="505"/>
      <c r="Y98" s="505"/>
      <c r="Z98" s="505"/>
      <c r="AA98" s="505"/>
      <c r="AB98" s="505"/>
      <c r="AC98" s="505"/>
      <c r="AD98" s="505"/>
      <c r="AE98" s="505"/>
      <c r="AF98" s="505">
        <v>6.5100000000000005E-2</v>
      </c>
      <c r="AG98" s="505"/>
      <c r="AH98" s="505"/>
      <c r="AI98" s="505"/>
      <c r="AJ98" s="505"/>
      <c r="AK98" s="505"/>
      <c r="AL98" s="505"/>
      <c r="AM98" s="505"/>
      <c r="AN98" s="505"/>
      <c r="AO98" s="505"/>
      <c r="AP98" s="505"/>
      <c r="AQ98" s="505"/>
      <c r="AR98" s="505"/>
      <c r="AS98" s="505"/>
      <c r="AT98" s="505"/>
      <c r="AU98" s="505"/>
      <c r="AV98" s="505"/>
      <c r="AW98" s="505"/>
      <c r="AX98" s="505"/>
      <c r="AY98" s="505">
        <v>1.3599999999999999E-2</v>
      </c>
      <c r="AZ98" s="505"/>
      <c r="BA98" s="505"/>
      <c r="BB98" s="505"/>
      <c r="BC98" s="505"/>
      <c r="BD98" s="505"/>
      <c r="BE98" s="505"/>
      <c r="BF98" s="505"/>
      <c r="BG98" s="505">
        <v>6.5100000000000005E-2</v>
      </c>
      <c r="BH98" s="481" t="str">
        <f t="shared" si="14"/>
        <v>Xã Tả Phìn</v>
      </c>
      <c r="BI98" s="496"/>
      <c r="BJ98" s="583"/>
      <c r="BK98" s="480"/>
      <c r="BL98" s="668" t="s">
        <v>821</v>
      </c>
      <c r="BM98" s="516"/>
      <c r="BN98" s="630"/>
      <c r="BO98" s="496"/>
      <c r="BP98" s="480"/>
      <c r="BQ98" s="584"/>
      <c r="BR98" s="584"/>
      <c r="BU98" s="632"/>
      <c r="BV98" s="632"/>
      <c r="BW98" s="632"/>
      <c r="BX98" s="632"/>
      <c r="BY98" s="632"/>
      <c r="BZ98" s="632"/>
      <c r="CA98" s="632"/>
      <c r="CB98" s="632"/>
      <c r="CC98" s="632"/>
      <c r="CD98" s="632"/>
      <c r="CE98" s="632"/>
      <c r="CF98" s="632"/>
      <c r="CG98" s="632"/>
      <c r="CH98" s="632"/>
      <c r="CI98" s="632"/>
      <c r="CJ98" s="632"/>
      <c r="CK98" s="632"/>
      <c r="CL98" s="632"/>
      <c r="CM98" s="632"/>
      <c r="CN98" s="632"/>
      <c r="CO98" s="632"/>
      <c r="CP98" s="632"/>
      <c r="CQ98" s="632"/>
      <c r="CR98" s="632"/>
      <c r="CS98" s="632"/>
      <c r="CT98" s="632"/>
      <c r="CU98" s="632"/>
      <c r="CV98" s="632"/>
      <c r="CW98" s="632"/>
      <c r="CX98" s="632"/>
      <c r="CY98" s="632"/>
      <c r="CZ98" s="632"/>
      <c r="DA98" s="632"/>
      <c r="DB98" s="632"/>
      <c r="DC98" s="632"/>
      <c r="DD98" s="632"/>
      <c r="DE98" s="632"/>
      <c r="DF98" s="632"/>
      <c r="DG98" s="632"/>
      <c r="DH98" s="632"/>
      <c r="DI98" s="632"/>
      <c r="DJ98" s="632"/>
      <c r="DK98" s="632"/>
      <c r="DL98" s="632"/>
      <c r="DM98" s="632"/>
      <c r="DN98" s="632"/>
      <c r="DO98" s="632"/>
      <c r="DP98" s="632"/>
      <c r="DQ98" s="632"/>
      <c r="DR98" s="632"/>
      <c r="DS98" s="632"/>
      <c r="DT98" s="632"/>
      <c r="DU98" s="632"/>
      <c r="DV98" s="632"/>
      <c r="DW98" s="632"/>
      <c r="DX98" s="632"/>
      <c r="DY98" s="632"/>
      <c r="DZ98" s="632"/>
      <c r="EA98" s="632"/>
      <c r="EB98" s="632"/>
      <c r="EC98" s="632"/>
      <c r="ED98" s="632"/>
      <c r="EE98" s="632"/>
      <c r="EF98" s="632"/>
      <c r="EG98" s="632"/>
      <c r="EH98" s="632"/>
      <c r="EI98" s="632"/>
      <c r="EJ98" s="632"/>
      <c r="EK98" s="632"/>
      <c r="EL98" s="632"/>
      <c r="EM98" s="632"/>
      <c r="EN98" s="632"/>
      <c r="EO98" s="632"/>
      <c r="EP98" s="632"/>
      <c r="EQ98" s="632"/>
      <c r="ER98" s="632"/>
      <c r="ES98" s="632"/>
      <c r="ET98" s="632"/>
      <c r="EU98" s="632"/>
      <c r="EV98" s="632"/>
      <c r="EW98" s="632"/>
      <c r="EX98" s="632"/>
      <c r="EY98" s="632"/>
      <c r="EZ98" s="632"/>
      <c r="FA98" s="632"/>
      <c r="FB98" s="632"/>
      <c r="FC98" s="632"/>
      <c r="FD98" s="632"/>
      <c r="FE98" s="632"/>
      <c r="FF98" s="632"/>
      <c r="FG98" s="632"/>
      <c r="FH98" s="632"/>
      <c r="FI98" s="632"/>
      <c r="FJ98" s="632"/>
      <c r="FK98" s="632"/>
      <c r="FL98" s="632"/>
      <c r="FM98" s="632"/>
      <c r="FN98" s="632"/>
      <c r="FO98" s="632"/>
      <c r="FP98" s="632"/>
      <c r="FQ98" s="632"/>
      <c r="FR98" s="632"/>
      <c r="FS98" s="632"/>
      <c r="FT98" s="632"/>
      <c r="FU98" s="632"/>
      <c r="FV98" s="632"/>
      <c r="FW98" s="632"/>
      <c r="FX98" s="632"/>
      <c r="FY98" s="632"/>
      <c r="FZ98" s="632"/>
      <c r="GA98" s="632"/>
      <c r="GB98" s="632"/>
      <c r="GC98" s="632"/>
      <c r="GD98" s="632"/>
      <c r="GE98" s="632"/>
      <c r="GF98" s="632"/>
      <c r="GG98" s="632"/>
      <c r="GH98" s="632"/>
      <c r="GI98" s="632"/>
      <c r="GJ98" s="632"/>
      <c r="GK98" s="632"/>
      <c r="GL98" s="632"/>
      <c r="GM98" s="632"/>
      <c r="GN98" s="632"/>
      <c r="GO98" s="632"/>
      <c r="GP98" s="632"/>
      <c r="GQ98" s="632"/>
      <c r="GR98" s="632"/>
      <c r="GS98" s="632"/>
      <c r="GT98" s="632"/>
      <c r="GU98" s="632"/>
      <c r="GV98" s="632"/>
      <c r="GW98" s="632"/>
      <c r="GX98" s="632"/>
      <c r="GY98" s="632"/>
      <c r="GZ98" s="632"/>
      <c r="HA98" s="632"/>
      <c r="HB98" s="632"/>
      <c r="HC98" s="632"/>
      <c r="HD98" s="632"/>
      <c r="HE98" s="632"/>
      <c r="HF98" s="632"/>
      <c r="HG98" s="632"/>
      <c r="HH98" s="632"/>
      <c r="HI98" s="632"/>
      <c r="HJ98" s="632"/>
      <c r="HK98" s="632"/>
      <c r="HL98" s="632"/>
      <c r="HM98" s="632"/>
      <c r="HN98" s="632"/>
      <c r="HO98" s="632"/>
      <c r="HP98" s="632"/>
      <c r="HQ98" s="632"/>
      <c r="HR98" s="632"/>
      <c r="HS98" s="632"/>
      <c r="HT98" s="632"/>
      <c r="HU98" s="632"/>
      <c r="HV98" s="632"/>
      <c r="HW98" s="632"/>
      <c r="HX98" s="632"/>
      <c r="HY98" s="632"/>
      <c r="HZ98" s="632"/>
      <c r="IA98" s="632"/>
      <c r="IB98" s="632"/>
      <c r="IC98" s="632"/>
      <c r="ID98" s="632"/>
      <c r="IE98" s="632"/>
      <c r="IF98" s="632"/>
      <c r="IG98" s="632"/>
      <c r="IH98" s="632"/>
      <c r="II98" s="632"/>
      <c r="IJ98" s="632"/>
      <c r="IK98" s="632"/>
      <c r="IL98" s="632"/>
      <c r="IM98" s="632"/>
      <c r="IN98" s="632"/>
      <c r="IO98" s="632"/>
      <c r="IP98" s="632"/>
      <c r="IQ98" s="632"/>
      <c r="IR98" s="632"/>
      <c r="IS98" s="632"/>
    </row>
    <row r="99" spans="1:253" ht="20.399999999999999" hidden="1">
      <c r="A99" s="511" t="s">
        <v>663</v>
      </c>
      <c r="B99" s="512" t="s">
        <v>676</v>
      </c>
      <c r="C99" s="490" t="s">
        <v>592</v>
      </c>
      <c r="D99" s="660" t="s">
        <v>58</v>
      </c>
      <c r="E99" s="579">
        <f t="shared" si="15"/>
        <v>2.0168999999999997</v>
      </c>
      <c r="F99" s="579"/>
      <c r="G99" s="580">
        <f t="shared" si="7"/>
        <v>2.0168999999999997</v>
      </c>
      <c r="H99" s="580">
        <f t="shared" si="16"/>
        <v>0</v>
      </c>
      <c r="I99" s="580"/>
      <c r="J99" s="580"/>
      <c r="K99" s="505"/>
      <c r="L99" s="505">
        <v>4.1799999999999997E-2</v>
      </c>
      <c r="M99" s="505">
        <v>8.3599999999999994E-2</v>
      </c>
      <c r="N99" s="612">
        <v>1.1200000000000001</v>
      </c>
      <c r="O99" s="505">
        <v>0.13</v>
      </c>
      <c r="P99" s="505">
        <v>0.17</v>
      </c>
      <c r="Q99" s="505"/>
      <c r="R99" s="505">
        <v>0.25</v>
      </c>
      <c r="S99" s="505"/>
      <c r="T99" s="505">
        <v>0.25</v>
      </c>
      <c r="U99" s="505"/>
      <c r="V99" s="505"/>
      <c r="W99" s="505"/>
      <c r="X99" s="505"/>
      <c r="Y99" s="505"/>
      <c r="Z99" s="505"/>
      <c r="AA99" s="505"/>
      <c r="AB99" s="505"/>
      <c r="AC99" s="505"/>
      <c r="AD99" s="505"/>
      <c r="AE99" s="505"/>
      <c r="AF99" s="505">
        <v>0.1003</v>
      </c>
      <c r="AG99" s="505"/>
      <c r="AH99" s="505"/>
      <c r="AI99" s="505"/>
      <c r="AJ99" s="505"/>
      <c r="AK99" s="505"/>
      <c r="AL99" s="505"/>
      <c r="AM99" s="505"/>
      <c r="AN99" s="505"/>
      <c r="AO99" s="505"/>
      <c r="AP99" s="505"/>
      <c r="AQ99" s="505"/>
      <c r="AR99" s="505"/>
      <c r="AS99" s="505"/>
      <c r="AT99" s="505"/>
      <c r="AU99" s="505"/>
      <c r="AV99" s="505"/>
      <c r="AW99" s="505"/>
      <c r="AX99" s="505"/>
      <c r="AY99" s="505">
        <v>2.0899999999999998E-2</v>
      </c>
      <c r="AZ99" s="505"/>
      <c r="BA99" s="505"/>
      <c r="BB99" s="505"/>
      <c r="BC99" s="505"/>
      <c r="BD99" s="505"/>
      <c r="BE99" s="505"/>
      <c r="BF99" s="505"/>
      <c r="BG99" s="505">
        <v>0.1003</v>
      </c>
      <c r="BH99" s="481" t="str">
        <f t="shared" si="14"/>
        <v>Xã Lao Xả Phình</v>
      </c>
      <c r="BI99" s="496"/>
      <c r="BJ99" s="583"/>
      <c r="BK99" s="480"/>
      <c r="BL99" s="668" t="s">
        <v>821</v>
      </c>
      <c r="BM99" s="516"/>
      <c r="BN99" s="630"/>
      <c r="BO99" s="496"/>
      <c r="BP99" s="480"/>
      <c r="BQ99" s="584"/>
      <c r="BR99" s="584"/>
      <c r="BU99" s="632"/>
      <c r="BV99" s="632"/>
      <c r="BW99" s="632"/>
      <c r="BX99" s="632"/>
      <c r="BY99" s="632"/>
      <c r="BZ99" s="632"/>
      <c r="CA99" s="632"/>
      <c r="CB99" s="632"/>
      <c r="CC99" s="632"/>
      <c r="CD99" s="632"/>
      <c r="CE99" s="632"/>
      <c r="CF99" s="632"/>
      <c r="CG99" s="632"/>
      <c r="CH99" s="632"/>
      <c r="CI99" s="632"/>
      <c r="CJ99" s="632"/>
      <c r="CK99" s="632"/>
      <c r="CL99" s="632"/>
      <c r="CM99" s="632"/>
      <c r="CN99" s="632"/>
      <c r="CO99" s="632"/>
      <c r="CP99" s="632"/>
      <c r="CQ99" s="632"/>
      <c r="CR99" s="632"/>
      <c r="CS99" s="632"/>
      <c r="CT99" s="632"/>
      <c r="CU99" s="632"/>
      <c r="CV99" s="632"/>
      <c r="CW99" s="632"/>
      <c r="CX99" s="632"/>
      <c r="CY99" s="632"/>
      <c r="CZ99" s="632"/>
      <c r="DA99" s="632"/>
      <c r="DB99" s="632"/>
      <c r="DC99" s="632"/>
      <c r="DD99" s="632"/>
      <c r="DE99" s="632"/>
      <c r="DF99" s="632"/>
      <c r="DG99" s="632"/>
      <c r="DH99" s="632"/>
      <c r="DI99" s="632"/>
      <c r="DJ99" s="632"/>
      <c r="DK99" s="632"/>
      <c r="DL99" s="632"/>
      <c r="DM99" s="632"/>
      <c r="DN99" s="632"/>
      <c r="DO99" s="632"/>
      <c r="DP99" s="632"/>
      <c r="DQ99" s="632"/>
      <c r="DR99" s="632"/>
      <c r="DS99" s="632"/>
      <c r="DT99" s="632"/>
      <c r="DU99" s="632"/>
      <c r="DV99" s="632"/>
      <c r="DW99" s="632"/>
      <c r="DX99" s="632"/>
      <c r="DY99" s="632"/>
      <c r="DZ99" s="632"/>
      <c r="EA99" s="632"/>
      <c r="EB99" s="632"/>
      <c r="EC99" s="632"/>
      <c r="ED99" s="632"/>
      <c r="EE99" s="632"/>
      <c r="EF99" s="632"/>
      <c r="EG99" s="632"/>
      <c r="EH99" s="632"/>
      <c r="EI99" s="632"/>
      <c r="EJ99" s="632"/>
      <c r="EK99" s="632"/>
      <c r="EL99" s="632"/>
      <c r="EM99" s="632"/>
      <c r="EN99" s="632"/>
      <c r="EO99" s="632"/>
      <c r="EP99" s="632"/>
      <c r="EQ99" s="632"/>
      <c r="ER99" s="632"/>
      <c r="ES99" s="632"/>
      <c r="ET99" s="632"/>
      <c r="EU99" s="632"/>
      <c r="EV99" s="632"/>
      <c r="EW99" s="632"/>
      <c r="EX99" s="632"/>
      <c r="EY99" s="632"/>
      <c r="EZ99" s="632"/>
      <c r="FA99" s="632"/>
      <c r="FB99" s="632"/>
      <c r="FC99" s="632"/>
      <c r="FD99" s="632"/>
      <c r="FE99" s="632"/>
      <c r="FF99" s="632"/>
      <c r="FG99" s="632"/>
      <c r="FH99" s="632"/>
      <c r="FI99" s="632"/>
      <c r="FJ99" s="632"/>
      <c r="FK99" s="632"/>
      <c r="FL99" s="632"/>
      <c r="FM99" s="632"/>
      <c r="FN99" s="632"/>
      <c r="FO99" s="632"/>
      <c r="FP99" s="632"/>
      <c r="FQ99" s="632"/>
      <c r="FR99" s="632"/>
      <c r="FS99" s="632"/>
      <c r="FT99" s="632"/>
      <c r="FU99" s="632"/>
      <c r="FV99" s="632"/>
      <c r="FW99" s="632"/>
      <c r="FX99" s="632"/>
      <c r="FY99" s="632"/>
      <c r="FZ99" s="632"/>
      <c r="GA99" s="632"/>
      <c r="GB99" s="632"/>
      <c r="GC99" s="632"/>
      <c r="GD99" s="632"/>
      <c r="GE99" s="632"/>
      <c r="GF99" s="632"/>
      <c r="GG99" s="632"/>
      <c r="GH99" s="632"/>
      <c r="GI99" s="632"/>
      <c r="GJ99" s="632"/>
      <c r="GK99" s="632"/>
      <c r="GL99" s="632"/>
      <c r="GM99" s="632"/>
      <c r="GN99" s="632"/>
      <c r="GO99" s="632"/>
      <c r="GP99" s="632"/>
      <c r="GQ99" s="632"/>
      <c r="GR99" s="632"/>
      <c r="GS99" s="632"/>
      <c r="GT99" s="632"/>
      <c r="GU99" s="632"/>
      <c r="GV99" s="632"/>
      <c r="GW99" s="632"/>
      <c r="GX99" s="632"/>
      <c r="GY99" s="632"/>
      <c r="GZ99" s="632"/>
      <c r="HA99" s="632"/>
      <c r="HB99" s="632"/>
      <c r="HC99" s="632"/>
      <c r="HD99" s="632"/>
      <c r="HE99" s="632"/>
      <c r="HF99" s="632"/>
      <c r="HG99" s="632"/>
      <c r="HH99" s="632"/>
      <c r="HI99" s="632"/>
      <c r="HJ99" s="632"/>
      <c r="HK99" s="632"/>
      <c r="HL99" s="632"/>
      <c r="HM99" s="632"/>
      <c r="HN99" s="632"/>
      <c r="HO99" s="632"/>
      <c r="HP99" s="632"/>
      <c r="HQ99" s="632"/>
      <c r="HR99" s="632"/>
      <c r="HS99" s="632"/>
      <c r="HT99" s="632"/>
      <c r="HU99" s="632"/>
      <c r="HV99" s="632"/>
      <c r="HW99" s="632"/>
      <c r="HX99" s="632"/>
      <c r="HY99" s="632"/>
      <c r="HZ99" s="632"/>
      <c r="IA99" s="632"/>
      <c r="IB99" s="632"/>
      <c r="IC99" s="632"/>
      <c r="ID99" s="632"/>
      <c r="IE99" s="632"/>
      <c r="IF99" s="632"/>
      <c r="IG99" s="632"/>
      <c r="IH99" s="632"/>
      <c r="II99" s="632"/>
      <c r="IJ99" s="632"/>
      <c r="IK99" s="632"/>
      <c r="IL99" s="632"/>
      <c r="IM99" s="632"/>
      <c r="IN99" s="632"/>
      <c r="IO99" s="632"/>
      <c r="IP99" s="632"/>
      <c r="IQ99" s="632"/>
      <c r="IR99" s="632"/>
      <c r="IS99" s="632"/>
    </row>
    <row r="100" spans="1:253" ht="20.399999999999999" hidden="1">
      <c r="A100" s="511" t="s">
        <v>663</v>
      </c>
      <c r="B100" s="512" t="s">
        <v>677</v>
      </c>
      <c r="C100" s="490" t="s">
        <v>580</v>
      </c>
      <c r="D100" s="660" t="s">
        <v>58</v>
      </c>
      <c r="E100" s="579">
        <f t="shared" si="15"/>
        <v>1.9822</v>
      </c>
      <c r="F100" s="579"/>
      <c r="G100" s="580">
        <f t="shared" si="7"/>
        <v>1.9822</v>
      </c>
      <c r="H100" s="580">
        <f t="shared" si="16"/>
        <v>0</v>
      </c>
      <c r="I100" s="580"/>
      <c r="J100" s="580"/>
      <c r="K100" s="505">
        <v>2.41E-2</v>
      </c>
      <c r="L100" s="505">
        <v>4.02E-2</v>
      </c>
      <c r="M100" s="505">
        <v>8.0500000000000002E-2</v>
      </c>
      <c r="N100" s="612">
        <v>1.08</v>
      </c>
      <c r="O100" s="505">
        <v>0.12</v>
      </c>
      <c r="P100" s="505">
        <v>0.16</v>
      </c>
      <c r="Q100" s="505"/>
      <c r="R100" s="505">
        <v>0.24</v>
      </c>
      <c r="S100" s="505"/>
      <c r="T100" s="505">
        <v>0.24</v>
      </c>
      <c r="U100" s="505"/>
      <c r="V100" s="505">
        <v>2.41E-2</v>
      </c>
      <c r="W100" s="505"/>
      <c r="X100" s="505"/>
      <c r="Y100" s="505"/>
      <c r="Z100" s="505"/>
      <c r="AA100" s="505"/>
      <c r="AB100" s="505"/>
      <c r="AC100" s="505"/>
      <c r="AD100" s="505"/>
      <c r="AE100" s="505"/>
      <c r="AF100" s="505">
        <v>9.6600000000000005E-2</v>
      </c>
      <c r="AG100" s="505"/>
      <c r="AH100" s="505"/>
      <c r="AI100" s="505"/>
      <c r="AJ100" s="505"/>
      <c r="AK100" s="505"/>
      <c r="AL100" s="505"/>
      <c r="AM100" s="505"/>
      <c r="AN100" s="505"/>
      <c r="AO100" s="505"/>
      <c r="AP100" s="505"/>
      <c r="AQ100" s="505"/>
      <c r="AR100" s="505"/>
      <c r="AS100" s="505"/>
      <c r="AT100" s="505"/>
      <c r="AU100" s="505"/>
      <c r="AV100" s="505"/>
      <c r="AW100" s="505"/>
      <c r="AX100" s="505"/>
      <c r="AY100" s="505">
        <v>2.01E-2</v>
      </c>
      <c r="AZ100" s="505"/>
      <c r="BA100" s="505"/>
      <c r="BB100" s="505"/>
      <c r="BC100" s="505"/>
      <c r="BD100" s="505"/>
      <c r="BE100" s="505"/>
      <c r="BF100" s="505"/>
      <c r="BG100" s="505">
        <v>9.6600000000000005E-2</v>
      </c>
      <c r="BH100" s="481" t="str">
        <f t="shared" si="14"/>
        <v>Xã Tả Sìn Thàng</v>
      </c>
      <c r="BI100" s="496"/>
      <c r="BJ100" s="583"/>
      <c r="BK100" s="480"/>
      <c r="BL100" s="668" t="s">
        <v>821</v>
      </c>
      <c r="BM100" s="516"/>
      <c r="BN100" s="630"/>
      <c r="BO100" s="496"/>
      <c r="BP100" s="480"/>
      <c r="BQ100" s="584"/>
      <c r="BR100" s="584"/>
      <c r="BU100" s="632"/>
      <c r="BV100" s="632"/>
      <c r="BW100" s="632"/>
      <c r="BX100" s="632"/>
      <c r="BY100" s="632"/>
      <c r="BZ100" s="632"/>
      <c r="CA100" s="632"/>
      <c r="CB100" s="632"/>
      <c r="CC100" s="632"/>
      <c r="CD100" s="632"/>
      <c r="CE100" s="632"/>
      <c r="CF100" s="632"/>
      <c r="CG100" s="632"/>
      <c r="CH100" s="632"/>
      <c r="CI100" s="632"/>
      <c r="CJ100" s="632"/>
      <c r="CK100" s="632"/>
      <c r="CL100" s="632"/>
      <c r="CM100" s="632"/>
      <c r="CN100" s="632"/>
      <c r="CO100" s="632"/>
      <c r="CP100" s="632"/>
      <c r="CQ100" s="632"/>
      <c r="CR100" s="632"/>
      <c r="CS100" s="632"/>
      <c r="CT100" s="632"/>
      <c r="CU100" s="632"/>
      <c r="CV100" s="632"/>
      <c r="CW100" s="632"/>
      <c r="CX100" s="632"/>
      <c r="CY100" s="632"/>
      <c r="CZ100" s="632"/>
      <c r="DA100" s="632"/>
      <c r="DB100" s="632"/>
      <c r="DC100" s="632"/>
      <c r="DD100" s="632"/>
      <c r="DE100" s="632"/>
      <c r="DF100" s="632"/>
      <c r="DG100" s="632"/>
      <c r="DH100" s="632"/>
      <c r="DI100" s="632"/>
      <c r="DJ100" s="632"/>
      <c r="DK100" s="632"/>
      <c r="DL100" s="632"/>
      <c r="DM100" s="632"/>
      <c r="DN100" s="632"/>
      <c r="DO100" s="632"/>
      <c r="DP100" s="632"/>
      <c r="DQ100" s="632"/>
      <c r="DR100" s="632"/>
      <c r="DS100" s="632"/>
      <c r="DT100" s="632"/>
      <c r="DU100" s="632"/>
      <c r="DV100" s="632"/>
      <c r="DW100" s="632"/>
      <c r="DX100" s="632"/>
      <c r="DY100" s="632"/>
      <c r="DZ100" s="632"/>
      <c r="EA100" s="632"/>
      <c r="EB100" s="632"/>
      <c r="EC100" s="632"/>
      <c r="ED100" s="632"/>
      <c r="EE100" s="632"/>
      <c r="EF100" s="632"/>
      <c r="EG100" s="632"/>
      <c r="EH100" s="632"/>
      <c r="EI100" s="632"/>
      <c r="EJ100" s="632"/>
      <c r="EK100" s="632"/>
      <c r="EL100" s="632"/>
      <c r="EM100" s="632"/>
      <c r="EN100" s="632"/>
      <c r="EO100" s="632"/>
      <c r="EP100" s="632"/>
      <c r="EQ100" s="632"/>
      <c r="ER100" s="632"/>
      <c r="ES100" s="632"/>
      <c r="ET100" s="632"/>
      <c r="EU100" s="632"/>
      <c r="EV100" s="632"/>
      <c r="EW100" s="632"/>
      <c r="EX100" s="632"/>
      <c r="EY100" s="632"/>
      <c r="EZ100" s="632"/>
      <c r="FA100" s="632"/>
      <c r="FB100" s="632"/>
      <c r="FC100" s="632"/>
      <c r="FD100" s="632"/>
      <c r="FE100" s="632"/>
      <c r="FF100" s="632"/>
      <c r="FG100" s="632"/>
      <c r="FH100" s="632"/>
      <c r="FI100" s="632"/>
      <c r="FJ100" s="632"/>
      <c r="FK100" s="632"/>
      <c r="FL100" s="632"/>
      <c r="FM100" s="632"/>
      <c r="FN100" s="632"/>
      <c r="FO100" s="632"/>
      <c r="FP100" s="632"/>
      <c r="FQ100" s="632"/>
      <c r="FR100" s="632"/>
      <c r="FS100" s="632"/>
      <c r="FT100" s="632"/>
      <c r="FU100" s="632"/>
      <c r="FV100" s="632"/>
      <c r="FW100" s="632"/>
      <c r="FX100" s="632"/>
      <c r="FY100" s="632"/>
      <c r="FZ100" s="632"/>
      <c r="GA100" s="632"/>
      <c r="GB100" s="632"/>
      <c r="GC100" s="632"/>
      <c r="GD100" s="632"/>
      <c r="GE100" s="632"/>
      <c r="GF100" s="632"/>
      <c r="GG100" s="632"/>
      <c r="GH100" s="632"/>
      <c r="GI100" s="632"/>
      <c r="GJ100" s="632"/>
      <c r="GK100" s="632"/>
      <c r="GL100" s="632"/>
      <c r="GM100" s="632"/>
      <c r="GN100" s="632"/>
      <c r="GO100" s="632"/>
      <c r="GP100" s="632"/>
      <c r="GQ100" s="632"/>
      <c r="GR100" s="632"/>
      <c r="GS100" s="632"/>
      <c r="GT100" s="632"/>
      <c r="GU100" s="632"/>
      <c r="GV100" s="632"/>
      <c r="GW100" s="632"/>
      <c r="GX100" s="632"/>
      <c r="GY100" s="632"/>
      <c r="GZ100" s="632"/>
      <c r="HA100" s="632"/>
      <c r="HB100" s="632"/>
      <c r="HC100" s="632"/>
      <c r="HD100" s="632"/>
      <c r="HE100" s="632"/>
      <c r="HF100" s="632"/>
      <c r="HG100" s="632"/>
      <c r="HH100" s="632"/>
      <c r="HI100" s="632"/>
      <c r="HJ100" s="632"/>
      <c r="HK100" s="632"/>
      <c r="HL100" s="632"/>
      <c r="HM100" s="632"/>
      <c r="HN100" s="632"/>
      <c r="HO100" s="632"/>
      <c r="HP100" s="632"/>
      <c r="HQ100" s="632"/>
      <c r="HR100" s="632"/>
      <c r="HS100" s="632"/>
      <c r="HT100" s="632"/>
      <c r="HU100" s="632"/>
      <c r="HV100" s="632"/>
      <c r="HW100" s="632"/>
      <c r="HX100" s="632"/>
      <c r="HY100" s="632"/>
      <c r="HZ100" s="632"/>
      <c r="IA100" s="632"/>
      <c r="IB100" s="632"/>
      <c r="IC100" s="632"/>
      <c r="ID100" s="632"/>
      <c r="IE100" s="632"/>
      <c r="IF100" s="632"/>
      <c r="IG100" s="632"/>
      <c r="IH100" s="632"/>
      <c r="II100" s="632"/>
      <c r="IJ100" s="632"/>
      <c r="IK100" s="632"/>
      <c r="IL100" s="632"/>
      <c r="IM100" s="632"/>
      <c r="IN100" s="632"/>
      <c r="IO100" s="632"/>
      <c r="IP100" s="632"/>
      <c r="IQ100" s="632"/>
      <c r="IR100" s="632"/>
      <c r="IS100" s="632"/>
    </row>
    <row r="101" spans="1:253" ht="20.399999999999999" hidden="1">
      <c r="A101" s="511" t="s">
        <v>663</v>
      </c>
      <c r="B101" s="512" t="s">
        <v>678</v>
      </c>
      <c r="C101" s="490" t="s">
        <v>581</v>
      </c>
      <c r="D101" s="660" t="s">
        <v>58</v>
      </c>
      <c r="E101" s="579">
        <f t="shared" si="15"/>
        <v>4.8228999999999997</v>
      </c>
      <c r="F101" s="579"/>
      <c r="G101" s="580">
        <f t="shared" si="7"/>
        <v>4.8228999999999997</v>
      </c>
      <c r="H101" s="580">
        <f t="shared" si="16"/>
        <v>0</v>
      </c>
      <c r="I101" s="580"/>
      <c r="J101" s="580"/>
      <c r="K101" s="505"/>
      <c r="L101" s="505">
        <v>9.9199999999999997E-2</v>
      </c>
      <c r="M101" s="505">
        <v>0.19839999999999999</v>
      </c>
      <c r="N101" s="612">
        <f>2.32+0.33</f>
        <v>2.65</v>
      </c>
      <c r="O101" s="505">
        <v>0.3</v>
      </c>
      <c r="P101" s="505">
        <v>0.39</v>
      </c>
      <c r="Q101" s="505"/>
      <c r="R101" s="505">
        <v>0.6</v>
      </c>
      <c r="S101" s="505"/>
      <c r="T101" s="505">
        <v>0.6</v>
      </c>
      <c r="U101" s="505"/>
      <c r="V101" s="505">
        <v>5.9499999999999997E-2</v>
      </c>
      <c r="W101" s="505"/>
      <c r="X101" s="505"/>
      <c r="Y101" s="505"/>
      <c r="Z101" s="505"/>
      <c r="AA101" s="505"/>
      <c r="AB101" s="505"/>
      <c r="AC101" s="505"/>
      <c r="AD101" s="505"/>
      <c r="AE101" s="505"/>
      <c r="AF101" s="505">
        <v>0.23810000000000001</v>
      </c>
      <c r="AG101" s="505"/>
      <c r="AH101" s="505"/>
      <c r="AI101" s="505"/>
      <c r="AJ101" s="505"/>
      <c r="AK101" s="505"/>
      <c r="AL101" s="505"/>
      <c r="AM101" s="505"/>
      <c r="AN101" s="505"/>
      <c r="AO101" s="505"/>
      <c r="AP101" s="505"/>
      <c r="AQ101" s="505"/>
      <c r="AR101" s="505"/>
      <c r="AS101" s="505"/>
      <c r="AT101" s="505"/>
      <c r="AU101" s="505"/>
      <c r="AV101" s="505"/>
      <c r="AW101" s="505"/>
      <c r="AX101" s="505"/>
      <c r="AY101" s="505">
        <v>4.9599999999999998E-2</v>
      </c>
      <c r="AZ101" s="505"/>
      <c r="BA101" s="505"/>
      <c r="BB101" s="505"/>
      <c r="BC101" s="505"/>
      <c r="BD101" s="505"/>
      <c r="BE101" s="505"/>
      <c r="BF101" s="505"/>
      <c r="BG101" s="505">
        <v>0.23810000000000001</v>
      </c>
      <c r="BH101" s="481" t="str">
        <f t="shared" si="14"/>
        <v>Xã Sín Chải</v>
      </c>
      <c r="BI101" s="496"/>
      <c r="BJ101" s="583"/>
      <c r="BK101" s="480"/>
      <c r="BL101" s="668" t="s">
        <v>821</v>
      </c>
      <c r="BM101" s="516"/>
      <c r="BN101" s="630"/>
      <c r="BO101" s="496"/>
      <c r="BP101" s="480"/>
      <c r="BQ101" s="584"/>
      <c r="BR101" s="584"/>
      <c r="BU101" s="632"/>
      <c r="BV101" s="632"/>
      <c r="BW101" s="632"/>
      <c r="BX101" s="632"/>
      <c r="BY101" s="632"/>
      <c r="BZ101" s="632"/>
      <c r="CA101" s="632"/>
      <c r="CB101" s="632"/>
      <c r="CC101" s="632"/>
      <c r="CD101" s="632"/>
      <c r="CE101" s="632"/>
      <c r="CF101" s="632"/>
      <c r="CG101" s="632"/>
      <c r="CH101" s="632"/>
      <c r="CI101" s="632"/>
      <c r="CJ101" s="632"/>
      <c r="CK101" s="632"/>
      <c r="CL101" s="632"/>
      <c r="CM101" s="632"/>
      <c r="CN101" s="632"/>
      <c r="CO101" s="632"/>
      <c r="CP101" s="632"/>
      <c r="CQ101" s="632"/>
      <c r="CR101" s="632"/>
      <c r="CS101" s="632"/>
      <c r="CT101" s="632"/>
      <c r="CU101" s="632"/>
      <c r="CV101" s="632"/>
      <c r="CW101" s="632"/>
      <c r="CX101" s="632"/>
      <c r="CY101" s="632"/>
      <c r="CZ101" s="632"/>
      <c r="DA101" s="632"/>
      <c r="DB101" s="632"/>
      <c r="DC101" s="632"/>
      <c r="DD101" s="632"/>
      <c r="DE101" s="632"/>
      <c r="DF101" s="632"/>
      <c r="DG101" s="632"/>
      <c r="DH101" s="632"/>
      <c r="DI101" s="632"/>
      <c r="DJ101" s="632"/>
      <c r="DK101" s="632"/>
      <c r="DL101" s="632"/>
      <c r="DM101" s="632"/>
      <c r="DN101" s="632"/>
      <c r="DO101" s="632"/>
      <c r="DP101" s="632"/>
      <c r="DQ101" s="632"/>
      <c r="DR101" s="632"/>
      <c r="DS101" s="632"/>
      <c r="DT101" s="632"/>
      <c r="DU101" s="632"/>
      <c r="DV101" s="632"/>
      <c r="DW101" s="632"/>
      <c r="DX101" s="632"/>
      <c r="DY101" s="632"/>
      <c r="DZ101" s="632"/>
      <c r="EA101" s="632"/>
      <c r="EB101" s="632"/>
      <c r="EC101" s="632"/>
      <c r="ED101" s="632"/>
      <c r="EE101" s="632"/>
      <c r="EF101" s="632"/>
      <c r="EG101" s="632"/>
      <c r="EH101" s="632"/>
      <c r="EI101" s="632"/>
      <c r="EJ101" s="632"/>
      <c r="EK101" s="632"/>
      <c r="EL101" s="632"/>
      <c r="EM101" s="632"/>
      <c r="EN101" s="632"/>
      <c r="EO101" s="632"/>
      <c r="EP101" s="632"/>
      <c r="EQ101" s="632"/>
      <c r="ER101" s="632"/>
      <c r="ES101" s="632"/>
      <c r="ET101" s="632"/>
      <c r="EU101" s="632"/>
      <c r="EV101" s="632"/>
      <c r="EW101" s="632"/>
      <c r="EX101" s="632"/>
      <c r="EY101" s="632"/>
      <c r="EZ101" s="632"/>
      <c r="FA101" s="632"/>
      <c r="FB101" s="632"/>
      <c r="FC101" s="632"/>
      <c r="FD101" s="632"/>
      <c r="FE101" s="632"/>
      <c r="FF101" s="632"/>
      <c r="FG101" s="632"/>
      <c r="FH101" s="632"/>
      <c r="FI101" s="632"/>
      <c r="FJ101" s="632"/>
      <c r="FK101" s="632"/>
      <c r="FL101" s="632"/>
      <c r="FM101" s="632"/>
      <c r="FN101" s="632"/>
      <c r="FO101" s="632"/>
      <c r="FP101" s="632"/>
      <c r="FQ101" s="632"/>
      <c r="FR101" s="632"/>
      <c r="FS101" s="632"/>
      <c r="FT101" s="632"/>
      <c r="FU101" s="632"/>
      <c r="FV101" s="632"/>
      <c r="FW101" s="632"/>
      <c r="FX101" s="632"/>
      <c r="FY101" s="632"/>
      <c r="FZ101" s="632"/>
      <c r="GA101" s="632"/>
      <c r="GB101" s="632"/>
      <c r="GC101" s="632"/>
      <c r="GD101" s="632"/>
      <c r="GE101" s="632"/>
      <c r="GF101" s="632"/>
      <c r="GG101" s="632"/>
      <c r="GH101" s="632"/>
      <c r="GI101" s="632"/>
      <c r="GJ101" s="632"/>
      <c r="GK101" s="632"/>
      <c r="GL101" s="632"/>
      <c r="GM101" s="632"/>
      <c r="GN101" s="632"/>
      <c r="GO101" s="632"/>
      <c r="GP101" s="632"/>
      <c r="GQ101" s="632"/>
      <c r="GR101" s="632"/>
      <c r="GS101" s="632"/>
      <c r="GT101" s="632"/>
      <c r="GU101" s="632"/>
      <c r="GV101" s="632"/>
      <c r="GW101" s="632"/>
      <c r="GX101" s="632"/>
      <c r="GY101" s="632"/>
      <c r="GZ101" s="632"/>
      <c r="HA101" s="632"/>
      <c r="HB101" s="632"/>
      <c r="HC101" s="632"/>
      <c r="HD101" s="632"/>
      <c r="HE101" s="632"/>
      <c r="HF101" s="632"/>
      <c r="HG101" s="632"/>
      <c r="HH101" s="632"/>
      <c r="HI101" s="632"/>
      <c r="HJ101" s="632"/>
      <c r="HK101" s="632"/>
      <c r="HL101" s="632"/>
      <c r="HM101" s="632"/>
      <c r="HN101" s="632"/>
      <c r="HO101" s="632"/>
      <c r="HP101" s="632"/>
      <c r="HQ101" s="632"/>
      <c r="HR101" s="632"/>
      <c r="HS101" s="632"/>
      <c r="HT101" s="632"/>
      <c r="HU101" s="632"/>
      <c r="HV101" s="632"/>
      <c r="HW101" s="632"/>
      <c r="HX101" s="632"/>
      <c r="HY101" s="632"/>
      <c r="HZ101" s="632"/>
      <c r="IA101" s="632"/>
      <c r="IB101" s="632"/>
      <c r="IC101" s="632"/>
      <c r="ID101" s="632"/>
      <c r="IE101" s="632"/>
      <c r="IF101" s="632"/>
      <c r="IG101" s="632"/>
      <c r="IH101" s="632"/>
      <c r="II101" s="632"/>
      <c r="IJ101" s="632"/>
      <c r="IK101" s="632"/>
      <c r="IL101" s="632"/>
      <c r="IM101" s="632"/>
      <c r="IN101" s="632"/>
      <c r="IO101" s="632"/>
      <c r="IP101" s="632"/>
      <c r="IQ101" s="632"/>
      <c r="IR101" s="632"/>
      <c r="IS101" s="632"/>
    </row>
    <row r="102" spans="1:253" ht="20.399999999999999" hidden="1">
      <c r="A102" s="511" t="s">
        <v>663</v>
      </c>
      <c r="B102" s="512" t="s">
        <v>679</v>
      </c>
      <c r="C102" s="490" t="s">
        <v>574</v>
      </c>
      <c r="D102" s="660" t="s">
        <v>58</v>
      </c>
      <c r="E102" s="579">
        <f>F102+G102</f>
        <v>0.6641999999999999</v>
      </c>
      <c r="F102" s="579"/>
      <c r="G102" s="580">
        <f t="shared" si="7"/>
        <v>0.6641999999999999</v>
      </c>
      <c r="H102" s="580">
        <f t="shared" si="16"/>
        <v>0</v>
      </c>
      <c r="I102" s="580"/>
      <c r="J102" s="580"/>
      <c r="K102" s="505">
        <v>7.7999999999999996E-3</v>
      </c>
      <c r="L102" s="505">
        <v>1.3100000000000001E-2</v>
      </c>
      <c r="M102" s="505">
        <v>2.6200000000000001E-2</v>
      </c>
      <c r="N102" s="612">
        <v>0.37</v>
      </c>
      <c r="O102" s="505">
        <v>0.04</v>
      </c>
      <c r="P102" s="505">
        <v>0.05</v>
      </c>
      <c r="Q102" s="505"/>
      <c r="R102" s="505">
        <v>0.08</v>
      </c>
      <c r="S102" s="505"/>
      <c r="T102" s="505">
        <v>0.08</v>
      </c>
      <c r="U102" s="505"/>
      <c r="V102" s="505">
        <v>7.7999999999999996E-3</v>
      </c>
      <c r="W102" s="505"/>
      <c r="X102" s="505"/>
      <c r="Y102" s="505"/>
      <c r="Z102" s="505"/>
      <c r="AA102" s="505"/>
      <c r="AB102" s="505"/>
      <c r="AC102" s="505"/>
      <c r="AD102" s="505"/>
      <c r="AE102" s="505"/>
      <c r="AF102" s="505">
        <v>3.1399999999999997E-2</v>
      </c>
      <c r="AG102" s="505"/>
      <c r="AH102" s="505"/>
      <c r="AI102" s="505"/>
      <c r="AJ102" s="505"/>
      <c r="AK102" s="505"/>
      <c r="AL102" s="505"/>
      <c r="AM102" s="505"/>
      <c r="AN102" s="505"/>
      <c r="AO102" s="505"/>
      <c r="AP102" s="505"/>
      <c r="AQ102" s="505"/>
      <c r="AR102" s="505"/>
      <c r="AS102" s="505"/>
      <c r="AT102" s="505"/>
      <c r="AU102" s="505"/>
      <c r="AV102" s="505"/>
      <c r="AW102" s="505"/>
      <c r="AX102" s="505"/>
      <c r="AY102" s="505">
        <v>6.4999999999999997E-3</v>
      </c>
      <c r="AZ102" s="505"/>
      <c r="BA102" s="505"/>
      <c r="BB102" s="505"/>
      <c r="BC102" s="505"/>
      <c r="BD102" s="505"/>
      <c r="BE102" s="505"/>
      <c r="BF102" s="505"/>
      <c r="BG102" s="505">
        <v>3.1399999999999997E-2</v>
      </c>
      <c r="BH102" s="481" t="str">
        <f t="shared" si="14"/>
        <v>Xã Sính Phình</v>
      </c>
      <c r="BI102" s="496"/>
      <c r="BJ102" s="583"/>
      <c r="BK102" s="480"/>
      <c r="BL102" s="668" t="s">
        <v>821</v>
      </c>
      <c r="BM102" s="516"/>
      <c r="BN102" s="630"/>
      <c r="BO102" s="496"/>
      <c r="BP102" s="480"/>
      <c r="BQ102" s="584"/>
      <c r="BR102" s="584"/>
      <c r="BU102" s="632"/>
      <c r="BV102" s="632"/>
      <c r="BW102" s="632"/>
      <c r="BX102" s="632"/>
      <c r="BY102" s="632"/>
      <c r="BZ102" s="632"/>
      <c r="CA102" s="632"/>
      <c r="CB102" s="632"/>
      <c r="CC102" s="632"/>
      <c r="CD102" s="632"/>
      <c r="CE102" s="632"/>
      <c r="CF102" s="632"/>
      <c r="CG102" s="632"/>
      <c r="CH102" s="632"/>
      <c r="CI102" s="632"/>
      <c r="CJ102" s="632"/>
      <c r="CK102" s="632"/>
      <c r="CL102" s="632"/>
      <c r="CM102" s="632"/>
      <c r="CN102" s="632"/>
      <c r="CO102" s="632"/>
      <c r="CP102" s="632"/>
      <c r="CQ102" s="632"/>
      <c r="CR102" s="632"/>
      <c r="CS102" s="632"/>
      <c r="CT102" s="632"/>
      <c r="CU102" s="632"/>
      <c r="CV102" s="632"/>
      <c r="CW102" s="632"/>
      <c r="CX102" s="632"/>
      <c r="CY102" s="632"/>
      <c r="CZ102" s="632"/>
      <c r="DA102" s="632"/>
      <c r="DB102" s="632"/>
      <c r="DC102" s="632"/>
      <c r="DD102" s="632"/>
      <c r="DE102" s="632"/>
      <c r="DF102" s="632"/>
      <c r="DG102" s="632"/>
      <c r="DH102" s="632"/>
      <c r="DI102" s="632"/>
      <c r="DJ102" s="632"/>
      <c r="DK102" s="632"/>
      <c r="DL102" s="632"/>
      <c r="DM102" s="632"/>
      <c r="DN102" s="632"/>
      <c r="DO102" s="632"/>
      <c r="DP102" s="632"/>
      <c r="DQ102" s="632"/>
      <c r="DR102" s="632"/>
      <c r="DS102" s="632"/>
      <c r="DT102" s="632"/>
      <c r="DU102" s="632"/>
      <c r="DV102" s="632"/>
      <c r="DW102" s="632"/>
      <c r="DX102" s="632"/>
      <c r="DY102" s="632"/>
      <c r="DZ102" s="632"/>
      <c r="EA102" s="632"/>
      <c r="EB102" s="632"/>
      <c r="EC102" s="632"/>
      <c r="ED102" s="632"/>
      <c r="EE102" s="632"/>
      <c r="EF102" s="632"/>
      <c r="EG102" s="632"/>
      <c r="EH102" s="632"/>
      <c r="EI102" s="632"/>
      <c r="EJ102" s="632"/>
      <c r="EK102" s="632"/>
      <c r="EL102" s="632"/>
      <c r="EM102" s="632"/>
      <c r="EN102" s="632"/>
      <c r="EO102" s="632"/>
      <c r="EP102" s="632"/>
      <c r="EQ102" s="632"/>
      <c r="ER102" s="632"/>
      <c r="ES102" s="632"/>
      <c r="ET102" s="632"/>
      <c r="EU102" s="632"/>
      <c r="EV102" s="632"/>
      <c r="EW102" s="632"/>
      <c r="EX102" s="632"/>
      <c r="EY102" s="632"/>
      <c r="EZ102" s="632"/>
      <c r="FA102" s="632"/>
      <c r="FB102" s="632"/>
      <c r="FC102" s="632"/>
      <c r="FD102" s="632"/>
      <c r="FE102" s="632"/>
      <c r="FF102" s="632"/>
      <c r="FG102" s="632"/>
      <c r="FH102" s="632"/>
      <c r="FI102" s="632"/>
      <c r="FJ102" s="632"/>
      <c r="FK102" s="632"/>
      <c r="FL102" s="632"/>
      <c r="FM102" s="632"/>
      <c r="FN102" s="632"/>
      <c r="FO102" s="632"/>
      <c r="FP102" s="632"/>
      <c r="FQ102" s="632"/>
      <c r="FR102" s="632"/>
      <c r="FS102" s="632"/>
      <c r="FT102" s="632"/>
      <c r="FU102" s="632"/>
      <c r="FV102" s="632"/>
      <c r="FW102" s="632"/>
      <c r="FX102" s="632"/>
      <c r="FY102" s="632"/>
      <c r="FZ102" s="632"/>
      <c r="GA102" s="632"/>
      <c r="GB102" s="632"/>
      <c r="GC102" s="632"/>
      <c r="GD102" s="632"/>
      <c r="GE102" s="632"/>
      <c r="GF102" s="632"/>
      <c r="GG102" s="632"/>
      <c r="GH102" s="632"/>
      <c r="GI102" s="632"/>
      <c r="GJ102" s="632"/>
      <c r="GK102" s="632"/>
      <c r="GL102" s="632"/>
      <c r="GM102" s="632"/>
      <c r="GN102" s="632"/>
      <c r="GO102" s="632"/>
      <c r="GP102" s="632"/>
      <c r="GQ102" s="632"/>
      <c r="GR102" s="632"/>
      <c r="GS102" s="632"/>
      <c r="GT102" s="632"/>
      <c r="GU102" s="632"/>
      <c r="GV102" s="632"/>
      <c r="GW102" s="632"/>
      <c r="GX102" s="632"/>
      <c r="GY102" s="632"/>
      <c r="GZ102" s="632"/>
      <c r="HA102" s="632"/>
      <c r="HB102" s="632"/>
      <c r="HC102" s="632"/>
      <c r="HD102" s="632"/>
      <c r="HE102" s="632"/>
      <c r="HF102" s="632"/>
      <c r="HG102" s="632"/>
      <c r="HH102" s="632"/>
      <c r="HI102" s="632"/>
      <c r="HJ102" s="632"/>
      <c r="HK102" s="632"/>
      <c r="HL102" s="632"/>
      <c r="HM102" s="632"/>
      <c r="HN102" s="632"/>
      <c r="HO102" s="632"/>
      <c r="HP102" s="632"/>
      <c r="HQ102" s="632"/>
      <c r="HR102" s="632"/>
      <c r="HS102" s="632"/>
      <c r="HT102" s="632"/>
      <c r="HU102" s="632"/>
      <c r="HV102" s="632"/>
      <c r="HW102" s="632"/>
      <c r="HX102" s="632"/>
      <c r="HY102" s="632"/>
      <c r="HZ102" s="632"/>
      <c r="IA102" s="632"/>
      <c r="IB102" s="632"/>
      <c r="IC102" s="632"/>
      <c r="ID102" s="632"/>
      <c r="IE102" s="632"/>
      <c r="IF102" s="632"/>
      <c r="IG102" s="632"/>
      <c r="IH102" s="632"/>
      <c r="II102" s="632"/>
      <c r="IJ102" s="632"/>
      <c r="IK102" s="632"/>
      <c r="IL102" s="632"/>
      <c r="IM102" s="632"/>
      <c r="IN102" s="632"/>
      <c r="IO102" s="632"/>
      <c r="IP102" s="632"/>
      <c r="IQ102" s="632"/>
      <c r="IR102" s="632"/>
      <c r="IS102" s="632"/>
    </row>
    <row r="103" spans="1:253" ht="69.75" customHeight="1">
      <c r="A103" s="496">
        <f>A91+1</f>
        <v>24</v>
      </c>
      <c r="B103" s="497" t="s">
        <v>593</v>
      </c>
      <c r="C103" s="498" t="s">
        <v>599</v>
      </c>
      <c r="D103" s="496" t="s">
        <v>58</v>
      </c>
      <c r="E103" s="579">
        <f t="shared" si="15"/>
        <v>0.31</v>
      </c>
      <c r="F103" s="579"/>
      <c r="G103" s="580">
        <f t="shared" si="7"/>
        <v>0.31</v>
      </c>
      <c r="H103" s="580"/>
      <c r="I103" s="580" t="s">
        <v>722</v>
      </c>
      <c r="J103" s="580"/>
      <c r="K103" s="505">
        <v>5.0000000000000001E-3</v>
      </c>
      <c r="L103" s="505">
        <v>2E-3</v>
      </c>
      <c r="M103" s="505">
        <v>3.0000000000000001E-3</v>
      </c>
      <c r="N103" s="612">
        <v>0.3</v>
      </c>
      <c r="O103" s="505"/>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505"/>
      <c r="AK103" s="505"/>
      <c r="AL103" s="505"/>
      <c r="AM103" s="505"/>
      <c r="AN103" s="505"/>
      <c r="AO103" s="505"/>
      <c r="AP103" s="505"/>
      <c r="AQ103" s="505"/>
      <c r="AR103" s="505"/>
      <c r="AS103" s="505"/>
      <c r="AT103" s="505"/>
      <c r="AU103" s="505"/>
      <c r="AV103" s="505"/>
      <c r="AW103" s="505"/>
      <c r="AX103" s="505"/>
      <c r="AY103" s="505"/>
      <c r="AZ103" s="505"/>
      <c r="BA103" s="505"/>
      <c r="BB103" s="505"/>
      <c r="BC103" s="505"/>
      <c r="BD103" s="505"/>
      <c r="BE103" s="505"/>
      <c r="BF103" s="505"/>
      <c r="BG103" s="505"/>
      <c r="BH103" s="481" t="str">
        <f t="shared" si="14"/>
        <v>Huyện Tủa Chùa</v>
      </c>
      <c r="BI103" s="496" t="s">
        <v>818</v>
      </c>
      <c r="BJ103" s="583"/>
      <c r="BK103" s="480"/>
      <c r="BL103" s="591" t="s">
        <v>825</v>
      </c>
      <c r="BM103" s="496"/>
      <c r="BN103" s="622" t="s">
        <v>826</v>
      </c>
      <c r="BO103" s="496">
        <v>2023</v>
      </c>
      <c r="BP103" s="480"/>
      <c r="BQ103" s="584">
        <f>SUM(K103:BG103)</f>
        <v>0.31</v>
      </c>
      <c r="BR103" s="584">
        <f>BQ103-G103</f>
        <v>0</v>
      </c>
    </row>
    <row r="104" spans="1:253" s="676" customFormat="1" ht="51" hidden="1">
      <c r="A104" s="513" t="s">
        <v>663</v>
      </c>
      <c r="B104" s="514" t="s">
        <v>593</v>
      </c>
      <c r="C104" s="490" t="s">
        <v>590</v>
      </c>
      <c r="D104" s="513" t="s">
        <v>58</v>
      </c>
      <c r="E104" s="669">
        <f>F104+G104</f>
        <v>0.31</v>
      </c>
      <c r="F104" s="669"/>
      <c r="G104" s="580">
        <f t="shared" ref="G104:G111" si="17">SUM(K104:BG104)-R104</f>
        <v>0.31</v>
      </c>
      <c r="H104" s="670"/>
      <c r="I104" s="670" t="s">
        <v>722</v>
      </c>
      <c r="J104" s="670"/>
      <c r="K104" s="508">
        <v>5.0000000000000001E-3</v>
      </c>
      <c r="L104" s="508">
        <v>2E-3</v>
      </c>
      <c r="M104" s="508">
        <v>3.0000000000000001E-3</v>
      </c>
      <c r="N104" s="640">
        <v>0.3</v>
      </c>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8"/>
      <c r="AY104" s="508"/>
      <c r="AZ104" s="508"/>
      <c r="BA104" s="508"/>
      <c r="BB104" s="508"/>
      <c r="BC104" s="508"/>
      <c r="BD104" s="508"/>
      <c r="BE104" s="508"/>
      <c r="BF104" s="508"/>
      <c r="BG104" s="508"/>
      <c r="BH104" s="481" t="str">
        <f t="shared" si="14"/>
        <v>Xã Mường Báng</v>
      </c>
      <c r="BI104" s="516" t="s">
        <v>818</v>
      </c>
      <c r="BJ104" s="671"/>
      <c r="BK104" s="672"/>
      <c r="BL104" s="673" t="s">
        <v>825</v>
      </c>
      <c r="BM104" s="513"/>
      <c r="BN104" s="674" t="s">
        <v>826</v>
      </c>
      <c r="BO104" s="513">
        <v>2023</v>
      </c>
      <c r="BP104" s="672"/>
      <c r="BQ104" s="675">
        <f>SUM(K104:BG104)</f>
        <v>0.31</v>
      </c>
      <c r="BR104" s="675">
        <f>BQ104-G104</f>
        <v>0</v>
      </c>
    </row>
    <row r="105" spans="1:253" ht="48" customHeight="1">
      <c r="A105" s="499">
        <f>A103+1</f>
        <v>25</v>
      </c>
      <c r="B105" s="515" t="s">
        <v>618</v>
      </c>
      <c r="C105" s="490" t="s">
        <v>590</v>
      </c>
      <c r="D105" s="499" t="s">
        <v>58</v>
      </c>
      <c r="E105" s="588">
        <f>F105+G105</f>
        <v>22.629180000000002</v>
      </c>
      <c r="F105" s="499"/>
      <c r="G105" s="580">
        <f t="shared" si="17"/>
        <v>22.629180000000002</v>
      </c>
      <c r="H105" s="580"/>
      <c r="I105" s="580" t="s">
        <v>722</v>
      </c>
      <c r="J105" s="580"/>
      <c r="K105" s="505"/>
      <c r="L105" s="505">
        <f>3142.9/10000</f>
        <v>0.31429000000000001</v>
      </c>
      <c r="M105" s="505">
        <f>1660/10000</f>
        <v>0.16600000000000001</v>
      </c>
      <c r="N105" s="612">
        <f>72034.3/10000</f>
        <v>7.20343</v>
      </c>
      <c r="O105" s="505"/>
      <c r="P105" s="505"/>
      <c r="Q105" s="505"/>
      <c r="R105" s="505"/>
      <c r="S105" s="505"/>
      <c r="T105" s="505"/>
      <c r="U105" s="505"/>
      <c r="V105" s="505"/>
      <c r="W105" s="505"/>
      <c r="X105" s="505"/>
      <c r="Y105" s="505"/>
      <c r="Z105" s="505"/>
      <c r="AA105" s="505"/>
      <c r="AB105" s="505"/>
      <c r="AC105" s="505"/>
      <c r="AD105" s="505"/>
      <c r="AE105" s="505"/>
      <c r="AF105" s="505">
        <f>1210.3/10000</f>
        <v>0.12103</v>
      </c>
      <c r="AG105" s="505"/>
      <c r="AH105" s="505"/>
      <c r="AI105" s="505"/>
      <c r="AJ105" s="505"/>
      <c r="AK105" s="505"/>
      <c r="AL105" s="505"/>
      <c r="AM105" s="505"/>
      <c r="AN105" s="505"/>
      <c r="AO105" s="505"/>
      <c r="AP105" s="505"/>
      <c r="AQ105" s="505"/>
      <c r="AR105" s="505"/>
      <c r="AS105" s="505"/>
      <c r="AT105" s="505"/>
      <c r="AU105" s="505"/>
      <c r="AV105" s="505"/>
      <c r="AW105" s="505"/>
      <c r="AX105" s="505"/>
      <c r="AY105" s="505"/>
      <c r="AZ105" s="505"/>
      <c r="BA105" s="505"/>
      <c r="BB105" s="505"/>
      <c r="BC105" s="505"/>
      <c r="BD105" s="505">
        <f>104710/10000</f>
        <v>10.471</v>
      </c>
      <c r="BE105" s="505"/>
      <c r="BF105" s="505"/>
      <c r="BG105" s="505">
        <f>43534.3/10000</f>
        <v>4.3534300000000004</v>
      </c>
      <c r="BH105" s="481" t="str">
        <f t="shared" si="14"/>
        <v>Xã Mường Báng</v>
      </c>
      <c r="BI105" s="496" t="s">
        <v>756</v>
      </c>
      <c r="BJ105" s="588" t="s">
        <v>827</v>
      </c>
      <c r="BK105" s="480"/>
      <c r="BL105" s="496" t="s">
        <v>828</v>
      </c>
      <c r="BM105" s="496"/>
      <c r="BN105" s="639"/>
      <c r="BO105" s="499">
        <v>2024</v>
      </c>
      <c r="BP105" s="480"/>
      <c r="BQ105" s="584">
        <f>SUM(K105:BG105)</f>
        <v>22.629180000000002</v>
      </c>
      <c r="BR105" s="584">
        <f>BQ105-G105</f>
        <v>0</v>
      </c>
    </row>
    <row r="106" spans="1:253" ht="46.8">
      <c r="A106" s="496">
        <f>A105+1</f>
        <v>26</v>
      </c>
      <c r="B106" s="497" t="s">
        <v>680</v>
      </c>
      <c r="C106" s="498" t="s">
        <v>681</v>
      </c>
      <c r="D106" s="496" t="s">
        <v>58</v>
      </c>
      <c r="E106" s="580">
        <v>0.02</v>
      </c>
      <c r="F106" s="579"/>
      <c r="G106" s="580">
        <f t="shared" si="17"/>
        <v>0.02</v>
      </c>
      <c r="H106" s="580"/>
      <c r="I106" s="580" t="s">
        <v>722</v>
      </c>
      <c r="J106" s="580"/>
      <c r="K106" s="505"/>
      <c r="L106" s="505"/>
      <c r="M106" s="505"/>
      <c r="N106" s="612">
        <v>0.02</v>
      </c>
      <c r="O106" s="505"/>
      <c r="P106" s="505"/>
      <c r="Q106" s="505"/>
      <c r="R106" s="505"/>
      <c r="S106" s="505"/>
      <c r="T106" s="505"/>
      <c r="U106" s="505"/>
      <c r="V106" s="505"/>
      <c r="W106" s="505"/>
      <c r="X106" s="505"/>
      <c r="Y106" s="505"/>
      <c r="Z106" s="505"/>
      <c r="AA106" s="505"/>
      <c r="AB106" s="505"/>
      <c r="AC106" s="505"/>
      <c r="AD106" s="505"/>
      <c r="AE106" s="505"/>
      <c r="AF106" s="505"/>
      <c r="AG106" s="505"/>
      <c r="AH106" s="505"/>
      <c r="AI106" s="505"/>
      <c r="AJ106" s="505"/>
      <c r="AK106" s="505"/>
      <c r="AL106" s="505"/>
      <c r="AM106" s="505"/>
      <c r="AN106" s="505"/>
      <c r="AO106" s="505"/>
      <c r="AP106" s="505"/>
      <c r="AQ106" s="505"/>
      <c r="AR106" s="505"/>
      <c r="AS106" s="505"/>
      <c r="AT106" s="505"/>
      <c r="AU106" s="505"/>
      <c r="AV106" s="505"/>
      <c r="AW106" s="505"/>
      <c r="AX106" s="505"/>
      <c r="AY106" s="505"/>
      <c r="AZ106" s="505"/>
      <c r="BA106" s="505"/>
      <c r="BB106" s="505"/>
      <c r="BC106" s="505"/>
      <c r="BD106" s="505"/>
      <c r="BE106" s="505"/>
      <c r="BF106" s="505"/>
      <c r="BG106" s="505"/>
      <c r="BH106" s="481" t="str">
        <f t="shared" si="14"/>
        <v>Xã Trung Thu, Xã Sính Phình</v>
      </c>
      <c r="BI106" s="496" t="s">
        <v>829</v>
      </c>
      <c r="BJ106" s="583"/>
      <c r="BK106" s="480"/>
      <c r="BL106" s="638" t="s">
        <v>804</v>
      </c>
      <c r="BM106" s="496"/>
      <c r="BN106" s="622"/>
      <c r="BO106" s="499">
        <v>2024</v>
      </c>
      <c r="BP106" s="480"/>
      <c r="BQ106" s="584">
        <f>SUM(K106:BG106)</f>
        <v>0.02</v>
      </c>
      <c r="BR106" s="584" t="s">
        <v>830</v>
      </c>
    </row>
    <row r="107" spans="1:253" s="632" customFormat="1" ht="46.8" hidden="1">
      <c r="A107" s="516" t="s">
        <v>663</v>
      </c>
      <c r="B107" s="517" t="s">
        <v>680</v>
      </c>
      <c r="C107" s="490" t="s">
        <v>591</v>
      </c>
      <c r="D107" s="496" t="s">
        <v>58</v>
      </c>
      <c r="E107" s="580">
        <f>F107+G107</f>
        <v>0.01</v>
      </c>
      <c r="F107" s="579"/>
      <c r="G107" s="580">
        <f t="shared" si="17"/>
        <v>0.01</v>
      </c>
      <c r="H107" s="624"/>
      <c r="I107" s="624"/>
      <c r="J107" s="624"/>
      <c r="K107" s="508"/>
      <c r="L107" s="508"/>
      <c r="M107" s="508"/>
      <c r="N107" s="640">
        <v>0.01</v>
      </c>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8"/>
      <c r="AL107" s="508"/>
      <c r="AM107" s="508"/>
      <c r="AN107" s="508"/>
      <c r="AO107" s="508"/>
      <c r="AP107" s="508"/>
      <c r="AQ107" s="508"/>
      <c r="AR107" s="508"/>
      <c r="AS107" s="508"/>
      <c r="AT107" s="508"/>
      <c r="AU107" s="508"/>
      <c r="AV107" s="508"/>
      <c r="AW107" s="508"/>
      <c r="AX107" s="508"/>
      <c r="AY107" s="508"/>
      <c r="AZ107" s="508"/>
      <c r="BA107" s="508"/>
      <c r="BB107" s="508"/>
      <c r="BC107" s="508"/>
      <c r="BD107" s="508"/>
      <c r="BE107" s="508"/>
      <c r="BF107" s="508"/>
      <c r="BG107" s="508"/>
      <c r="BH107" s="481" t="str">
        <f t="shared" si="14"/>
        <v>Xã Trung Thu</v>
      </c>
      <c r="BI107" s="516"/>
      <c r="BJ107" s="628"/>
      <c r="BK107" s="491"/>
      <c r="BL107" s="638" t="s">
        <v>804</v>
      </c>
      <c r="BM107" s="516"/>
      <c r="BN107" s="677"/>
      <c r="BO107" s="499">
        <v>2024</v>
      </c>
      <c r="BP107" s="491"/>
      <c r="BQ107" s="631"/>
      <c r="BR107" s="631"/>
    </row>
    <row r="108" spans="1:253" s="632" customFormat="1" ht="46.8" hidden="1">
      <c r="A108" s="516" t="s">
        <v>663</v>
      </c>
      <c r="B108" s="517" t="s">
        <v>680</v>
      </c>
      <c r="C108" s="490" t="s">
        <v>574</v>
      </c>
      <c r="D108" s="496" t="s">
        <v>58</v>
      </c>
      <c r="E108" s="580">
        <f>F108+G108</f>
        <v>0.01</v>
      </c>
      <c r="F108" s="579"/>
      <c r="G108" s="580">
        <f t="shared" si="17"/>
        <v>0.01</v>
      </c>
      <c r="H108" s="624"/>
      <c r="I108" s="624"/>
      <c r="J108" s="624"/>
      <c r="K108" s="508"/>
      <c r="L108" s="508"/>
      <c r="M108" s="508"/>
      <c r="N108" s="640">
        <v>0.01</v>
      </c>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08"/>
      <c r="AY108" s="508"/>
      <c r="AZ108" s="508"/>
      <c r="BA108" s="508"/>
      <c r="BB108" s="508"/>
      <c r="BC108" s="508"/>
      <c r="BD108" s="508"/>
      <c r="BE108" s="508"/>
      <c r="BF108" s="508"/>
      <c r="BG108" s="508"/>
      <c r="BH108" s="481" t="str">
        <f t="shared" si="14"/>
        <v>Xã Sính Phình</v>
      </c>
      <c r="BI108" s="516"/>
      <c r="BJ108" s="628"/>
      <c r="BK108" s="491"/>
      <c r="BL108" s="638" t="s">
        <v>804</v>
      </c>
      <c r="BM108" s="516"/>
      <c r="BN108" s="677"/>
      <c r="BO108" s="499">
        <v>2024</v>
      </c>
      <c r="BP108" s="491"/>
      <c r="BQ108" s="631"/>
      <c r="BR108" s="631"/>
    </row>
    <row r="109" spans="1:253" ht="31.2">
      <c r="A109" s="499">
        <f>A106+1</f>
        <v>27</v>
      </c>
      <c r="B109" s="515" t="s">
        <v>619</v>
      </c>
      <c r="C109" s="498" t="s">
        <v>620</v>
      </c>
      <c r="D109" s="499" t="s">
        <v>58</v>
      </c>
      <c r="E109" s="588">
        <v>19</v>
      </c>
      <c r="F109" s="499"/>
      <c r="G109" s="580">
        <f t="shared" si="17"/>
        <v>18.994999999999997</v>
      </c>
      <c r="H109" s="580"/>
      <c r="I109" s="580" t="s">
        <v>722</v>
      </c>
      <c r="J109" s="580"/>
      <c r="K109" s="505"/>
      <c r="L109" s="505">
        <v>1.05</v>
      </c>
      <c r="M109" s="505">
        <v>4.5579999999999998</v>
      </c>
      <c r="N109" s="612">
        <v>12.164</v>
      </c>
      <c r="O109" s="505"/>
      <c r="P109" s="505"/>
      <c r="Q109" s="505"/>
      <c r="R109" s="612">
        <v>1.18</v>
      </c>
      <c r="S109" s="505"/>
      <c r="T109" s="612">
        <v>1.1830000000000001</v>
      </c>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5"/>
      <c r="AY109" s="505"/>
      <c r="AZ109" s="505"/>
      <c r="BA109" s="505"/>
      <c r="BB109" s="505"/>
      <c r="BC109" s="505"/>
      <c r="BD109" s="505">
        <f>19-18.96</f>
        <v>3.9999999999999147E-2</v>
      </c>
      <c r="BE109" s="505"/>
      <c r="BF109" s="505"/>
      <c r="BG109" s="505"/>
      <c r="BH109" s="481" t="str">
        <f t="shared" si="14"/>
        <v>Xã Mường Báng, xã Xá Nhè</v>
      </c>
      <c r="BI109" s="496" t="s">
        <v>831</v>
      </c>
      <c r="BJ109" s="588" t="s">
        <v>832</v>
      </c>
      <c r="BK109" s="480"/>
      <c r="BL109" s="638" t="s">
        <v>804</v>
      </c>
      <c r="BM109" s="496"/>
      <c r="BO109" s="499">
        <v>2024</v>
      </c>
      <c r="BP109" s="480"/>
      <c r="BT109" s="550" t="s">
        <v>833</v>
      </c>
    </row>
    <row r="110" spans="1:253" s="632" customFormat="1" hidden="1">
      <c r="A110" s="501" t="s">
        <v>663</v>
      </c>
      <c r="B110" s="518" t="s">
        <v>619</v>
      </c>
      <c r="C110" s="490" t="s">
        <v>590</v>
      </c>
      <c r="D110" s="501" t="s">
        <v>58</v>
      </c>
      <c r="E110" s="580">
        <f>F110+G110</f>
        <v>6.7399999999999993</v>
      </c>
      <c r="F110" s="499"/>
      <c r="G110" s="580">
        <f t="shared" si="17"/>
        <v>6.7399999999999993</v>
      </c>
      <c r="H110" s="624"/>
      <c r="I110" s="624"/>
      <c r="J110" s="624"/>
      <c r="K110" s="508"/>
      <c r="L110" s="508">
        <v>0.4</v>
      </c>
      <c r="M110" s="508">
        <v>1.8</v>
      </c>
      <c r="N110" s="640">
        <v>3.5</v>
      </c>
      <c r="O110" s="508"/>
      <c r="P110" s="508"/>
      <c r="Q110" s="508"/>
      <c r="R110" s="640">
        <v>1</v>
      </c>
      <c r="S110" s="508"/>
      <c r="T110" s="640">
        <v>1</v>
      </c>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8"/>
      <c r="AY110" s="508"/>
      <c r="AZ110" s="508"/>
      <c r="BA110" s="508"/>
      <c r="BB110" s="508"/>
      <c r="BC110" s="508"/>
      <c r="BD110" s="508">
        <f>19-18.96</f>
        <v>3.9999999999999147E-2</v>
      </c>
      <c r="BE110" s="508"/>
      <c r="BF110" s="508"/>
      <c r="BG110" s="508"/>
      <c r="BH110" s="481" t="str">
        <f t="shared" si="14"/>
        <v>Xã Mường Báng</v>
      </c>
      <c r="BI110" s="516"/>
      <c r="BJ110" s="641"/>
      <c r="BK110" s="491"/>
      <c r="BL110" s="638" t="s">
        <v>804</v>
      </c>
      <c r="BM110" s="516"/>
      <c r="BN110" s="678"/>
      <c r="BO110" s="499">
        <v>2024</v>
      </c>
      <c r="BP110" s="491"/>
    </row>
    <row r="111" spans="1:253" s="632" customFormat="1" hidden="1">
      <c r="A111" s="501" t="s">
        <v>663</v>
      </c>
      <c r="B111" s="518" t="s">
        <v>619</v>
      </c>
      <c r="C111" s="490" t="s">
        <v>567</v>
      </c>
      <c r="D111" s="501" t="s">
        <v>58</v>
      </c>
      <c r="E111" s="580">
        <f>F111+G111</f>
        <v>12.247999999999999</v>
      </c>
      <c r="F111" s="499"/>
      <c r="G111" s="580">
        <f t="shared" si="17"/>
        <v>12.247999999999999</v>
      </c>
      <c r="H111" s="624"/>
      <c r="I111" s="624"/>
      <c r="J111" s="624"/>
      <c r="K111" s="508"/>
      <c r="L111" s="508">
        <v>0.64600000000000002</v>
      </c>
      <c r="M111" s="508">
        <v>2.758</v>
      </c>
      <c r="N111" s="640">
        <v>8.6639999999999997</v>
      </c>
      <c r="O111" s="508"/>
      <c r="P111" s="508"/>
      <c r="Q111" s="508"/>
      <c r="R111" s="640">
        <v>0.18</v>
      </c>
      <c r="S111" s="508"/>
      <c r="T111" s="640">
        <v>0.18</v>
      </c>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8"/>
      <c r="AY111" s="508"/>
      <c r="AZ111" s="508"/>
      <c r="BA111" s="508"/>
      <c r="BB111" s="508"/>
      <c r="BC111" s="508"/>
      <c r="BD111" s="625"/>
      <c r="BE111" s="508"/>
      <c r="BF111" s="508"/>
      <c r="BG111" s="508"/>
      <c r="BH111" s="481" t="str">
        <f t="shared" si="14"/>
        <v>Xã Xá Nhè</v>
      </c>
      <c r="BI111" s="516"/>
      <c r="BJ111" s="641"/>
      <c r="BK111" s="491"/>
      <c r="BL111" s="638" t="s">
        <v>804</v>
      </c>
      <c r="BM111" s="516"/>
      <c r="BN111" s="678"/>
      <c r="BO111" s="499">
        <v>2024</v>
      </c>
      <c r="BP111" s="491"/>
    </row>
    <row r="112" spans="1:253" s="656" customFormat="1">
      <c r="A112" s="486" t="s">
        <v>682</v>
      </c>
      <c r="B112" s="519" t="s">
        <v>201</v>
      </c>
      <c r="C112" s="498">
        <f>BH112</f>
        <v>0</v>
      </c>
      <c r="D112" s="486"/>
      <c r="E112" s="651"/>
      <c r="F112" s="651"/>
      <c r="G112" s="563"/>
      <c r="H112" s="563"/>
      <c r="I112" s="563"/>
      <c r="J112" s="563"/>
      <c r="K112" s="617"/>
      <c r="L112" s="617"/>
      <c r="M112" s="617"/>
      <c r="N112" s="652"/>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7"/>
      <c r="AL112" s="617"/>
      <c r="AM112" s="617"/>
      <c r="AN112" s="617"/>
      <c r="AO112" s="617"/>
      <c r="AP112" s="617"/>
      <c r="AQ112" s="617"/>
      <c r="AR112" s="617"/>
      <c r="AS112" s="617"/>
      <c r="AT112" s="617"/>
      <c r="AU112" s="617"/>
      <c r="AV112" s="617"/>
      <c r="AW112" s="617"/>
      <c r="AX112" s="617"/>
      <c r="AY112" s="617"/>
      <c r="AZ112" s="617"/>
      <c r="BA112" s="617"/>
      <c r="BB112" s="617"/>
      <c r="BC112" s="617"/>
      <c r="BD112" s="617"/>
      <c r="BE112" s="617"/>
      <c r="BF112" s="617"/>
      <c r="BG112" s="617"/>
      <c r="BH112" s="530"/>
      <c r="BI112" s="486"/>
      <c r="BJ112" s="653"/>
      <c r="BK112" s="654"/>
      <c r="BL112" s="679"/>
      <c r="BM112" s="486"/>
      <c r="BN112" s="680"/>
      <c r="BO112" s="486"/>
      <c r="BP112" s="654"/>
      <c r="BQ112" s="584">
        <f t="shared" ref="BQ112:BQ124" si="18">SUM(K112:BG112)</f>
        <v>0</v>
      </c>
      <c r="BR112" s="584">
        <f t="shared" ref="BR112:BR124" si="19">BQ112-G112</f>
        <v>0</v>
      </c>
    </row>
    <row r="113" spans="1:253" ht="44.25" customHeight="1">
      <c r="A113" s="496">
        <f>A109+1</f>
        <v>28</v>
      </c>
      <c r="B113" s="477" t="s">
        <v>583</v>
      </c>
      <c r="C113" s="490" t="s">
        <v>584</v>
      </c>
      <c r="D113" s="489" t="s">
        <v>53</v>
      </c>
      <c r="E113" s="579">
        <v>2.5</v>
      </c>
      <c r="F113" s="579"/>
      <c r="G113" s="580">
        <f>SUM(K113:BG113)-R113</f>
        <v>2.5</v>
      </c>
      <c r="H113" s="580"/>
      <c r="I113" s="580" t="s">
        <v>722</v>
      </c>
      <c r="J113" s="580"/>
      <c r="K113" s="505">
        <v>1.35</v>
      </c>
      <c r="L113" s="505">
        <v>0.1</v>
      </c>
      <c r="M113" s="505"/>
      <c r="N113" s="612">
        <v>0.31</v>
      </c>
      <c r="O113" s="505"/>
      <c r="P113" s="505"/>
      <c r="Q113" s="505"/>
      <c r="R113" s="505"/>
      <c r="S113" s="505"/>
      <c r="T113" s="505"/>
      <c r="U113" s="505"/>
      <c r="V113" s="505">
        <v>0.1</v>
      </c>
      <c r="W113" s="505"/>
      <c r="X113" s="505"/>
      <c r="Y113" s="505"/>
      <c r="Z113" s="505"/>
      <c r="AA113" s="505"/>
      <c r="AB113" s="505"/>
      <c r="AC113" s="505"/>
      <c r="AD113" s="505"/>
      <c r="AE113" s="505"/>
      <c r="AF113" s="505">
        <v>0.01</v>
      </c>
      <c r="AG113" s="505">
        <v>0.01</v>
      </c>
      <c r="AH113" s="505"/>
      <c r="AI113" s="505"/>
      <c r="AJ113" s="505"/>
      <c r="AK113" s="505"/>
      <c r="AL113" s="505"/>
      <c r="AM113" s="505"/>
      <c r="AN113" s="505"/>
      <c r="AO113" s="505"/>
      <c r="AP113" s="505"/>
      <c r="AQ113" s="505"/>
      <c r="AR113" s="505"/>
      <c r="AS113" s="505"/>
      <c r="AT113" s="505"/>
      <c r="AU113" s="505"/>
      <c r="AV113" s="505"/>
      <c r="AW113" s="505"/>
      <c r="AX113" s="505"/>
      <c r="AY113" s="505">
        <v>0.01</v>
      </c>
      <c r="AZ113" s="505"/>
      <c r="BA113" s="505"/>
      <c r="BB113" s="505"/>
      <c r="BC113" s="505"/>
      <c r="BD113" s="505">
        <v>0.6</v>
      </c>
      <c r="BE113" s="505"/>
      <c r="BF113" s="505"/>
      <c r="BG113" s="505">
        <v>0.01</v>
      </c>
      <c r="BH113" s="481" t="str">
        <f>C113</f>
        <v>Xã Mường Đun</v>
      </c>
      <c r="BI113" s="496" t="s">
        <v>834</v>
      </c>
      <c r="BJ113" s="583" t="s">
        <v>835</v>
      </c>
      <c r="BK113" s="480"/>
      <c r="BL113" s="591" t="s">
        <v>836</v>
      </c>
      <c r="BM113" s="496" t="s">
        <v>775</v>
      </c>
      <c r="BN113" s="622" t="s">
        <v>837</v>
      </c>
      <c r="BO113" s="499">
        <v>2021</v>
      </c>
      <c r="BP113" s="480"/>
      <c r="BQ113" s="584">
        <f t="shared" si="18"/>
        <v>2.5</v>
      </c>
      <c r="BR113" s="584">
        <f t="shared" si="19"/>
        <v>0</v>
      </c>
      <c r="BT113" s="550" t="s">
        <v>838</v>
      </c>
    </row>
    <row r="114" spans="1:253" ht="31.2">
      <c r="A114" s="496">
        <f>A113+1</f>
        <v>29</v>
      </c>
      <c r="B114" s="477" t="s">
        <v>585</v>
      </c>
      <c r="C114" s="578" t="s">
        <v>356</v>
      </c>
      <c r="D114" s="489" t="s">
        <v>53</v>
      </c>
      <c r="E114" s="579">
        <f>0.95</f>
        <v>0.95</v>
      </c>
      <c r="F114" s="579"/>
      <c r="G114" s="580">
        <f>SUM(K114:BG114)-R114</f>
        <v>0.95</v>
      </c>
      <c r="H114" s="580"/>
      <c r="I114" s="580" t="s">
        <v>722</v>
      </c>
      <c r="J114" s="580"/>
      <c r="K114" s="505">
        <v>0.01</v>
      </c>
      <c r="L114" s="505"/>
      <c r="M114" s="505"/>
      <c r="N114" s="612"/>
      <c r="O114" s="505"/>
      <c r="P114" s="505"/>
      <c r="Q114" s="505"/>
      <c r="R114" s="505">
        <v>7.0000000000000007E-2</v>
      </c>
      <c r="S114" s="505"/>
      <c r="T114" s="505">
        <v>7.0000000000000007E-2</v>
      </c>
      <c r="U114" s="505"/>
      <c r="V114" s="505"/>
      <c r="W114" s="505"/>
      <c r="X114" s="505"/>
      <c r="Y114" s="505"/>
      <c r="Z114" s="505"/>
      <c r="AA114" s="505"/>
      <c r="AB114" s="505"/>
      <c r="AC114" s="505"/>
      <c r="AD114" s="505"/>
      <c r="AE114" s="505"/>
      <c r="AF114" s="505"/>
      <c r="AG114" s="505">
        <f>0.95-0.08</f>
        <v>0.87</v>
      </c>
      <c r="AH114" s="505"/>
      <c r="AI114" s="505"/>
      <c r="AJ114" s="505"/>
      <c r="AK114" s="505"/>
      <c r="AL114" s="505"/>
      <c r="AM114" s="505"/>
      <c r="AN114" s="505"/>
      <c r="AO114" s="505"/>
      <c r="AP114" s="505"/>
      <c r="AQ114" s="505"/>
      <c r="AR114" s="505"/>
      <c r="AS114" s="505"/>
      <c r="AT114" s="505"/>
      <c r="AU114" s="505"/>
      <c r="AV114" s="505"/>
      <c r="AW114" s="505"/>
      <c r="AX114" s="505"/>
      <c r="AY114" s="505"/>
      <c r="AZ114" s="505"/>
      <c r="BA114" s="505"/>
      <c r="BB114" s="505"/>
      <c r="BC114" s="505"/>
      <c r="BD114" s="505"/>
      <c r="BE114" s="505"/>
      <c r="BF114" s="505"/>
      <c r="BG114" s="505"/>
      <c r="BH114" s="481" t="str">
        <f>C114</f>
        <v>Thị trấn</v>
      </c>
      <c r="BI114" s="496" t="s">
        <v>718</v>
      </c>
      <c r="BJ114" s="583" t="s">
        <v>839</v>
      </c>
      <c r="BK114" s="480"/>
      <c r="BL114" s="496" t="s">
        <v>840</v>
      </c>
      <c r="BM114" s="496"/>
      <c r="BN114" s="622"/>
      <c r="BO114" s="499"/>
      <c r="BP114" s="480"/>
      <c r="BQ114" s="584">
        <f t="shared" si="18"/>
        <v>1.02</v>
      </c>
      <c r="BR114" s="584">
        <f t="shared" si="19"/>
        <v>7.0000000000000062E-2</v>
      </c>
      <c r="BT114" s="550" t="s">
        <v>552</v>
      </c>
    </row>
    <row r="115" spans="1:253" s="656" customFormat="1">
      <c r="A115" s="486" t="s">
        <v>683</v>
      </c>
      <c r="B115" s="519" t="s">
        <v>684</v>
      </c>
      <c r="C115" s="498">
        <f>BH115</f>
        <v>0</v>
      </c>
      <c r="D115" s="486"/>
      <c r="E115" s="651"/>
      <c r="F115" s="651"/>
      <c r="G115" s="563"/>
      <c r="H115" s="563"/>
      <c r="I115" s="563"/>
      <c r="J115" s="563"/>
      <c r="K115" s="617"/>
      <c r="L115" s="617"/>
      <c r="M115" s="617"/>
      <c r="N115" s="652"/>
      <c r="O115" s="617"/>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530"/>
      <c r="BI115" s="486"/>
      <c r="BJ115" s="653"/>
      <c r="BK115" s="654"/>
      <c r="BL115" s="679"/>
      <c r="BM115" s="486"/>
      <c r="BN115" s="680"/>
      <c r="BO115" s="486"/>
      <c r="BP115" s="654"/>
      <c r="BQ115" s="584">
        <f t="shared" si="18"/>
        <v>0</v>
      </c>
      <c r="BR115" s="584">
        <f t="shared" si="19"/>
        <v>0</v>
      </c>
    </row>
    <row r="116" spans="1:253" ht="33.75" customHeight="1">
      <c r="A116" s="496">
        <f>A114+1</f>
        <v>30</v>
      </c>
      <c r="B116" s="477" t="s">
        <v>600</v>
      </c>
      <c r="C116" s="490" t="s">
        <v>590</v>
      </c>
      <c r="D116" s="478" t="s">
        <v>55</v>
      </c>
      <c r="E116" s="579">
        <v>0.3</v>
      </c>
      <c r="F116" s="579"/>
      <c r="G116" s="580">
        <f t="shared" ref="G116:G130" si="20">SUM(K116:BG116)-R116</f>
        <v>0.3</v>
      </c>
      <c r="H116" s="580"/>
      <c r="I116" s="580" t="s">
        <v>722</v>
      </c>
      <c r="J116" s="580"/>
      <c r="K116" s="505"/>
      <c r="L116" s="505"/>
      <c r="M116" s="505"/>
      <c r="N116" s="612">
        <v>0.3</v>
      </c>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5"/>
      <c r="AK116" s="505"/>
      <c r="AL116" s="505"/>
      <c r="AM116" s="505"/>
      <c r="AN116" s="505"/>
      <c r="AO116" s="505"/>
      <c r="AP116" s="505"/>
      <c r="AQ116" s="505"/>
      <c r="AR116" s="505"/>
      <c r="AS116" s="505"/>
      <c r="AT116" s="505"/>
      <c r="AU116" s="505"/>
      <c r="AV116" s="505"/>
      <c r="AW116" s="505"/>
      <c r="AX116" s="505"/>
      <c r="AY116" s="505"/>
      <c r="AZ116" s="505"/>
      <c r="BA116" s="505"/>
      <c r="BB116" s="505"/>
      <c r="BC116" s="505"/>
      <c r="BD116" s="505"/>
      <c r="BE116" s="505"/>
      <c r="BF116" s="505"/>
      <c r="BG116" s="505"/>
      <c r="BH116" s="481" t="str">
        <f>C116</f>
        <v>Xã Mường Báng</v>
      </c>
      <c r="BI116" s="496" t="s">
        <v>756</v>
      </c>
      <c r="BJ116" s="588" t="s">
        <v>780</v>
      </c>
      <c r="BK116" s="480"/>
      <c r="BL116" s="522" t="s">
        <v>781</v>
      </c>
      <c r="BM116" s="496" t="s">
        <v>816</v>
      </c>
      <c r="BN116" s="586" t="s">
        <v>781</v>
      </c>
      <c r="BO116" s="496">
        <v>2023</v>
      </c>
      <c r="BP116" s="480"/>
      <c r="BQ116" s="584">
        <f t="shared" si="18"/>
        <v>0.3</v>
      </c>
      <c r="BR116" s="584">
        <f t="shared" si="19"/>
        <v>0</v>
      </c>
    </row>
    <row r="117" spans="1:253">
      <c r="A117" s="486" t="s">
        <v>685</v>
      </c>
      <c r="B117" s="519" t="s">
        <v>686</v>
      </c>
      <c r="C117" s="498">
        <f>BH117</f>
        <v>0</v>
      </c>
      <c r="D117" s="486"/>
      <c r="E117" s="651"/>
      <c r="F117" s="651"/>
      <c r="G117" s="563"/>
      <c r="H117" s="563"/>
      <c r="I117" s="563"/>
      <c r="J117" s="563"/>
      <c r="K117" s="617"/>
      <c r="L117" s="617"/>
      <c r="M117" s="617"/>
      <c r="N117" s="652"/>
      <c r="O117" s="617"/>
      <c r="P117" s="617"/>
      <c r="Q117" s="617"/>
      <c r="R117" s="617"/>
      <c r="S117" s="617"/>
      <c r="T117" s="617"/>
      <c r="U117" s="617"/>
      <c r="V117" s="617"/>
      <c r="W117" s="617"/>
      <c r="X117" s="617"/>
      <c r="Y117" s="617"/>
      <c r="Z117" s="617"/>
      <c r="AA117" s="617"/>
      <c r="AB117" s="617"/>
      <c r="AC117" s="617"/>
      <c r="AD117" s="617"/>
      <c r="AE117" s="563"/>
      <c r="AF117" s="681"/>
      <c r="AG117" s="652"/>
      <c r="AH117" s="652"/>
      <c r="AI117" s="652"/>
      <c r="AJ117" s="652"/>
      <c r="AK117" s="652"/>
      <c r="AL117" s="652"/>
      <c r="AM117" s="652"/>
      <c r="AN117" s="652"/>
      <c r="AO117" s="652"/>
      <c r="AP117" s="652"/>
      <c r="AQ117" s="652"/>
      <c r="AR117" s="652"/>
      <c r="AS117" s="652"/>
      <c r="AT117" s="652"/>
      <c r="AU117" s="652"/>
      <c r="AV117" s="652"/>
      <c r="AW117" s="652"/>
      <c r="AX117" s="652"/>
      <c r="AY117" s="652"/>
      <c r="AZ117" s="652"/>
      <c r="BA117" s="652"/>
      <c r="BB117" s="652"/>
      <c r="BC117" s="652"/>
      <c r="BD117" s="652"/>
      <c r="BE117" s="652"/>
      <c r="BF117" s="652"/>
      <c r="BG117" s="652"/>
      <c r="BH117" s="682"/>
      <c r="BI117" s="486"/>
      <c r="BJ117" s="487"/>
      <c r="BK117" s="654"/>
      <c r="BL117" s="486"/>
      <c r="BM117" s="486"/>
      <c r="BN117" s="683"/>
      <c r="BO117" s="683"/>
      <c r="BP117" s="654"/>
      <c r="BQ117" s="584">
        <f t="shared" si="18"/>
        <v>0</v>
      </c>
      <c r="BR117" s="584">
        <f t="shared" si="19"/>
        <v>0</v>
      </c>
      <c r="BS117" s="656"/>
      <c r="BT117" s="656"/>
      <c r="BU117" s="656"/>
      <c r="BV117" s="656"/>
      <c r="BW117" s="656"/>
      <c r="BX117" s="656"/>
      <c r="BY117" s="656"/>
      <c r="BZ117" s="656"/>
      <c r="CA117" s="656"/>
      <c r="CB117" s="656"/>
      <c r="CC117" s="656"/>
      <c r="CD117" s="656"/>
      <c r="CE117" s="656"/>
      <c r="CF117" s="656"/>
      <c r="CG117" s="656"/>
      <c r="CH117" s="656"/>
      <c r="CI117" s="656"/>
      <c r="CJ117" s="656"/>
      <c r="CK117" s="656"/>
      <c r="CL117" s="656"/>
      <c r="CM117" s="656"/>
      <c r="CN117" s="656"/>
      <c r="CO117" s="656"/>
      <c r="CP117" s="656"/>
      <c r="CQ117" s="656"/>
      <c r="CR117" s="656"/>
      <c r="CS117" s="656"/>
      <c r="CT117" s="656"/>
      <c r="CU117" s="656"/>
      <c r="CV117" s="656"/>
      <c r="CW117" s="656"/>
      <c r="CX117" s="656"/>
      <c r="CY117" s="656"/>
      <c r="CZ117" s="656"/>
      <c r="DA117" s="656"/>
      <c r="DB117" s="656"/>
      <c r="DC117" s="656"/>
      <c r="DD117" s="656"/>
      <c r="DE117" s="656"/>
      <c r="DF117" s="656"/>
      <c r="DG117" s="656"/>
      <c r="DH117" s="656"/>
      <c r="DI117" s="656"/>
      <c r="DJ117" s="656"/>
      <c r="DK117" s="656"/>
      <c r="DL117" s="656"/>
      <c r="DM117" s="656"/>
      <c r="DN117" s="656"/>
      <c r="DO117" s="656"/>
      <c r="DP117" s="656"/>
      <c r="DQ117" s="656"/>
      <c r="DR117" s="656"/>
      <c r="DS117" s="656"/>
      <c r="DT117" s="656"/>
      <c r="DU117" s="656"/>
      <c r="DV117" s="656"/>
      <c r="DW117" s="656"/>
      <c r="DX117" s="656"/>
      <c r="DY117" s="656"/>
      <c r="DZ117" s="656"/>
      <c r="EA117" s="656"/>
      <c r="EB117" s="656"/>
      <c r="EC117" s="656"/>
      <c r="ED117" s="656"/>
      <c r="EE117" s="656"/>
      <c r="EF117" s="656"/>
      <c r="EG117" s="656"/>
      <c r="EH117" s="656"/>
      <c r="EI117" s="656"/>
      <c r="EJ117" s="656"/>
      <c r="EK117" s="656"/>
      <c r="EL117" s="656"/>
      <c r="EM117" s="656"/>
      <c r="EN117" s="656"/>
      <c r="EO117" s="656"/>
      <c r="EP117" s="656"/>
      <c r="EQ117" s="656"/>
      <c r="ER117" s="656"/>
      <c r="ES117" s="656"/>
      <c r="ET117" s="656"/>
      <c r="EU117" s="656"/>
      <c r="EV117" s="656"/>
      <c r="EW117" s="656"/>
      <c r="EX117" s="656"/>
      <c r="EY117" s="656"/>
      <c r="EZ117" s="656"/>
      <c r="FA117" s="656"/>
      <c r="FB117" s="656"/>
      <c r="FC117" s="656"/>
      <c r="FD117" s="656"/>
      <c r="FE117" s="656"/>
      <c r="FF117" s="656"/>
      <c r="FG117" s="656"/>
      <c r="FH117" s="656"/>
      <c r="FI117" s="656"/>
      <c r="FJ117" s="656"/>
      <c r="FK117" s="656"/>
      <c r="FL117" s="656"/>
      <c r="FM117" s="656"/>
      <c r="FN117" s="656"/>
      <c r="FO117" s="656"/>
      <c r="FP117" s="656"/>
      <c r="FQ117" s="656"/>
      <c r="FR117" s="656"/>
      <c r="FS117" s="656"/>
      <c r="FT117" s="656"/>
      <c r="FU117" s="656"/>
      <c r="FV117" s="656"/>
      <c r="FW117" s="656"/>
      <c r="FX117" s="656"/>
      <c r="FY117" s="656"/>
      <c r="FZ117" s="656"/>
      <c r="GA117" s="656"/>
      <c r="GB117" s="656"/>
      <c r="GC117" s="656"/>
      <c r="GD117" s="656"/>
      <c r="GE117" s="656"/>
      <c r="GF117" s="656"/>
      <c r="GG117" s="656"/>
      <c r="GH117" s="656"/>
      <c r="GI117" s="656"/>
      <c r="GJ117" s="656"/>
      <c r="GK117" s="656"/>
      <c r="GL117" s="656"/>
      <c r="GM117" s="656"/>
      <c r="GN117" s="656"/>
      <c r="GO117" s="656"/>
      <c r="GP117" s="656"/>
      <c r="GQ117" s="656"/>
      <c r="GR117" s="656"/>
      <c r="GS117" s="656"/>
      <c r="GT117" s="656"/>
      <c r="GU117" s="656"/>
      <c r="GV117" s="656"/>
      <c r="GW117" s="656"/>
      <c r="GX117" s="656"/>
      <c r="GY117" s="656"/>
      <c r="GZ117" s="656"/>
      <c r="HA117" s="656"/>
      <c r="HB117" s="656"/>
      <c r="HC117" s="656"/>
      <c r="HD117" s="656"/>
      <c r="HE117" s="656"/>
      <c r="HF117" s="656"/>
      <c r="HG117" s="656"/>
      <c r="HH117" s="656"/>
      <c r="HI117" s="656"/>
      <c r="HJ117" s="656"/>
      <c r="HK117" s="656"/>
      <c r="HL117" s="656"/>
      <c r="HM117" s="656"/>
      <c r="HN117" s="656"/>
      <c r="HO117" s="656"/>
      <c r="HP117" s="656"/>
      <c r="HQ117" s="656"/>
      <c r="HR117" s="656"/>
      <c r="HS117" s="656"/>
      <c r="HT117" s="656"/>
    </row>
    <row r="118" spans="1:253" ht="31.2">
      <c r="A118" s="489">
        <f>A116+1</f>
        <v>31</v>
      </c>
      <c r="B118" s="477" t="s">
        <v>586</v>
      </c>
      <c r="C118" s="490" t="s">
        <v>584</v>
      </c>
      <c r="D118" s="478" t="s">
        <v>56</v>
      </c>
      <c r="E118" s="579">
        <v>1.1000000000000001</v>
      </c>
      <c r="F118" s="579"/>
      <c r="G118" s="580">
        <f t="shared" si="20"/>
        <v>1.1000000000000001</v>
      </c>
      <c r="H118" s="580"/>
      <c r="I118" s="580" t="s">
        <v>722</v>
      </c>
      <c r="J118" s="580"/>
      <c r="K118" s="505"/>
      <c r="L118" s="505"/>
      <c r="M118" s="505"/>
      <c r="N118" s="612">
        <v>1</v>
      </c>
      <c r="O118" s="505"/>
      <c r="P118" s="505"/>
      <c r="Q118" s="505"/>
      <c r="R118" s="505"/>
      <c r="S118" s="505"/>
      <c r="T118" s="505"/>
      <c r="U118" s="505"/>
      <c r="V118" s="505"/>
      <c r="W118" s="505"/>
      <c r="X118" s="505"/>
      <c r="Y118" s="505"/>
      <c r="Z118" s="505"/>
      <c r="AA118" s="505"/>
      <c r="AB118" s="505"/>
      <c r="AC118" s="505"/>
      <c r="AD118" s="505"/>
      <c r="AE118" s="580"/>
      <c r="AF118" s="588"/>
      <c r="AG118" s="612"/>
      <c r="AH118" s="612"/>
      <c r="AI118" s="612"/>
      <c r="AJ118" s="612"/>
      <c r="AK118" s="612"/>
      <c r="AL118" s="612"/>
      <c r="AM118" s="612"/>
      <c r="AN118" s="612"/>
      <c r="AO118" s="612"/>
      <c r="AP118" s="612"/>
      <c r="AQ118" s="612"/>
      <c r="AR118" s="612"/>
      <c r="AS118" s="612"/>
      <c r="AT118" s="612"/>
      <c r="AU118" s="612"/>
      <c r="AV118" s="612"/>
      <c r="AW118" s="612"/>
      <c r="AX118" s="612"/>
      <c r="AY118" s="612"/>
      <c r="AZ118" s="612"/>
      <c r="BA118" s="612"/>
      <c r="BB118" s="612"/>
      <c r="BC118" s="612"/>
      <c r="BD118" s="612"/>
      <c r="BE118" s="612"/>
      <c r="BF118" s="612"/>
      <c r="BG118" s="612">
        <v>0.1</v>
      </c>
      <c r="BH118" s="481" t="str">
        <f>C118</f>
        <v>Xã Mường Đun</v>
      </c>
      <c r="BI118" s="496" t="s">
        <v>834</v>
      </c>
      <c r="BJ118" s="499" t="s">
        <v>841</v>
      </c>
      <c r="BK118" s="480" t="s">
        <v>720</v>
      </c>
      <c r="BL118" s="496" t="s">
        <v>840</v>
      </c>
      <c r="BM118" s="496"/>
      <c r="BO118" s="549"/>
      <c r="BP118" s="580" t="s">
        <v>759</v>
      </c>
      <c r="BQ118" s="584">
        <f t="shared" si="18"/>
        <v>1.1000000000000001</v>
      </c>
      <c r="BR118" s="584">
        <f t="shared" si="19"/>
        <v>0</v>
      </c>
    </row>
    <row r="119" spans="1:253" s="656" customFormat="1">
      <c r="A119" s="520" t="s">
        <v>687</v>
      </c>
      <c r="B119" s="495" t="s">
        <v>156</v>
      </c>
      <c r="C119" s="498">
        <f>BH119</f>
        <v>0</v>
      </c>
      <c r="D119" s="509"/>
      <c r="E119" s="651"/>
      <c r="F119" s="651"/>
      <c r="G119" s="563"/>
      <c r="H119" s="563"/>
      <c r="I119" s="563"/>
      <c r="J119" s="563"/>
      <c r="K119" s="617"/>
      <c r="L119" s="617"/>
      <c r="M119" s="617"/>
      <c r="N119" s="652"/>
      <c r="O119" s="617"/>
      <c r="P119" s="617"/>
      <c r="Q119" s="617"/>
      <c r="R119" s="617"/>
      <c r="S119" s="617"/>
      <c r="T119" s="617"/>
      <c r="U119" s="617"/>
      <c r="V119" s="617"/>
      <c r="W119" s="617"/>
      <c r="X119" s="617"/>
      <c r="Y119" s="617"/>
      <c r="Z119" s="617"/>
      <c r="AA119" s="617"/>
      <c r="AB119" s="617"/>
      <c r="AC119" s="617"/>
      <c r="AD119" s="617"/>
      <c r="AE119" s="617"/>
      <c r="AF119" s="617"/>
      <c r="AG119" s="617"/>
      <c r="AH119" s="617"/>
      <c r="AI119" s="617"/>
      <c r="AJ119" s="617"/>
      <c r="AK119" s="617"/>
      <c r="AL119" s="617"/>
      <c r="AM119" s="617"/>
      <c r="AN119" s="617"/>
      <c r="AO119" s="617"/>
      <c r="AP119" s="617"/>
      <c r="AQ119" s="617"/>
      <c r="AR119" s="617"/>
      <c r="AS119" s="617"/>
      <c r="AT119" s="617"/>
      <c r="AU119" s="617"/>
      <c r="AV119" s="617"/>
      <c r="AW119" s="617"/>
      <c r="AX119" s="617"/>
      <c r="AY119" s="617"/>
      <c r="AZ119" s="617"/>
      <c r="BA119" s="617"/>
      <c r="BB119" s="617"/>
      <c r="BC119" s="617"/>
      <c r="BD119" s="617"/>
      <c r="BE119" s="617"/>
      <c r="BF119" s="617"/>
      <c r="BG119" s="617"/>
      <c r="BH119" s="530"/>
      <c r="BI119" s="486"/>
      <c r="BJ119" s="618"/>
      <c r="BK119" s="654"/>
      <c r="BL119" s="486"/>
      <c r="BM119" s="486"/>
      <c r="BN119" s="684"/>
      <c r="BO119" s="486"/>
      <c r="BP119" s="654"/>
      <c r="BQ119" s="584">
        <f t="shared" si="18"/>
        <v>0</v>
      </c>
      <c r="BR119" s="584">
        <f t="shared" si="19"/>
        <v>0</v>
      </c>
    </row>
    <row r="120" spans="1:253" ht="31.2">
      <c r="A120" s="496">
        <f>A116+1</f>
        <v>31</v>
      </c>
      <c r="B120" s="477" t="s">
        <v>596</v>
      </c>
      <c r="C120" s="578" t="s">
        <v>356</v>
      </c>
      <c r="D120" s="478" t="s">
        <v>72</v>
      </c>
      <c r="E120" s="579">
        <v>0.43</v>
      </c>
      <c r="F120" s="579"/>
      <c r="G120" s="580">
        <f t="shared" si="20"/>
        <v>0.43</v>
      </c>
      <c r="H120" s="580"/>
      <c r="I120" s="580" t="s">
        <v>722</v>
      </c>
      <c r="J120" s="580"/>
      <c r="K120" s="505"/>
      <c r="L120" s="505"/>
      <c r="M120" s="505"/>
      <c r="N120" s="612"/>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5"/>
      <c r="AK120" s="505"/>
      <c r="AL120" s="505"/>
      <c r="AM120" s="505"/>
      <c r="AN120" s="505"/>
      <c r="AO120" s="505"/>
      <c r="AP120" s="505"/>
      <c r="AQ120" s="505"/>
      <c r="AR120" s="505"/>
      <c r="AS120" s="505"/>
      <c r="AT120" s="505"/>
      <c r="AU120" s="505"/>
      <c r="AV120" s="505"/>
      <c r="AW120" s="505"/>
      <c r="AX120" s="505"/>
      <c r="AY120" s="505"/>
      <c r="AZ120" s="505"/>
      <c r="BA120" s="505"/>
      <c r="BB120" s="505"/>
      <c r="BC120" s="505"/>
      <c r="BD120" s="505"/>
      <c r="BE120" s="505"/>
      <c r="BF120" s="505"/>
      <c r="BG120" s="505">
        <v>0.43</v>
      </c>
      <c r="BH120" s="481" t="str">
        <f t="shared" ref="BH120:BH126" si="21">C120</f>
        <v>Thị trấn</v>
      </c>
      <c r="BI120" s="496" t="s">
        <v>842</v>
      </c>
      <c r="BJ120" s="583" t="s">
        <v>843</v>
      </c>
      <c r="BK120" s="480"/>
      <c r="BL120" s="591" t="s">
        <v>844</v>
      </c>
      <c r="BM120" s="496"/>
      <c r="BN120" s="684"/>
      <c r="BO120" s="496">
        <v>2021</v>
      </c>
      <c r="BP120" s="480"/>
      <c r="BQ120" s="584">
        <f t="shared" si="18"/>
        <v>0.43</v>
      </c>
      <c r="BR120" s="584">
        <f t="shared" si="19"/>
        <v>0</v>
      </c>
    </row>
    <row r="121" spans="1:253" ht="45.75" customHeight="1">
      <c r="A121" s="489">
        <f>A120+1</f>
        <v>32</v>
      </c>
      <c r="B121" s="477" t="s">
        <v>595</v>
      </c>
      <c r="C121" s="578" t="s">
        <v>356</v>
      </c>
      <c r="D121" s="478" t="s">
        <v>72</v>
      </c>
      <c r="E121" s="685">
        <v>1.4999999999999999E-2</v>
      </c>
      <c r="F121" s="686"/>
      <c r="G121" s="580">
        <f t="shared" si="20"/>
        <v>1.4999999999999999E-2</v>
      </c>
      <c r="H121" s="580"/>
      <c r="I121" s="580" t="s">
        <v>722</v>
      </c>
      <c r="J121" s="580"/>
      <c r="K121" s="505"/>
      <c r="L121" s="505"/>
      <c r="M121" s="505"/>
      <c r="N121" s="612"/>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5"/>
      <c r="AY121" s="505"/>
      <c r="AZ121" s="505"/>
      <c r="BA121" s="505"/>
      <c r="BB121" s="505"/>
      <c r="BC121" s="505"/>
      <c r="BD121" s="505"/>
      <c r="BE121" s="505"/>
      <c r="BF121" s="505"/>
      <c r="BG121" s="505">
        <v>1.4999999999999999E-2</v>
      </c>
      <c r="BH121" s="481" t="str">
        <f t="shared" si="21"/>
        <v>Thị trấn</v>
      </c>
      <c r="BI121" s="496" t="s">
        <v>845</v>
      </c>
      <c r="BJ121" s="583" t="s">
        <v>846</v>
      </c>
      <c r="BK121" s="480"/>
      <c r="BL121" s="591" t="s">
        <v>847</v>
      </c>
      <c r="BM121" s="496" t="s">
        <v>848</v>
      </c>
      <c r="BN121" s="589" t="s">
        <v>849</v>
      </c>
      <c r="BO121" s="496">
        <v>2022</v>
      </c>
      <c r="BP121" s="480"/>
      <c r="BQ121" s="584">
        <f t="shared" si="18"/>
        <v>1.4999999999999999E-2</v>
      </c>
      <c r="BR121" s="584">
        <f t="shared" si="19"/>
        <v>0</v>
      </c>
    </row>
    <row r="122" spans="1:253" ht="31.2">
      <c r="A122" s="489">
        <f>A121+1</f>
        <v>33</v>
      </c>
      <c r="B122" s="521" t="s">
        <v>598</v>
      </c>
      <c r="C122" s="578" t="s">
        <v>356</v>
      </c>
      <c r="D122" s="478" t="s">
        <v>72</v>
      </c>
      <c r="E122" s="579">
        <v>0.04</v>
      </c>
      <c r="F122" s="579"/>
      <c r="G122" s="580">
        <f t="shared" si="20"/>
        <v>0.04</v>
      </c>
      <c r="H122" s="580"/>
      <c r="I122" s="580" t="s">
        <v>722</v>
      </c>
      <c r="J122" s="580"/>
      <c r="K122" s="505"/>
      <c r="L122" s="505"/>
      <c r="M122" s="505"/>
      <c r="N122" s="612"/>
      <c r="O122" s="505"/>
      <c r="P122" s="505"/>
      <c r="Q122" s="505"/>
      <c r="R122" s="505"/>
      <c r="S122" s="505"/>
      <c r="T122" s="505"/>
      <c r="U122" s="505"/>
      <c r="V122" s="505"/>
      <c r="W122" s="505"/>
      <c r="X122" s="505"/>
      <c r="Y122" s="505"/>
      <c r="Z122" s="505"/>
      <c r="AA122" s="505"/>
      <c r="AB122" s="505"/>
      <c r="AC122" s="505"/>
      <c r="AD122" s="505"/>
      <c r="AE122" s="505"/>
      <c r="AF122" s="505"/>
      <c r="AG122" s="505"/>
      <c r="AH122" s="505"/>
      <c r="AI122" s="505"/>
      <c r="AJ122" s="505"/>
      <c r="AK122" s="505"/>
      <c r="AL122" s="505"/>
      <c r="AM122" s="505"/>
      <c r="AN122" s="505"/>
      <c r="AO122" s="505"/>
      <c r="AP122" s="505"/>
      <c r="AQ122" s="505"/>
      <c r="AR122" s="505"/>
      <c r="AS122" s="505"/>
      <c r="AT122" s="505"/>
      <c r="AU122" s="505"/>
      <c r="AV122" s="505"/>
      <c r="AW122" s="505"/>
      <c r="AX122" s="505"/>
      <c r="AY122" s="505"/>
      <c r="AZ122" s="505"/>
      <c r="BA122" s="505"/>
      <c r="BB122" s="505"/>
      <c r="BC122" s="505"/>
      <c r="BD122" s="505"/>
      <c r="BE122" s="505"/>
      <c r="BF122" s="505"/>
      <c r="BG122" s="505">
        <v>0.04</v>
      </c>
      <c r="BH122" s="481" t="str">
        <f t="shared" si="21"/>
        <v>Thị trấn</v>
      </c>
      <c r="BI122" s="496" t="s">
        <v>718</v>
      </c>
      <c r="BJ122" s="583" t="s">
        <v>850</v>
      </c>
      <c r="BK122" s="480"/>
      <c r="BL122" s="591" t="s">
        <v>851</v>
      </c>
      <c r="BM122" s="496"/>
      <c r="BN122" s="589"/>
      <c r="BO122" s="496">
        <v>2022</v>
      </c>
      <c r="BP122" s="480"/>
      <c r="BQ122" s="584">
        <f t="shared" si="18"/>
        <v>0.04</v>
      </c>
      <c r="BR122" s="584">
        <f t="shared" si="19"/>
        <v>0</v>
      </c>
    </row>
    <row r="123" spans="1:253" ht="31.2">
      <c r="A123" s="489">
        <f>A122+1</f>
        <v>34</v>
      </c>
      <c r="B123" s="521" t="s">
        <v>597</v>
      </c>
      <c r="C123" s="578" t="s">
        <v>356</v>
      </c>
      <c r="D123" s="478" t="s">
        <v>72</v>
      </c>
      <c r="E123" s="579">
        <v>0.01</v>
      </c>
      <c r="F123" s="579"/>
      <c r="G123" s="580">
        <f t="shared" si="20"/>
        <v>0.01</v>
      </c>
      <c r="H123" s="580"/>
      <c r="I123" s="580" t="s">
        <v>722</v>
      </c>
      <c r="J123" s="580"/>
      <c r="K123" s="505"/>
      <c r="L123" s="505"/>
      <c r="M123" s="505"/>
      <c r="N123" s="612"/>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505"/>
      <c r="AL123" s="505"/>
      <c r="AM123" s="505"/>
      <c r="AN123" s="505"/>
      <c r="AO123" s="505"/>
      <c r="AP123" s="505"/>
      <c r="AQ123" s="505"/>
      <c r="AR123" s="505"/>
      <c r="AS123" s="505"/>
      <c r="AT123" s="505"/>
      <c r="AU123" s="505"/>
      <c r="AV123" s="505"/>
      <c r="AW123" s="505"/>
      <c r="AX123" s="505"/>
      <c r="AY123" s="505"/>
      <c r="AZ123" s="505"/>
      <c r="BA123" s="505"/>
      <c r="BB123" s="505"/>
      <c r="BC123" s="505"/>
      <c r="BD123" s="505"/>
      <c r="BE123" s="505"/>
      <c r="BF123" s="505"/>
      <c r="BG123" s="505">
        <v>0.01</v>
      </c>
      <c r="BH123" s="481" t="str">
        <f t="shared" si="21"/>
        <v>Thị trấn</v>
      </c>
      <c r="BI123" s="496" t="s">
        <v>852</v>
      </c>
      <c r="BJ123" s="583" t="s">
        <v>853</v>
      </c>
      <c r="BK123" s="480"/>
      <c r="BL123" s="591" t="s">
        <v>854</v>
      </c>
      <c r="BM123" s="496"/>
      <c r="BN123" s="589"/>
      <c r="BO123" s="496">
        <v>2021</v>
      </c>
      <c r="BP123" s="480"/>
      <c r="BQ123" s="584">
        <f t="shared" si="18"/>
        <v>0.01</v>
      </c>
      <c r="BR123" s="584">
        <f t="shared" si="19"/>
        <v>0</v>
      </c>
      <c r="BU123" s="656"/>
      <c r="BV123" s="656"/>
      <c r="BW123" s="656"/>
      <c r="BX123" s="656"/>
      <c r="BY123" s="656"/>
      <c r="BZ123" s="656"/>
      <c r="CA123" s="656"/>
      <c r="CB123" s="656"/>
      <c r="CC123" s="656"/>
      <c r="CD123" s="656"/>
      <c r="CE123" s="656"/>
      <c r="CF123" s="656"/>
      <c r="CG123" s="656"/>
      <c r="CH123" s="656"/>
      <c r="CI123" s="656"/>
      <c r="CJ123" s="656"/>
      <c r="CK123" s="656"/>
      <c r="CL123" s="656"/>
      <c r="CM123" s="656"/>
      <c r="CN123" s="656"/>
      <c r="CO123" s="656"/>
      <c r="CP123" s="656"/>
      <c r="CQ123" s="656"/>
      <c r="CR123" s="656"/>
      <c r="CS123" s="656"/>
      <c r="CT123" s="656"/>
      <c r="CU123" s="656"/>
      <c r="CV123" s="656"/>
      <c r="CW123" s="656"/>
      <c r="CX123" s="656"/>
      <c r="CY123" s="656"/>
      <c r="CZ123" s="656"/>
      <c r="DA123" s="656"/>
      <c r="DB123" s="656"/>
      <c r="DC123" s="656"/>
      <c r="DD123" s="656"/>
      <c r="DE123" s="656"/>
      <c r="DF123" s="656"/>
      <c r="DG123" s="656"/>
      <c r="DH123" s="656"/>
      <c r="DI123" s="656"/>
      <c r="DJ123" s="656"/>
      <c r="DK123" s="656"/>
      <c r="DL123" s="656"/>
      <c r="DM123" s="656"/>
      <c r="DN123" s="656"/>
      <c r="DO123" s="656"/>
      <c r="DP123" s="656"/>
      <c r="DQ123" s="656"/>
      <c r="DR123" s="656"/>
      <c r="DS123" s="656"/>
      <c r="DT123" s="656"/>
      <c r="DU123" s="656"/>
      <c r="DV123" s="656"/>
      <c r="DW123" s="656"/>
      <c r="DX123" s="656"/>
      <c r="DY123" s="656"/>
      <c r="DZ123" s="656"/>
      <c r="EA123" s="656"/>
      <c r="EB123" s="656"/>
      <c r="EC123" s="656"/>
      <c r="ED123" s="656"/>
      <c r="EE123" s="656"/>
      <c r="EF123" s="656"/>
      <c r="EG123" s="656"/>
      <c r="EH123" s="656"/>
      <c r="EI123" s="656"/>
      <c r="EJ123" s="656"/>
      <c r="EK123" s="656"/>
      <c r="EL123" s="656"/>
      <c r="EM123" s="656"/>
      <c r="EN123" s="656"/>
      <c r="EO123" s="656"/>
      <c r="EP123" s="656"/>
      <c r="EQ123" s="656"/>
      <c r="ER123" s="656"/>
      <c r="ES123" s="656"/>
      <c r="ET123" s="656"/>
      <c r="EU123" s="656"/>
      <c r="EV123" s="656"/>
      <c r="EW123" s="656"/>
      <c r="EX123" s="656"/>
      <c r="EY123" s="656"/>
      <c r="EZ123" s="656"/>
      <c r="FA123" s="656"/>
      <c r="FB123" s="656"/>
      <c r="FC123" s="656"/>
      <c r="FD123" s="656"/>
      <c r="FE123" s="656"/>
      <c r="FF123" s="656"/>
      <c r="FG123" s="656"/>
      <c r="FH123" s="656"/>
      <c r="FI123" s="656"/>
      <c r="FJ123" s="656"/>
      <c r="FK123" s="656"/>
      <c r="FL123" s="656"/>
      <c r="FM123" s="656"/>
      <c r="FN123" s="656"/>
      <c r="FO123" s="656"/>
      <c r="FP123" s="656"/>
      <c r="FQ123" s="656"/>
      <c r="FR123" s="656"/>
      <c r="FS123" s="656"/>
      <c r="FT123" s="656"/>
      <c r="FU123" s="656"/>
      <c r="FV123" s="656"/>
      <c r="FW123" s="656"/>
      <c r="FX123" s="656"/>
      <c r="FY123" s="656"/>
      <c r="FZ123" s="656"/>
      <c r="GA123" s="656"/>
      <c r="GB123" s="656"/>
      <c r="GC123" s="656"/>
      <c r="GD123" s="656"/>
      <c r="GE123" s="656"/>
      <c r="GF123" s="656"/>
      <c r="GG123" s="656"/>
      <c r="GH123" s="656"/>
      <c r="GI123" s="656"/>
      <c r="GJ123" s="656"/>
      <c r="GK123" s="656"/>
      <c r="GL123" s="656"/>
      <c r="GM123" s="656"/>
      <c r="GN123" s="656"/>
      <c r="GO123" s="656"/>
      <c r="GP123" s="656"/>
      <c r="GQ123" s="656"/>
      <c r="GR123" s="656"/>
      <c r="GS123" s="656"/>
      <c r="GT123" s="656"/>
      <c r="GU123" s="656"/>
      <c r="GV123" s="656"/>
      <c r="GW123" s="656"/>
      <c r="GX123" s="656"/>
      <c r="GY123" s="656"/>
      <c r="GZ123" s="656"/>
      <c r="HA123" s="656"/>
      <c r="HB123" s="656"/>
      <c r="HC123" s="656"/>
      <c r="HD123" s="656"/>
      <c r="HE123" s="656"/>
      <c r="HF123" s="656"/>
      <c r="HG123" s="656"/>
      <c r="HH123" s="656"/>
      <c r="HI123" s="656"/>
      <c r="HJ123" s="656"/>
      <c r="HK123" s="656"/>
      <c r="HL123" s="656"/>
      <c r="HM123" s="656"/>
      <c r="HN123" s="656"/>
      <c r="HO123" s="656"/>
      <c r="HP123" s="656"/>
      <c r="HQ123" s="656"/>
      <c r="HR123" s="656"/>
      <c r="HS123" s="656"/>
      <c r="HT123" s="656"/>
      <c r="HU123" s="656"/>
      <c r="HV123" s="656"/>
      <c r="HW123" s="656"/>
      <c r="HX123" s="656"/>
      <c r="HY123" s="656"/>
      <c r="HZ123" s="656"/>
      <c r="IA123" s="656"/>
      <c r="IB123" s="656"/>
      <c r="IC123" s="656"/>
      <c r="ID123" s="656"/>
      <c r="IE123" s="656"/>
      <c r="IF123" s="656"/>
      <c r="IG123" s="656"/>
      <c r="IH123" s="656"/>
      <c r="II123" s="656"/>
      <c r="IJ123" s="656"/>
      <c r="IK123" s="656"/>
      <c r="IL123" s="656"/>
      <c r="IM123" s="656"/>
      <c r="IN123" s="656"/>
      <c r="IO123" s="656"/>
      <c r="IP123" s="656"/>
      <c r="IQ123" s="656"/>
      <c r="IR123" s="656"/>
      <c r="IS123" s="656"/>
    </row>
    <row r="124" spans="1:253" ht="46.8">
      <c r="A124" s="489">
        <f>A123+1</f>
        <v>35</v>
      </c>
      <c r="B124" s="477" t="s">
        <v>688</v>
      </c>
      <c r="C124" s="578" t="s">
        <v>356</v>
      </c>
      <c r="D124" s="522" t="s">
        <v>594</v>
      </c>
      <c r="E124" s="633">
        <v>1.1860000000000002</v>
      </c>
      <c r="F124" s="588"/>
      <c r="G124" s="580">
        <f t="shared" si="20"/>
        <v>1.19</v>
      </c>
      <c r="H124" s="580"/>
      <c r="I124" s="580" t="s">
        <v>722</v>
      </c>
      <c r="J124" s="580"/>
      <c r="K124" s="505"/>
      <c r="L124" s="505">
        <v>0.18</v>
      </c>
      <c r="M124" s="505"/>
      <c r="N124" s="612">
        <v>0.6</v>
      </c>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5">
        <v>0.01</v>
      </c>
      <c r="AK124" s="505"/>
      <c r="AL124" s="505">
        <v>0.03</v>
      </c>
      <c r="AM124" s="505"/>
      <c r="AN124" s="505"/>
      <c r="AO124" s="505"/>
      <c r="AP124" s="505"/>
      <c r="AQ124" s="505"/>
      <c r="AR124" s="505"/>
      <c r="AS124" s="505"/>
      <c r="AT124" s="505"/>
      <c r="AU124" s="505"/>
      <c r="AV124" s="505"/>
      <c r="AW124" s="505"/>
      <c r="AX124" s="505"/>
      <c r="AY124" s="505"/>
      <c r="AZ124" s="505">
        <v>0.01</v>
      </c>
      <c r="BA124" s="505">
        <v>0.01</v>
      </c>
      <c r="BB124" s="505"/>
      <c r="BC124" s="505"/>
      <c r="BD124" s="505"/>
      <c r="BE124" s="505"/>
      <c r="BF124" s="505"/>
      <c r="BG124" s="505">
        <v>0.35</v>
      </c>
      <c r="BH124" s="481" t="str">
        <f t="shared" si="21"/>
        <v>Thị trấn</v>
      </c>
      <c r="BI124" s="496" t="s">
        <v>718</v>
      </c>
      <c r="BJ124" s="583" t="s">
        <v>855</v>
      </c>
      <c r="BK124" s="480"/>
      <c r="BL124" s="591" t="s">
        <v>856</v>
      </c>
      <c r="BM124" s="496"/>
      <c r="BN124" s="548" t="s">
        <v>857</v>
      </c>
      <c r="BO124" s="496">
        <v>2021</v>
      </c>
      <c r="BP124" s="480"/>
      <c r="BQ124" s="584">
        <f t="shared" si="18"/>
        <v>1.19</v>
      </c>
      <c r="BR124" s="584">
        <f t="shared" si="19"/>
        <v>0</v>
      </c>
    </row>
    <row r="125" spans="1:253" s="632" customFormat="1" ht="46.8" hidden="1">
      <c r="A125" s="500" t="s">
        <v>663</v>
      </c>
      <c r="B125" s="504" t="s">
        <v>688</v>
      </c>
      <c r="C125" s="578" t="s">
        <v>356</v>
      </c>
      <c r="D125" s="523" t="s">
        <v>72</v>
      </c>
      <c r="E125" s="633">
        <f>F125+G125</f>
        <v>0.63500000000000001</v>
      </c>
      <c r="F125" s="588"/>
      <c r="G125" s="580">
        <f t="shared" si="20"/>
        <v>0.63500000000000001</v>
      </c>
      <c r="H125" s="624"/>
      <c r="I125" s="624"/>
      <c r="J125" s="624"/>
      <c r="K125" s="687"/>
      <c r="L125" s="625">
        <v>0.09</v>
      </c>
      <c r="M125" s="625"/>
      <c r="N125" s="634">
        <f>0.4+0.0045</f>
        <v>0.40450000000000003</v>
      </c>
      <c r="O125" s="687"/>
      <c r="P125" s="687"/>
      <c r="Q125" s="687"/>
      <c r="R125" s="687"/>
      <c r="S125" s="687"/>
      <c r="T125" s="687"/>
      <c r="U125" s="687"/>
      <c r="V125" s="687"/>
      <c r="W125" s="687"/>
      <c r="X125" s="687"/>
      <c r="Y125" s="687"/>
      <c r="Z125" s="687"/>
      <c r="AA125" s="687"/>
      <c r="AB125" s="687"/>
      <c r="AC125" s="687"/>
      <c r="AD125" s="687"/>
      <c r="AE125" s="687"/>
      <c r="AF125" s="687"/>
      <c r="AG125" s="687"/>
      <c r="AH125" s="687"/>
      <c r="AI125" s="687"/>
      <c r="AJ125" s="625"/>
      <c r="AK125" s="625"/>
      <c r="AL125" s="625">
        <v>0.02</v>
      </c>
      <c r="AM125" s="687"/>
      <c r="AN125" s="687"/>
      <c r="AO125" s="687"/>
      <c r="AP125" s="687"/>
      <c r="AQ125" s="687"/>
      <c r="AR125" s="687"/>
      <c r="AS125" s="687"/>
      <c r="AT125" s="687"/>
      <c r="AU125" s="687"/>
      <c r="AV125" s="687"/>
      <c r="AW125" s="687"/>
      <c r="AX125" s="687"/>
      <c r="AY125" s="687"/>
      <c r="AZ125" s="508">
        <v>0.01</v>
      </c>
      <c r="BA125" s="687">
        <v>1.0500000000000001E-2</v>
      </c>
      <c r="BB125" s="687"/>
      <c r="BC125" s="687"/>
      <c r="BD125" s="687"/>
      <c r="BE125" s="687"/>
      <c r="BF125" s="688"/>
      <c r="BG125" s="687">
        <v>0.1</v>
      </c>
      <c r="BH125" s="481" t="str">
        <f t="shared" si="21"/>
        <v>Thị trấn</v>
      </c>
      <c r="BI125" s="516"/>
      <c r="BJ125" s="628"/>
      <c r="BK125" s="491"/>
      <c r="BL125" s="591" t="s">
        <v>856</v>
      </c>
      <c r="BM125" s="516"/>
      <c r="BN125" s="689"/>
      <c r="BO125" s="677"/>
      <c r="BP125" s="491"/>
      <c r="BQ125" s="631"/>
      <c r="BR125" s="631"/>
    </row>
    <row r="126" spans="1:253" s="632" customFormat="1" ht="46.8" hidden="1">
      <c r="A126" s="500" t="s">
        <v>663</v>
      </c>
      <c r="B126" s="504" t="s">
        <v>688</v>
      </c>
      <c r="C126" s="578" t="s">
        <v>356</v>
      </c>
      <c r="D126" s="523" t="s">
        <v>52</v>
      </c>
      <c r="E126" s="633">
        <f>F126+G126</f>
        <v>0.55000000000000004</v>
      </c>
      <c r="F126" s="588"/>
      <c r="G126" s="580">
        <f t="shared" si="20"/>
        <v>0.55000000000000004</v>
      </c>
      <c r="H126" s="624"/>
      <c r="I126" s="624"/>
      <c r="J126" s="624"/>
      <c r="K126" s="687"/>
      <c r="L126" s="625">
        <v>0.09</v>
      </c>
      <c r="M126" s="625"/>
      <c r="N126" s="634">
        <v>0.2</v>
      </c>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25"/>
      <c r="AK126" s="625"/>
      <c r="AL126" s="625">
        <v>0.01</v>
      </c>
      <c r="AM126" s="687"/>
      <c r="AN126" s="687"/>
      <c r="AO126" s="687"/>
      <c r="AP126" s="687"/>
      <c r="AQ126" s="687"/>
      <c r="AR126" s="687"/>
      <c r="AS126" s="687"/>
      <c r="AT126" s="687"/>
      <c r="AU126" s="687"/>
      <c r="AV126" s="687"/>
      <c r="AW126" s="687"/>
      <c r="AX126" s="687"/>
      <c r="AY126" s="687"/>
      <c r="AZ126" s="687"/>
      <c r="BA126" s="687"/>
      <c r="BB126" s="687"/>
      <c r="BC126" s="687"/>
      <c r="BD126" s="687"/>
      <c r="BE126" s="687"/>
      <c r="BF126" s="688"/>
      <c r="BG126" s="687">
        <v>0.25</v>
      </c>
      <c r="BH126" s="481" t="str">
        <f t="shared" si="21"/>
        <v>Thị trấn</v>
      </c>
      <c r="BI126" s="516"/>
      <c r="BJ126" s="628"/>
      <c r="BK126" s="491"/>
      <c r="BL126" s="591" t="s">
        <v>856</v>
      </c>
      <c r="BM126" s="516"/>
      <c r="BN126" s="689"/>
      <c r="BO126" s="677"/>
      <c r="BP126" s="491"/>
      <c r="BQ126" s="631"/>
      <c r="BR126" s="631"/>
    </row>
    <row r="127" spans="1:253" s="656" customFormat="1">
      <c r="A127" s="482" t="s">
        <v>113</v>
      </c>
      <c r="B127" s="690" t="s">
        <v>689</v>
      </c>
      <c r="C127" s="498">
        <f>BH127</f>
        <v>0</v>
      </c>
      <c r="D127" s="606"/>
      <c r="E127" s="618"/>
      <c r="F127" s="606"/>
      <c r="G127" s="580">
        <f t="shared" si="20"/>
        <v>0</v>
      </c>
      <c r="H127" s="563"/>
      <c r="I127" s="563"/>
      <c r="J127" s="563"/>
      <c r="K127" s="617"/>
      <c r="L127" s="617"/>
      <c r="M127" s="617"/>
      <c r="N127" s="652"/>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c r="AW127" s="617"/>
      <c r="AX127" s="617"/>
      <c r="AY127" s="617"/>
      <c r="AZ127" s="617"/>
      <c r="BA127" s="617"/>
      <c r="BB127" s="617"/>
      <c r="BC127" s="617"/>
      <c r="BD127" s="617"/>
      <c r="BE127" s="617"/>
      <c r="BF127" s="617"/>
      <c r="BG127" s="617"/>
      <c r="BH127" s="530"/>
      <c r="BI127" s="486"/>
      <c r="BJ127" s="618"/>
      <c r="BK127" s="654"/>
      <c r="BL127" s="486"/>
      <c r="BM127" s="486"/>
      <c r="BN127" s="691"/>
      <c r="BO127" s="606"/>
      <c r="BP127" s="654"/>
      <c r="BQ127" s="584">
        <f>SUM(K127:BG127)</f>
        <v>0</v>
      </c>
      <c r="BR127" s="584">
        <f>BQ127-G127</f>
        <v>0</v>
      </c>
    </row>
    <row r="128" spans="1:253" ht="31.2">
      <c r="A128" s="499">
        <v>36</v>
      </c>
      <c r="B128" s="515" t="s">
        <v>690</v>
      </c>
      <c r="C128" s="490" t="s">
        <v>590</v>
      </c>
      <c r="D128" s="499" t="s">
        <v>28</v>
      </c>
      <c r="E128" s="499">
        <v>2.2999999999999998</v>
      </c>
      <c r="F128" s="588">
        <v>2.2999999999999998</v>
      </c>
      <c r="G128" s="580">
        <f t="shared" si="20"/>
        <v>0</v>
      </c>
      <c r="H128" s="588"/>
      <c r="I128" s="588"/>
      <c r="J128" s="588"/>
      <c r="K128" s="505"/>
      <c r="L128" s="505"/>
      <c r="M128" s="505"/>
      <c r="N128" s="612"/>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5"/>
      <c r="AK128" s="505"/>
      <c r="AL128" s="505"/>
      <c r="AM128" s="505"/>
      <c r="AN128" s="505"/>
      <c r="AO128" s="505"/>
      <c r="AP128" s="505"/>
      <c r="AQ128" s="505"/>
      <c r="AR128" s="505"/>
      <c r="AS128" s="505"/>
      <c r="AT128" s="505"/>
      <c r="AU128" s="505"/>
      <c r="AV128" s="505"/>
      <c r="AW128" s="505"/>
      <c r="AX128" s="505"/>
      <c r="AY128" s="505"/>
      <c r="AZ128" s="505"/>
      <c r="BA128" s="505"/>
      <c r="BB128" s="505"/>
      <c r="BC128" s="505"/>
      <c r="BD128" s="505"/>
      <c r="BE128" s="505"/>
      <c r="BF128" s="505"/>
      <c r="BG128" s="505"/>
      <c r="BH128" s="481" t="str">
        <f>C128</f>
        <v>Xã Mường Báng</v>
      </c>
      <c r="BI128" s="496" t="s">
        <v>756</v>
      </c>
      <c r="BJ128" s="588"/>
      <c r="BK128" s="505"/>
      <c r="BL128" s="496"/>
      <c r="BM128" s="496"/>
      <c r="BN128" s="639"/>
      <c r="BO128" s="499">
        <v>2024</v>
      </c>
      <c r="BP128" s="505"/>
      <c r="BQ128" s="584">
        <f>SUM(K128:BG128)</f>
        <v>0</v>
      </c>
      <c r="BR128" s="584">
        <f>BQ128-G128</f>
        <v>0</v>
      </c>
    </row>
    <row r="129" spans="1:70" s="656" customFormat="1">
      <c r="A129" s="482" t="s">
        <v>463</v>
      </c>
      <c r="B129" s="495" t="s">
        <v>691</v>
      </c>
      <c r="C129" s="498">
        <f>BH129</f>
        <v>0</v>
      </c>
      <c r="D129" s="509"/>
      <c r="E129" s="651"/>
      <c r="F129" s="651"/>
      <c r="G129" s="580">
        <f t="shared" si="20"/>
        <v>0</v>
      </c>
      <c r="H129" s="563"/>
      <c r="I129" s="563"/>
      <c r="J129" s="563"/>
      <c r="K129" s="617"/>
      <c r="L129" s="617"/>
      <c r="M129" s="617"/>
      <c r="N129" s="652"/>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7"/>
      <c r="AR129" s="617"/>
      <c r="AS129" s="617"/>
      <c r="AT129" s="617"/>
      <c r="AU129" s="617"/>
      <c r="AV129" s="617"/>
      <c r="AW129" s="617"/>
      <c r="AX129" s="617"/>
      <c r="AY129" s="617"/>
      <c r="AZ129" s="617"/>
      <c r="BA129" s="617"/>
      <c r="BB129" s="617"/>
      <c r="BC129" s="617"/>
      <c r="BD129" s="617"/>
      <c r="BE129" s="617"/>
      <c r="BF129" s="617"/>
      <c r="BG129" s="617"/>
      <c r="BH129" s="530"/>
      <c r="BI129" s="486"/>
      <c r="BJ129" s="618"/>
      <c r="BK129" s="654"/>
      <c r="BL129" s="486"/>
      <c r="BM129" s="486"/>
      <c r="BN129" s="684"/>
      <c r="BO129" s="486"/>
      <c r="BP129" s="654"/>
      <c r="BQ129" s="584">
        <f>SUM(K129:BG129)</f>
        <v>0</v>
      </c>
      <c r="BR129" s="584">
        <f>BQ129-G129</f>
        <v>0</v>
      </c>
    </row>
    <row r="130" spans="1:70" ht="67.5" customHeight="1">
      <c r="A130" s="499">
        <v>37</v>
      </c>
      <c r="B130" s="524" t="s">
        <v>872</v>
      </c>
      <c r="C130" s="525" t="s">
        <v>590</v>
      </c>
      <c r="D130" s="499" t="s">
        <v>52</v>
      </c>
      <c r="E130" s="588">
        <f>F130+G130</f>
        <v>0.14000000000000001</v>
      </c>
      <c r="F130" s="588"/>
      <c r="G130" s="580">
        <f t="shared" si="20"/>
        <v>0.14000000000000001</v>
      </c>
      <c r="H130" s="588"/>
      <c r="I130" s="588"/>
      <c r="J130" s="588"/>
      <c r="K130" s="505"/>
      <c r="L130" s="505"/>
      <c r="M130" s="505"/>
      <c r="N130" s="612"/>
      <c r="O130" s="505">
        <v>0.1</v>
      </c>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5"/>
      <c r="AY130" s="505">
        <v>0.04</v>
      </c>
      <c r="AZ130" s="505"/>
      <c r="BA130" s="505"/>
      <c r="BB130" s="505"/>
      <c r="BC130" s="505"/>
      <c r="BD130" s="505"/>
      <c r="BE130" s="505"/>
      <c r="BF130" s="505"/>
      <c r="BG130" s="505"/>
      <c r="BH130" s="481" t="str">
        <f t="shared" ref="BH130:BH131" si="22">C130</f>
        <v>Xã Mường Báng</v>
      </c>
      <c r="BI130" s="496"/>
      <c r="BJ130" s="588"/>
      <c r="BK130" s="505"/>
      <c r="BL130" s="496"/>
      <c r="BM130" s="496"/>
      <c r="BN130" s="639"/>
      <c r="BO130" s="499">
        <v>2025</v>
      </c>
      <c r="BP130" s="505"/>
      <c r="BQ130" s="584"/>
      <c r="BR130" s="584"/>
    </row>
    <row r="131" spans="1:70" ht="31.2">
      <c r="A131" s="499">
        <v>38</v>
      </c>
      <c r="B131" s="526" t="s">
        <v>692</v>
      </c>
      <c r="C131" s="525" t="s">
        <v>577</v>
      </c>
      <c r="D131" s="527" t="s">
        <v>58</v>
      </c>
      <c r="E131" s="588">
        <f>F131+G131</f>
        <v>0.85</v>
      </c>
      <c r="F131" s="588"/>
      <c r="G131" s="580">
        <f>SUM(K131:BG131)-R131</f>
        <v>0.85</v>
      </c>
      <c r="H131" s="588"/>
      <c r="I131" s="588"/>
      <c r="J131" s="588"/>
      <c r="K131" s="531">
        <v>0.02</v>
      </c>
      <c r="L131" s="531"/>
      <c r="M131" s="531"/>
      <c r="N131" s="531">
        <v>0.82</v>
      </c>
      <c r="O131" s="531"/>
      <c r="P131" s="692"/>
      <c r="Q131" s="692"/>
      <c r="R131" s="531">
        <v>0.01</v>
      </c>
      <c r="S131" s="505"/>
      <c r="T131" s="531">
        <v>0.01</v>
      </c>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5"/>
      <c r="AY131" s="505"/>
      <c r="AZ131" s="505"/>
      <c r="BA131" s="505"/>
      <c r="BB131" s="505"/>
      <c r="BC131" s="505"/>
      <c r="BD131" s="505"/>
      <c r="BE131" s="505"/>
      <c r="BF131" s="505"/>
      <c r="BG131" s="505"/>
      <c r="BH131" s="481" t="str">
        <f t="shared" si="22"/>
        <v>huyện Tủa Chùa</v>
      </c>
      <c r="BI131" s="496"/>
      <c r="BJ131" s="588"/>
      <c r="BK131" s="505"/>
      <c r="BL131" s="496"/>
      <c r="BM131" s="496"/>
      <c r="BN131" s="639"/>
      <c r="BO131" s="499">
        <v>2025</v>
      </c>
      <c r="BP131" s="505"/>
      <c r="BQ131" s="584"/>
      <c r="BR131" s="584"/>
    </row>
    <row r="132" spans="1:70" ht="31.2" hidden="1">
      <c r="A132" s="499" t="s">
        <v>663</v>
      </c>
      <c r="B132" s="526" t="s">
        <v>692</v>
      </c>
      <c r="C132" s="490" t="s">
        <v>590</v>
      </c>
      <c r="D132" s="527" t="s">
        <v>58</v>
      </c>
      <c r="E132" s="499"/>
      <c r="F132" s="588"/>
      <c r="G132" s="580">
        <f t="shared" ref="G132:G143" si="23">SUM(K132:BG132)-R132</f>
        <v>0.05</v>
      </c>
      <c r="H132" s="588"/>
      <c r="I132" s="588"/>
      <c r="J132" s="588"/>
      <c r="K132" s="531">
        <v>0.02</v>
      </c>
      <c r="L132" s="531"/>
      <c r="M132" s="531"/>
      <c r="N132" s="531">
        <v>0.02</v>
      </c>
      <c r="O132" s="531"/>
      <c r="P132" s="692"/>
      <c r="Q132" s="692"/>
      <c r="R132" s="531">
        <v>0.01</v>
      </c>
      <c r="S132" s="505"/>
      <c r="T132" s="531">
        <v>0.01</v>
      </c>
      <c r="U132" s="505"/>
      <c r="V132" s="505"/>
      <c r="W132" s="505"/>
      <c r="X132" s="505"/>
      <c r="Y132" s="505"/>
      <c r="Z132" s="505"/>
      <c r="AA132" s="505"/>
      <c r="AB132" s="505"/>
      <c r="AC132" s="505"/>
      <c r="AD132" s="505"/>
      <c r="AE132" s="505"/>
      <c r="AF132" s="505"/>
      <c r="AG132" s="505"/>
      <c r="AH132" s="505"/>
      <c r="AI132" s="505"/>
      <c r="AJ132" s="505"/>
      <c r="AK132" s="505"/>
      <c r="AL132" s="505"/>
      <c r="AM132" s="505"/>
      <c r="AN132" s="505"/>
      <c r="AO132" s="505"/>
      <c r="AP132" s="505"/>
      <c r="AQ132" s="505"/>
      <c r="AR132" s="505"/>
      <c r="AS132" s="505"/>
      <c r="AT132" s="505"/>
      <c r="AU132" s="505"/>
      <c r="AV132" s="505"/>
      <c r="AW132" s="505"/>
      <c r="AX132" s="505"/>
      <c r="AY132" s="505"/>
      <c r="AZ132" s="505"/>
      <c r="BA132" s="505"/>
      <c r="BB132" s="505"/>
      <c r="BC132" s="505"/>
      <c r="BD132" s="505"/>
      <c r="BE132" s="505"/>
      <c r="BF132" s="505"/>
      <c r="BG132" s="505"/>
      <c r="BH132" s="582"/>
      <c r="BI132" s="496"/>
      <c r="BJ132" s="588"/>
      <c r="BK132" s="505"/>
      <c r="BL132" s="496"/>
      <c r="BM132" s="496"/>
      <c r="BN132" s="639"/>
      <c r="BO132" s="499"/>
      <c r="BP132" s="505"/>
      <c r="BQ132" s="584"/>
      <c r="BR132" s="584"/>
    </row>
    <row r="133" spans="1:70" ht="31.2" hidden="1">
      <c r="A133" s="499" t="s">
        <v>663</v>
      </c>
      <c r="B133" s="526" t="s">
        <v>692</v>
      </c>
      <c r="C133" s="490" t="s">
        <v>567</v>
      </c>
      <c r="D133" s="527" t="s">
        <v>58</v>
      </c>
      <c r="E133" s="499"/>
      <c r="F133" s="588"/>
      <c r="G133" s="580">
        <f t="shared" si="23"/>
        <v>0.04</v>
      </c>
      <c r="H133" s="588"/>
      <c r="I133" s="588"/>
      <c r="J133" s="588"/>
      <c r="K133" s="531"/>
      <c r="L133" s="531"/>
      <c r="M133" s="531"/>
      <c r="N133" s="531">
        <v>0.04</v>
      </c>
      <c r="O133" s="531"/>
      <c r="P133" s="692"/>
      <c r="Q133" s="692"/>
      <c r="R133" s="531"/>
      <c r="S133" s="505"/>
      <c r="T133" s="531"/>
      <c r="U133" s="505"/>
      <c r="V133" s="505"/>
      <c r="W133" s="505"/>
      <c r="X133" s="505"/>
      <c r="Y133" s="505"/>
      <c r="Z133" s="505"/>
      <c r="AA133" s="505"/>
      <c r="AB133" s="505"/>
      <c r="AC133" s="505"/>
      <c r="AD133" s="505"/>
      <c r="AE133" s="505"/>
      <c r="AF133" s="505"/>
      <c r="AG133" s="505"/>
      <c r="AH133" s="505"/>
      <c r="AI133" s="505"/>
      <c r="AJ133" s="505"/>
      <c r="AK133" s="505"/>
      <c r="AL133" s="505"/>
      <c r="AM133" s="505"/>
      <c r="AN133" s="505"/>
      <c r="AO133" s="505"/>
      <c r="AP133" s="505"/>
      <c r="AQ133" s="505"/>
      <c r="AR133" s="505"/>
      <c r="AS133" s="505"/>
      <c r="AT133" s="505"/>
      <c r="AU133" s="505"/>
      <c r="AV133" s="505"/>
      <c r="AW133" s="505"/>
      <c r="AX133" s="505"/>
      <c r="AY133" s="505"/>
      <c r="AZ133" s="505"/>
      <c r="BA133" s="505"/>
      <c r="BB133" s="505"/>
      <c r="BC133" s="505"/>
      <c r="BD133" s="505"/>
      <c r="BE133" s="505"/>
      <c r="BF133" s="505"/>
      <c r="BG133" s="505"/>
      <c r="BH133" s="582"/>
      <c r="BI133" s="496"/>
      <c r="BJ133" s="588"/>
      <c r="BK133" s="505"/>
      <c r="BL133" s="496"/>
      <c r="BM133" s="496"/>
      <c r="BN133" s="639"/>
      <c r="BO133" s="499"/>
      <c r="BP133" s="505"/>
      <c r="BQ133" s="584"/>
      <c r="BR133" s="584"/>
    </row>
    <row r="134" spans="1:70" ht="31.2" hidden="1">
      <c r="A134" s="499" t="s">
        <v>663</v>
      </c>
      <c r="B134" s="526" t="s">
        <v>692</v>
      </c>
      <c r="C134" s="490" t="s">
        <v>584</v>
      </c>
      <c r="D134" s="527" t="s">
        <v>58</v>
      </c>
      <c r="E134" s="499"/>
      <c r="F134" s="588"/>
      <c r="G134" s="580">
        <f t="shared" si="23"/>
        <v>0.04</v>
      </c>
      <c r="H134" s="588"/>
      <c r="I134" s="588"/>
      <c r="J134" s="588"/>
      <c r="K134" s="531"/>
      <c r="L134" s="531"/>
      <c r="M134" s="531"/>
      <c r="N134" s="531">
        <v>0.04</v>
      </c>
      <c r="O134" s="531"/>
      <c r="P134" s="692"/>
      <c r="Q134" s="692"/>
      <c r="R134" s="531"/>
      <c r="S134" s="505"/>
      <c r="T134" s="531"/>
      <c r="U134" s="505"/>
      <c r="V134" s="505"/>
      <c r="W134" s="505"/>
      <c r="X134" s="505"/>
      <c r="Y134" s="505"/>
      <c r="Z134" s="505"/>
      <c r="AA134" s="505"/>
      <c r="AB134" s="505"/>
      <c r="AC134" s="505"/>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5"/>
      <c r="AY134" s="505"/>
      <c r="AZ134" s="505"/>
      <c r="BA134" s="505"/>
      <c r="BB134" s="505"/>
      <c r="BC134" s="505"/>
      <c r="BD134" s="505"/>
      <c r="BE134" s="505"/>
      <c r="BF134" s="505"/>
      <c r="BG134" s="505"/>
      <c r="BH134" s="582"/>
      <c r="BI134" s="496"/>
      <c r="BJ134" s="588"/>
      <c r="BK134" s="505"/>
      <c r="BL134" s="496"/>
      <c r="BM134" s="496"/>
      <c r="BN134" s="639"/>
      <c r="BO134" s="499"/>
      <c r="BP134" s="505"/>
      <c r="BQ134" s="584"/>
      <c r="BR134" s="584"/>
    </row>
    <row r="135" spans="1:70" ht="31.2" hidden="1">
      <c r="A135" s="499" t="s">
        <v>663</v>
      </c>
      <c r="B135" s="526" t="s">
        <v>692</v>
      </c>
      <c r="C135" s="490" t="s">
        <v>571</v>
      </c>
      <c r="D135" s="527" t="s">
        <v>58</v>
      </c>
      <c r="E135" s="499"/>
      <c r="F135" s="588"/>
      <c r="G135" s="580">
        <f t="shared" si="23"/>
        <v>0.08</v>
      </c>
      <c r="H135" s="588"/>
      <c r="I135" s="588"/>
      <c r="J135" s="588"/>
      <c r="K135" s="531"/>
      <c r="L135" s="531"/>
      <c r="M135" s="531"/>
      <c r="N135" s="531">
        <v>0.08</v>
      </c>
      <c r="O135" s="531"/>
      <c r="P135" s="692"/>
      <c r="Q135" s="692"/>
      <c r="R135" s="531"/>
      <c r="S135" s="505"/>
      <c r="T135" s="531"/>
      <c r="U135" s="505"/>
      <c r="V135" s="505"/>
      <c r="W135" s="505"/>
      <c r="X135" s="505"/>
      <c r="Y135" s="505"/>
      <c r="Z135" s="505"/>
      <c r="AA135" s="505"/>
      <c r="AB135" s="505"/>
      <c r="AC135" s="505"/>
      <c r="AD135" s="505"/>
      <c r="AE135" s="505"/>
      <c r="AF135" s="505"/>
      <c r="AG135" s="505"/>
      <c r="AH135" s="505"/>
      <c r="AI135" s="505"/>
      <c r="AJ135" s="505"/>
      <c r="AK135" s="505"/>
      <c r="AL135" s="505"/>
      <c r="AM135" s="505"/>
      <c r="AN135" s="505"/>
      <c r="AO135" s="505"/>
      <c r="AP135" s="505"/>
      <c r="AQ135" s="505"/>
      <c r="AR135" s="505"/>
      <c r="AS135" s="505"/>
      <c r="AT135" s="505"/>
      <c r="AU135" s="505"/>
      <c r="AV135" s="505"/>
      <c r="AW135" s="505"/>
      <c r="AX135" s="505"/>
      <c r="AY135" s="505"/>
      <c r="AZ135" s="505"/>
      <c r="BA135" s="505"/>
      <c r="BB135" s="505"/>
      <c r="BC135" s="505"/>
      <c r="BD135" s="505"/>
      <c r="BE135" s="505"/>
      <c r="BF135" s="505"/>
      <c r="BG135" s="505"/>
      <c r="BH135" s="582"/>
      <c r="BI135" s="496"/>
      <c r="BJ135" s="588"/>
      <c r="BK135" s="505"/>
      <c r="BL135" s="496"/>
      <c r="BM135" s="496"/>
      <c r="BN135" s="639"/>
      <c r="BO135" s="499"/>
      <c r="BP135" s="505"/>
      <c r="BQ135" s="584"/>
      <c r="BR135" s="584"/>
    </row>
    <row r="136" spans="1:70" ht="31.2" hidden="1">
      <c r="A136" s="499" t="s">
        <v>663</v>
      </c>
      <c r="B136" s="526" t="s">
        <v>692</v>
      </c>
      <c r="C136" s="490" t="s">
        <v>572</v>
      </c>
      <c r="D136" s="527" t="s">
        <v>58</v>
      </c>
      <c r="E136" s="499"/>
      <c r="F136" s="588"/>
      <c r="G136" s="580">
        <f t="shared" si="23"/>
        <v>0.08</v>
      </c>
      <c r="H136" s="588"/>
      <c r="I136" s="588"/>
      <c r="J136" s="588"/>
      <c r="K136" s="531"/>
      <c r="L136" s="531"/>
      <c r="M136" s="531"/>
      <c r="N136" s="531">
        <v>0.08</v>
      </c>
      <c r="O136" s="531"/>
      <c r="P136" s="692"/>
      <c r="Q136" s="692"/>
      <c r="R136" s="531"/>
      <c r="S136" s="505"/>
      <c r="T136" s="531"/>
      <c r="U136" s="505"/>
      <c r="V136" s="505"/>
      <c r="W136" s="505"/>
      <c r="X136" s="505"/>
      <c r="Y136" s="505"/>
      <c r="Z136" s="505"/>
      <c r="AA136" s="505"/>
      <c r="AB136" s="505"/>
      <c r="AC136" s="505"/>
      <c r="AD136" s="505"/>
      <c r="AE136" s="505"/>
      <c r="AF136" s="505"/>
      <c r="AG136" s="505"/>
      <c r="AH136" s="505"/>
      <c r="AI136" s="505"/>
      <c r="AJ136" s="505"/>
      <c r="AK136" s="505"/>
      <c r="AL136" s="505"/>
      <c r="AM136" s="505"/>
      <c r="AN136" s="505"/>
      <c r="AO136" s="505"/>
      <c r="AP136" s="505"/>
      <c r="AQ136" s="505"/>
      <c r="AR136" s="505"/>
      <c r="AS136" s="505"/>
      <c r="AT136" s="505"/>
      <c r="AU136" s="505"/>
      <c r="AV136" s="505"/>
      <c r="AW136" s="505"/>
      <c r="AX136" s="505"/>
      <c r="AY136" s="505"/>
      <c r="AZ136" s="505"/>
      <c r="BA136" s="505"/>
      <c r="BB136" s="505"/>
      <c r="BC136" s="505"/>
      <c r="BD136" s="505"/>
      <c r="BE136" s="505"/>
      <c r="BF136" s="505"/>
      <c r="BG136" s="505"/>
      <c r="BH136" s="582"/>
      <c r="BI136" s="496"/>
      <c r="BJ136" s="588"/>
      <c r="BK136" s="505"/>
      <c r="BL136" s="496"/>
      <c r="BM136" s="496"/>
      <c r="BN136" s="639"/>
      <c r="BO136" s="499"/>
      <c r="BP136" s="505"/>
      <c r="BQ136" s="584"/>
      <c r="BR136" s="584"/>
    </row>
    <row r="137" spans="1:70" ht="31.2" hidden="1">
      <c r="A137" s="499" t="s">
        <v>663</v>
      </c>
      <c r="B137" s="526" t="s">
        <v>692</v>
      </c>
      <c r="C137" s="490" t="s">
        <v>591</v>
      </c>
      <c r="D137" s="527" t="s">
        <v>58</v>
      </c>
      <c r="E137" s="499"/>
      <c r="F137" s="588"/>
      <c r="G137" s="580">
        <f t="shared" si="23"/>
        <v>0.08</v>
      </c>
      <c r="H137" s="588"/>
      <c r="I137" s="588"/>
      <c r="J137" s="588"/>
      <c r="K137" s="531"/>
      <c r="L137" s="531"/>
      <c r="M137" s="531"/>
      <c r="N137" s="531">
        <v>0.08</v>
      </c>
      <c r="O137" s="531"/>
      <c r="P137" s="692"/>
      <c r="Q137" s="692"/>
      <c r="R137" s="531"/>
      <c r="S137" s="505"/>
      <c r="T137" s="531"/>
      <c r="U137" s="505"/>
      <c r="V137" s="505"/>
      <c r="W137" s="505"/>
      <c r="X137" s="505"/>
      <c r="Y137" s="505"/>
      <c r="Z137" s="505"/>
      <c r="AA137" s="505"/>
      <c r="AB137" s="505"/>
      <c r="AC137" s="505"/>
      <c r="AD137" s="505"/>
      <c r="AE137" s="505"/>
      <c r="AF137" s="505"/>
      <c r="AG137" s="505"/>
      <c r="AH137" s="505"/>
      <c r="AI137" s="505"/>
      <c r="AJ137" s="505"/>
      <c r="AK137" s="505"/>
      <c r="AL137" s="505"/>
      <c r="AM137" s="505"/>
      <c r="AN137" s="505"/>
      <c r="AO137" s="505"/>
      <c r="AP137" s="505"/>
      <c r="AQ137" s="505"/>
      <c r="AR137" s="505"/>
      <c r="AS137" s="505"/>
      <c r="AT137" s="505"/>
      <c r="AU137" s="505"/>
      <c r="AV137" s="505"/>
      <c r="AW137" s="505"/>
      <c r="AX137" s="505"/>
      <c r="AY137" s="505"/>
      <c r="AZ137" s="505"/>
      <c r="BA137" s="505"/>
      <c r="BB137" s="505"/>
      <c r="BC137" s="505"/>
      <c r="BD137" s="505"/>
      <c r="BE137" s="505"/>
      <c r="BF137" s="505"/>
      <c r="BG137" s="505"/>
      <c r="BH137" s="582"/>
      <c r="BI137" s="496"/>
      <c r="BJ137" s="588"/>
      <c r="BK137" s="505"/>
      <c r="BL137" s="496"/>
      <c r="BM137" s="496"/>
      <c r="BN137" s="639"/>
      <c r="BO137" s="499"/>
      <c r="BP137" s="505"/>
      <c r="BQ137" s="584"/>
      <c r="BR137" s="584"/>
    </row>
    <row r="138" spans="1:70" ht="31.2" hidden="1">
      <c r="A138" s="499" t="s">
        <v>663</v>
      </c>
      <c r="B138" s="526" t="s">
        <v>692</v>
      </c>
      <c r="C138" s="490" t="s">
        <v>570</v>
      </c>
      <c r="D138" s="527" t="s">
        <v>58</v>
      </c>
      <c r="E138" s="499"/>
      <c r="F138" s="588"/>
      <c r="G138" s="580">
        <f t="shared" si="23"/>
        <v>0.08</v>
      </c>
      <c r="H138" s="588"/>
      <c r="I138" s="588"/>
      <c r="J138" s="588"/>
      <c r="K138" s="531"/>
      <c r="L138" s="531"/>
      <c r="M138" s="531"/>
      <c r="N138" s="531">
        <v>0.08</v>
      </c>
      <c r="O138" s="531"/>
      <c r="P138" s="692"/>
      <c r="Q138" s="692"/>
      <c r="R138" s="531"/>
      <c r="S138" s="505"/>
      <c r="T138" s="531"/>
      <c r="U138" s="505"/>
      <c r="V138" s="505"/>
      <c r="W138" s="505"/>
      <c r="X138" s="505"/>
      <c r="Y138" s="505"/>
      <c r="Z138" s="505"/>
      <c r="AA138" s="505"/>
      <c r="AB138" s="505"/>
      <c r="AC138" s="505"/>
      <c r="AD138" s="505"/>
      <c r="AE138" s="505"/>
      <c r="AF138" s="505"/>
      <c r="AG138" s="505"/>
      <c r="AH138" s="505"/>
      <c r="AI138" s="505"/>
      <c r="AJ138" s="505"/>
      <c r="AK138" s="505"/>
      <c r="AL138" s="505"/>
      <c r="AM138" s="505"/>
      <c r="AN138" s="505"/>
      <c r="AO138" s="505"/>
      <c r="AP138" s="505"/>
      <c r="AQ138" s="505"/>
      <c r="AR138" s="505"/>
      <c r="AS138" s="505"/>
      <c r="AT138" s="505"/>
      <c r="AU138" s="505"/>
      <c r="AV138" s="505"/>
      <c r="AW138" s="505"/>
      <c r="AX138" s="505"/>
      <c r="AY138" s="505"/>
      <c r="AZ138" s="505"/>
      <c r="BA138" s="505"/>
      <c r="BB138" s="505"/>
      <c r="BC138" s="505"/>
      <c r="BD138" s="505"/>
      <c r="BE138" s="505"/>
      <c r="BF138" s="505"/>
      <c r="BG138" s="505"/>
      <c r="BH138" s="582"/>
      <c r="BI138" s="496"/>
      <c r="BJ138" s="588"/>
      <c r="BK138" s="505"/>
      <c r="BL138" s="496"/>
      <c r="BM138" s="496"/>
      <c r="BN138" s="639"/>
      <c r="BO138" s="499"/>
      <c r="BP138" s="505"/>
      <c r="BQ138" s="584"/>
      <c r="BR138" s="584"/>
    </row>
    <row r="139" spans="1:70" ht="31.2" hidden="1">
      <c r="A139" s="499" t="s">
        <v>663</v>
      </c>
      <c r="B139" s="526" t="s">
        <v>692</v>
      </c>
      <c r="C139" s="490" t="s">
        <v>592</v>
      </c>
      <c r="D139" s="527" t="s">
        <v>58</v>
      </c>
      <c r="E139" s="499"/>
      <c r="F139" s="588"/>
      <c r="G139" s="580">
        <f t="shared" si="23"/>
        <v>0.08</v>
      </c>
      <c r="H139" s="588"/>
      <c r="I139" s="588"/>
      <c r="J139" s="588"/>
      <c r="K139" s="531"/>
      <c r="L139" s="531"/>
      <c r="M139" s="531"/>
      <c r="N139" s="531">
        <v>0.08</v>
      </c>
      <c r="O139" s="531"/>
      <c r="P139" s="692"/>
      <c r="Q139" s="692"/>
      <c r="R139" s="531"/>
      <c r="S139" s="505"/>
      <c r="T139" s="531"/>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5"/>
      <c r="AZ139" s="505"/>
      <c r="BA139" s="505"/>
      <c r="BB139" s="505"/>
      <c r="BC139" s="505"/>
      <c r="BD139" s="505"/>
      <c r="BE139" s="505"/>
      <c r="BF139" s="505"/>
      <c r="BG139" s="505"/>
      <c r="BH139" s="582"/>
      <c r="BI139" s="496"/>
      <c r="BJ139" s="588"/>
      <c r="BK139" s="505"/>
      <c r="BL139" s="496"/>
      <c r="BM139" s="496"/>
      <c r="BN139" s="639"/>
      <c r="BO139" s="499"/>
      <c r="BP139" s="505"/>
      <c r="BQ139" s="584"/>
      <c r="BR139" s="584"/>
    </row>
    <row r="140" spans="1:70" ht="31.2" hidden="1">
      <c r="A140" s="499" t="s">
        <v>663</v>
      </c>
      <c r="B140" s="526" t="s">
        <v>692</v>
      </c>
      <c r="C140" s="490" t="s">
        <v>580</v>
      </c>
      <c r="D140" s="527" t="s">
        <v>58</v>
      </c>
      <c r="E140" s="499"/>
      <c r="F140" s="588"/>
      <c r="G140" s="580">
        <f t="shared" si="23"/>
        <v>0.08</v>
      </c>
      <c r="H140" s="588"/>
      <c r="I140" s="588"/>
      <c r="J140" s="588"/>
      <c r="K140" s="531"/>
      <c r="L140" s="531"/>
      <c r="M140" s="531"/>
      <c r="N140" s="531">
        <v>0.08</v>
      </c>
      <c r="O140" s="531"/>
      <c r="P140" s="692"/>
      <c r="Q140" s="692"/>
      <c r="R140" s="531"/>
      <c r="S140" s="505"/>
      <c r="T140" s="531"/>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5"/>
      <c r="AY140" s="505"/>
      <c r="AZ140" s="505"/>
      <c r="BA140" s="505"/>
      <c r="BB140" s="505"/>
      <c r="BC140" s="505"/>
      <c r="BD140" s="505"/>
      <c r="BE140" s="505"/>
      <c r="BF140" s="505"/>
      <c r="BG140" s="505"/>
      <c r="BH140" s="582"/>
      <c r="BI140" s="496"/>
      <c r="BJ140" s="588"/>
      <c r="BK140" s="505"/>
      <c r="BL140" s="496"/>
      <c r="BM140" s="496"/>
      <c r="BN140" s="639"/>
      <c r="BO140" s="499"/>
      <c r="BP140" s="505"/>
      <c r="BQ140" s="584"/>
      <c r="BR140" s="584"/>
    </row>
    <row r="141" spans="1:70" ht="31.2" hidden="1">
      <c r="A141" s="499" t="s">
        <v>663</v>
      </c>
      <c r="B141" s="526" t="s">
        <v>692</v>
      </c>
      <c r="C141" s="490" t="s">
        <v>581</v>
      </c>
      <c r="D141" s="527" t="s">
        <v>58</v>
      </c>
      <c r="E141" s="499"/>
      <c r="F141" s="588"/>
      <c r="G141" s="580">
        <f t="shared" si="23"/>
        <v>0.08</v>
      </c>
      <c r="H141" s="588"/>
      <c r="I141" s="588"/>
      <c r="J141" s="588"/>
      <c r="K141" s="531"/>
      <c r="L141" s="531"/>
      <c r="M141" s="531"/>
      <c r="N141" s="531">
        <v>0.08</v>
      </c>
      <c r="O141" s="531"/>
      <c r="P141" s="692"/>
      <c r="Q141" s="692"/>
      <c r="R141" s="531"/>
      <c r="S141" s="505"/>
      <c r="T141" s="531"/>
      <c r="U141" s="505"/>
      <c r="V141" s="505"/>
      <c r="W141" s="505"/>
      <c r="X141" s="505"/>
      <c r="Y141" s="505"/>
      <c r="Z141" s="505"/>
      <c r="AA141" s="505"/>
      <c r="AB141" s="505"/>
      <c r="AC141" s="505"/>
      <c r="AD141" s="505"/>
      <c r="AE141" s="505"/>
      <c r="AF141" s="505"/>
      <c r="AG141" s="505"/>
      <c r="AH141" s="505"/>
      <c r="AI141" s="505"/>
      <c r="AJ141" s="505"/>
      <c r="AK141" s="505"/>
      <c r="AL141" s="505"/>
      <c r="AM141" s="505"/>
      <c r="AN141" s="505"/>
      <c r="AO141" s="505"/>
      <c r="AP141" s="505"/>
      <c r="AQ141" s="505"/>
      <c r="AR141" s="505"/>
      <c r="AS141" s="505"/>
      <c r="AT141" s="505"/>
      <c r="AU141" s="505"/>
      <c r="AV141" s="505"/>
      <c r="AW141" s="505"/>
      <c r="AX141" s="505"/>
      <c r="AY141" s="505"/>
      <c r="AZ141" s="505"/>
      <c r="BA141" s="505"/>
      <c r="BB141" s="505"/>
      <c r="BC141" s="505"/>
      <c r="BD141" s="505"/>
      <c r="BE141" s="505"/>
      <c r="BF141" s="505"/>
      <c r="BG141" s="505"/>
      <c r="BH141" s="582"/>
      <c r="BI141" s="496"/>
      <c r="BJ141" s="588"/>
      <c r="BK141" s="505"/>
      <c r="BL141" s="496"/>
      <c r="BM141" s="496"/>
      <c r="BN141" s="639"/>
      <c r="BO141" s="499"/>
      <c r="BP141" s="505"/>
      <c r="BQ141" s="584"/>
      <c r="BR141" s="584"/>
    </row>
    <row r="142" spans="1:70" ht="31.2" hidden="1">
      <c r="A142" s="499" t="s">
        <v>663</v>
      </c>
      <c r="B142" s="526" t="s">
        <v>692</v>
      </c>
      <c r="C142" s="490" t="s">
        <v>574</v>
      </c>
      <c r="D142" s="527" t="s">
        <v>58</v>
      </c>
      <c r="E142" s="499"/>
      <c r="F142" s="588"/>
      <c r="G142" s="580">
        <f t="shared" si="23"/>
        <v>0.08</v>
      </c>
      <c r="H142" s="588"/>
      <c r="I142" s="588"/>
      <c r="J142" s="588"/>
      <c r="K142" s="531"/>
      <c r="L142" s="531"/>
      <c r="M142" s="531"/>
      <c r="N142" s="531">
        <v>0.08</v>
      </c>
      <c r="O142" s="531"/>
      <c r="P142" s="692"/>
      <c r="Q142" s="692"/>
      <c r="R142" s="531"/>
      <c r="S142" s="505"/>
      <c r="T142" s="531"/>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5"/>
      <c r="AY142" s="505"/>
      <c r="AZ142" s="505"/>
      <c r="BA142" s="505"/>
      <c r="BB142" s="505"/>
      <c r="BC142" s="505"/>
      <c r="BD142" s="505"/>
      <c r="BE142" s="505"/>
      <c r="BF142" s="505"/>
      <c r="BG142" s="505"/>
      <c r="BH142" s="582"/>
      <c r="BI142" s="496"/>
      <c r="BJ142" s="588"/>
      <c r="BK142" s="505"/>
      <c r="BL142" s="496"/>
      <c r="BM142" s="496"/>
      <c r="BN142" s="639"/>
      <c r="BO142" s="499"/>
      <c r="BP142" s="505"/>
      <c r="BQ142" s="584"/>
      <c r="BR142" s="584"/>
    </row>
    <row r="143" spans="1:70" ht="31.2" hidden="1">
      <c r="A143" s="499" t="s">
        <v>663</v>
      </c>
      <c r="B143" s="526" t="s">
        <v>692</v>
      </c>
      <c r="C143" s="578" t="s">
        <v>356</v>
      </c>
      <c r="D143" s="527" t="s">
        <v>58</v>
      </c>
      <c r="E143" s="499"/>
      <c r="F143" s="588"/>
      <c r="G143" s="580">
        <f t="shared" si="23"/>
        <v>0.08</v>
      </c>
      <c r="H143" s="588"/>
      <c r="I143" s="588"/>
      <c r="J143" s="588"/>
      <c r="K143" s="531"/>
      <c r="L143" s="531"/>
      <c r="M143" s="531"/>
      <c r="N143" s="531">
        <v>0.08</v>
      </c>
      <c r="O143" s="531"/>
      <c r="P143" s="692"/>
      <c r="Q143" s="692"/>
      <c r="R143" s="531"/>
      <c r="S143" s="505"/>
      <c r="T143" s="531"/>
      <c r="U143" s="505"/>
      <c r="V143" s="505"/>
      <c r="W143" s="505"/>
      <c r="X143" s="505"/>
      <c r="Y143" s="505"/>
      <c r="Z143" s="505"/>
      <c r="AA143" s="505"/>
      <c r="AB143" s="505"/>
      <c r="AC143" s="505"/>
      <c r="AD143" s="505"/>
      <c r="AE143" s="505"/>
      <c r="AF143" s="505"/>
      <c r="AG143" s="505"/>
      <c r="AH143" s="505"/>
      <c r="AI143" s="505"/>
      <c r="AJ143" s="505"/>
      <c r="AK143" s="505"/>
      <c r="AL143" s="505"/>
      <c r="AM143" s="505"/>
      <c r="AN143" s="505"/>
      <c r="AO143" s="505"/>
      <c r="AP143" s="505"/>
      <c r="AQ143" s="505"/>
      <c r="AR143" s="505"/>
      <c r="AS143" s="505"/>
      <c r="AT143" s="505"/>
      <c r="AU143" s="505"/>
      <c r="AV143" s="505"/>
      <c r="AW143" s="505"/>
      <c r="AX143" s="505"/>
      <c r="AY143" s="505"/>
      <c r="AZ143" s="505"/>
      <c r="BA143" s="505"/>
      <c r="BB143" s="505"/>
      <c r="BC143" s="505"/>
      <c r="BD143" s="505"/>
      <c r="BE143" s="505"/>
      <c r="BF143" s="505"/>
      <c r="BG143" s="505"/>
      <c r="BH143" s="582"/>
      <c r="BI143" s="496"/>
      <c r="BJ143" s="588"/>
      <c r="BK143" s="505"/>
      <c r="BL143" s="496"/>
      <c r="BM143" s="496"/>
      <c r="BN143" s="639"/>
      <c r="BO143" s="499"/>
      <c r="BP143" s="505"/>
      <c r="BQ143" s="584"/>
      <c r="BR143" s="584"/>
    </row>
    <row r="144" spans="1:70" s="656" customFormat="1">
      <c r="A144" s="606" t="s">
        <v>212</v>
      </c>
      <c r="B144" s="690" t="s">
        <v>858</v>
      </c>
      <c r="C144" s="498">
        <f>BH144</f>
        <v>0</v>
      </c>
      <c r="D144" s="606"/>
      <c r="E144" s="606"/>
      <c r="F144" s="606"/>
      <c r="G144" s="618"/>
      <c r="H144" s="618"/>
      <c r="I144" s="618"/>
      <c r="J144" s="618"/>
      <c r="K144" s="617"/>
      <c r="L144" s="617"/>
      <c r="M144" s="617"/>
      <c r="N144" s="652"/>
      <c r="O144" s="617"/>
      <c r="P144" s="617"/>
      <c r="Q144" s="505"/>
      <c r="R144" s="617"/>
      <c r="S144" s="617"/>
      <c r="T144" s="617"/>
      <c r="U144" s="617"/>
      <c r="V144" s="617"/>
      <c r="W144" s="505"/>
      <c r="X144" s="505"/>
      <c r="Y144" s="505"/>
      <c r="Z144" s="505"/>
      <c r="AA144" s="505"/>
      <c r="AB144" s="505"/>
      <c r="AC144" s="617"/>
      <c r="AD144" s="505"/>
      <c r="AE144" s="505"/>
      <c r="AF144" s="617"/>
      <c r="AG144" s="617"/>
      <c r="AH144" s="505"/>
      <c r="AI144" s="617"/>
      <c r="AJ144" s="617"/>
      <c r="AK144" s="505"/>
      <c r="AL144" s="617"/>
      <c r="AM144" s="505"/>
      <c r="AN144" s="505"/>
      <c r="AO144" s="505"/>
      <c r="AP144" s="505"/>
      <c r="AQ144" s="505"/>
      <c r="AR144" s="505"/>
      <c r="AS144" s="505"/>
      <c r="AT144" s="505"/>
      <c r="AU144" s="505"/>
      <c r="AV144" s="505"/>
      <c r="AW144" s="505"/>
      <c r="AX144" s="505"/>
      <c r="AY144" s="617"/>
      <c r="AZ144" s="617"/>
      <c r="BA144" s="617"/>
      <c r="BB144" s="505"/>
      <c r="BC144" s="505"/>
      <c r="BD144" s="617"/>
      <c r="BE144" s="617"/>
      <c r="BF144" s="617"/>
      <c r="BG144" s="617"/>
      <c r="BH144" s="682"/>
      <c r="BI144" s="486"/>
      <c r="BJ144" s="618"/>
      <c r="BK144" s="617"/>
      <c r="BL144" s="496"/>
      <c r="BM144" s="496"/>
      <c r="BN144" s="639"/>
      <c r="BO144" s="499"/>
      <c r="BP144" s="617"/>
    </row>
    <row r="145" spans="1:253" ht="46.5" customHeight="1">
      <c r="A145" s="499">
        <v>1</v>
      </c>
      <c r="B145" s="477" t="s">
        <v>859</v>
      </c>
      <c r="C145" s="498">
        <f>BH145</f>
        <v>0</v>
      </c>
      <c r="D145" s="499"/>
      <c r="E145" s="499"/>
      <c r="F145" s="499"/>
      <c r="G145" s="588"/>
      <c r="H145" s="588"/>
      <c r="I145" s="588" t="s">
        <v>722</v>
      </c>
      <c r="J145" s="588"/>
      <c r="K145" s="505"/>
      <c r="L145" s="505">
        <v>3.53</v>
      </c>
      <c r="M145" s="505">
        <v>11.23</v>
      </c>
      <c r="N145" s="612"/>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5"/>
      <c r="AY145" s="505"/>
      <c r="AZ145" s="505"/>
      <c r="BA145" s="505"/>
      <c r="BB145" s="505"/>
      <c r="BC145" s="505"/>
      <c r="BD145" s="505"/>
      <c r="BE145" s="505"/>
      <c r="BF145" s="505"/>
      <c r="BG145" s="505"/>
      <c r="BH145" s="582"/>
      <c r="BI145" s="496"/>
      <c r="BJ145" s="588"/>
      <c r="BK145" s="480" t="s">
        <v>720</v>
      </c>
      <c r="BL145" s="496"/>
      <c r="BM145" s="496"/>
      <c r="BN145" s="639"/>
      <c r="BO145" s="499">
        <v>2024</v>
      </c>
      <c r="BP145" s="588"/>
      <c r="BR145" s="550" t="s">
        <v>860</v>
      </c>
    </row>
    <row r="146" spans="1:253" ht="53.25" customHeight="1">
      <c r="A146" s="489">
        <v>2</v>
      </c>
      <c r="B146" s="477" t="s">
        <v>655</v>
      </c>
      <c r="C146" s="578" t="s">
        <v>356</v>
      </c>
      <c r="D146" s="522" t="s">
        <v>44</v>
      </c>
      <c r="E146" s="579">
        <v>0.2</v>
      </c>
      <c r="F146" s="579">
        <v>0.03</v>
      </c>
      <c r="G146" s="580">
        <v>0.17</v>
      </c>
      <c r="H146" s="580" t="s">
        <v>728</v>
      </c>
      <c r="I146" s="580"/>
      <c r="J146" s="580"/>
      <c r="K146" s="505"/>
      <c r="L146" s="505"/>
      <c r="M146" s="505"/>
      <c r="N146" s="612"/>
      <c r="O146" s="505"/>
      <c r="P146" s="505"/>
      <c r="Q146" s="505"/>
      <c r="R146" s="505"/>
      <c r="S146" s="505"/>
      <c r="T146" s="505"/>
      <c r="U146" s="505"/>
      <c r="V146" s="505"/>
      <c r="W146" s="505"/>
      <c r="X146" s="505"/>
      <c r="Y146" s="505"/>
      <c r="Z146" s="505"/>
      <c r="AA146" s="505"/>
      <c r="AB146" s="505"/>
      <c r="AC146" s="505"/>
      <c r="AD146" s="505"/>
      <c r="AE146" s="505"/>
      <c r="AF146" s="505"/>
      <c r="AG146" s="505"/>
      <c r="AH146" s="505"/>
      <c r="AI146" s="505"/>
      <c r="AJ146" s="505"/>
      <c r="AK146" s="505"/>
      <c r="AL146" s="505"/>
      <c r="AM146" s="505"/>
      <c r="AN146" s="505"/>
      <c r="AO146" s="505"/>
      <c r="AP146" s="505"/>
      <c r="AQ146" s="505"/>
      <c r="AR146" s="505"/>
      <c r="AS146" s="505"/>
      <c r="AT146" s="505"/>
      <c r="AU146" s="505"/>
      <c r="AV146" s="505"/>
      <c r="AW146" s="505"/>
      <c r="AX146" s="505"/>
      <c r="AY146" s="505"/>
      <c r="AZ146" s="505"/>
      <c r="BA146" s="505"/>
      <c r="BB146" s="505"/>
      <c r="BC146" s="505"/>
      <c r="BD146" s="505"/>
      <c r="BE146" s="505"/>
      <c r="BF146" s="505"/>
      <c r="BG146" s="505">
        <v>0.17</v>
      </c>
      <c r="BH146" s="481" t="str">
        <f>C146</f>
        <v>Thị trấn</v>
      </c>
      <c r="BI146" s="580" t="s">
        <v>729</v>
      </c>
      <c r="BJ146" s="583" t="s">
        <v>730</v>
      </c>
      <c r="BK146" s="480"/>
      <c r="BL146" s="496" t="s">
        <v>731</v>
      </c>
      <c r="BM146" s="496" t="s">
        <v>732</v>
      </c>
      <c r="BN146" s="587"/>
      <c r="BO146" s="496">
        <v>2022</v>
      </c>
      <c r="BP146" s="480"/>
      <c r="BQ146" s="584">
        <f>SUM(K146:BG146)</f>
        <v>0.17</v>
      </c>
      <c r="BR146" s="584">
        <f>BQ146-G146</f>
        <v>0</v>
      </c>
    </row>
    <row r="147" spans="1:253" ht="53.25" customHeight="1">
      <c r="A147" s="489">
        <v>3</v>
      </c>
      <c r="B147" s="477" t="s">
        <v>604</v>
      </c>
      <c r="C147" s="490" t="s">
        <v>590</v>
      </c>
      <c r="D147" s="478" t="s">
        <v>44</v>
      </c>
      <c r="E147" s="579">
        <f>F147+G147</f>
        <v>9.5399999999999999E-2</v>
      </c>
      <c r="F147" s="580"/>
      <c r="G147" s="580">
        <f>SUM(K147:BG147)-S147</f>
        <v>9.5399999999999999E-2</v>
      </c>
      <c r="H147" s="580" t="s">
        <v>728</v>
      </c>
      <c r="I147" s="580"/>
      <c r="J147" s="580"/>
      <c r="K147" s="505"/>
      <c r="L147" s="505"/>
      <c r="M147" s="505"/>
      <c r="N147" s="612"/>
      <c r="O147" s="505"/>
      <c r="P147" s="505"/>
      <c r="Q147" s="505"/>
      <c r="R147" s="505"/>
      <c r="S147" s="505"/>
      <c r="T147" s="505"/>
      <c r="U147" s="505"/>
      <c r="V147" s="505"/>
      <c r="W147" s="505"/>
      <c r="X147" s="505"/>
      <c r="Y147" s="505"/>
      <c r="Z147" s="505"/>
      <c r="AA147" s="505"/>
      <c r="AB147" s="505"/>
      <c r="AC147" s="505"/>
      <c r="AD147" s="505"/>
      <c r="AE147" s="505"/>
      <c r="AF147" s="505"/>
      <c r="AG147" s="505"/>
      <c r="AH147" s="505"/>
      <c r="AI147" s="612"/>
      <c r="AJ147" s="612">
        <v>9.5399999999999999E-2</v>
      </c>
      <c r="AK147" s="505"/>
      <c r="AL147" s="505"/>
      <c r="AM147" s="505"/>
      <c r="AN147" s="505"/>
      <c r="AO147" s="505"/>
      <c r="AP147" s="505"/>
      <c r="AQ147" s="505"/>
      <c r="AR147" s="505"/>
      <c r="AS147" s="505"/>
      <c r="AT147" s="505"/>
      <c r="AU147" s="505"/>
      <c r="AV147" s="505"/>
      <c r="AW147" s="505"/>
      <c r="AX147" s="505"/>
      <c r="AY147" s="505"/>
      <c r="AZ147" s="505"/>
      <c r="BA147" s="505"/>
      <c r="BB147" s="505"/>
      <c r="BC147" s="505"/>
      <c r="BD147" s="505"/>
      <c r="BE147" s="505"/>
      <c r="BF147" s="505"/>
      <c r="BG147" s="505"/>
      <c r="BH147" s="481" t="str">
        <f t="shared" ref="BH147:BH150" si="24">C147</f>
        <v>Xã Mường Báng</v>
      </c>
      <c r="BI147" s="496" t="s">
        <v>733</v>
      </c>
      <c r="BJ147" s="588" t="s">
        <v>734</v>
      </c>
      <c r="BK147" s="480"/>
      <c r="BL147" s="496" t="s">
        <v>735</v>
      </c>
      <c r="BM147" s="496" t="s">
        <v>736</v>
      </c>
      <c r="BN147" s="589"/>
      <c r="BO147" s="496">
        <v>2024</v>
      </c>
      <c r="BP147" s="480"/>
      <c r="BQ147" s="584">
        <f>SUM(K147:BG147)</f>
        <v>9.5399999999999999E-2</v>
      </c>
      <c r="BR147" s="584">
        <f>BQ147-G147</f>
        <v>0</v>
      </c>
    </row>
    <row r="148" spans="1:253" ht="53.25" customHeight="1">
      <c r="A148" s="489">
        <v>4</v>
      </c>
      <c r="B148" s="477" t="s">
        <v>605</v>
      </c>
      <c r="C148" s="490" t="s">
        <v>584</v>
      </c>
      <c r="D148" s="478" t="s">
        <v>44</v>
      </c>
      <c r="E148" s="579">
        <v>8.4510000000000002E-2</v>
      </c>
      <c r="F148" s="579"/>
      <c r="G148" s="580">
        <f>SUM(K148:BG148)-S148</f>
        <v>8.4510000000000002E-2</v>
      </c>
      <c r="H148" s="580" t="s">
        <v>728</v>
      </c>
      <c r="I148" s="580"/>
      <c r="J148" s="580"/>
      <c r="K148" s="505"/>
      <c r="L148" s="505"/>
      <c r="M148" s="505"/>
      <c r="N148" s="612"/>
      <c r="O148" s="505"/>
      <c r="P148" s="505"/>
      <c r="Q148" s="505"/>
      <c r="R148" s="505"/>
      <c r="S148" s="505"/>
      <c r="T148" s="505"/>
      <c r="U148" s="505"/>
      <c r="V148" s="505"/>
      <c r="W148" s="505"/>
      <c r="X148" s="505"/>
      <c r="Y148" s="505"/>
      <c r="Z148" s="505"/>
      <c r="AA148" s="505"/>
      <c r="AB148" s="505"/>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05"/>
      <c r="AY148" s="505"/>
      <c r="AZ148" s="505"/>
      <c r="BA148" s="612">
        <v>8.4510000000000002E-2</v>
      </c>
      <c r="BB148" s="505"/>
      <c r="BC148" s="505"/>
      <c r="BD148" s="505"/>
      <c r="BE148" s="505"/>
      <c r="BF148" s="505"/>
      <c r="BG148" s="505"/>
      <c r="BH148" s="481" t="str">
        <f t="shared" si="24"/>
        <v>Xã Mường Đun</v>
      </c>
      <c r="BI148" s="496" t="s">
        <v>737</v>
      </c>
      <c r="BJ148" s="588" t="s">
        <v>738</v>
      </c>
      <c r="BK148" s="480"/>
      <c r="BL148" s="496" t="s">
        <v>735</v>
      </c>
      <c r="BM148" s="496" t="s">
        <v>736</v>
      </c>
      <c r="BN148" s="589"/>
      <c r="BO148" s="496">
        <v>2024</v>
      </c>
      <c r="BP148" s="480"/>
      <c r="BQ148" s="584">
        <f>SUM(K148:BG148)</f>
        <v>8.4510000000000002E-2</v>
      </c>
      <c r="BR148" s="584">
        <f>BQ148-G148</f>
        <v>0</v>
      </c>
    </row>
    <row r="149" spans="1:253" ht="53.25" customHeight="1">
      <c r="A149" s="489">
        <v>5</v>
      </c>
      <c r="B149" s="477" t="s">
        <v>608</v>
      </c>
      <c r="C149" s="490" t="s">
        <v>580</v>
      </c>
      <c r="D149" s="478" t="s">
        <v>44</v>
      </c>
      <c r="E149" s="579">
        <v>0.1</v>
      </c>
      <c r="F149" s="579"/>
      <c r="G149" s="580">
        <f>SUM(K149:BG149)-S149</f>
        <v>0.1</v>
      </c>
      <c r="H149" s="580" t="s">
        <v>728</v>
      </c>
      <c r="I149" s="580"/>
      <c r="J149" s="580"/>
      <c r="K149" s="505"/>
      <c r="L149" s="505"/>
      <c r="M149" s="505"/>
      <c r="N149" s="612"/>
      <c r="O149" s="505"/>
      <c r="P149" s="505"/>
      <c r="Q149" s="505"/>
      <c r="R149" s="505"/>
      <c r="S149" s="505"/>
      <c r="T149" s="505"/>
      <c r="U149" s="505"/>
      <c r="V149" s="505"/>
      <c r="W149" s="505"/>
      <c r="X149" s="505"/>
      <c r="Y149" s="505"/>
      <c r="Z149" s="505"/>
      <c r="AA149" s="505"/>
      <c r="AB149" s="505"/>
      <c r="AC149" s="505"/>
      <c r="AD149" s="505"/>
      <c r="AE149" s="505"/>
      <c r="AF149" s="505"/>
      <c r="AG149" s="505"/>
      <c r="AH149" s="505"/>
      <c r="AI149" s="612">
        <v>0.1</v>
      </c>
      <c r="AJ149" s="505"/>
      <c r="AK149" s="505"/>
      <c r="AL149" s="505"/>
      <c r="AM149" s="505"/>
      <c r="AN149" s="505"/>
      <c r="AO149" s="505"/>
      <c r="AP149" s="505"/>
      <c r="AQ149" s="505"/>
      <c r="AR149" s="505"/>
      <c r="AS149" s="505"/>
      <c r="AT149" s="505"/>
      <c r="AU149" s="505"/>
      <c r="AV149" s="505"/>
      <c r="AW149" s="505"/>
      <c r="AX149" s="505"/>
      <c r="AY149" s="505"/>
      <c r="AZ149" s="505"/>
      <c r="BA149" s="505"/>
      <c r="BB149" s="505"/>
      <c r="BC149" s="505"/>
      <c r="BD149" s="505"/>
      <c r="BE149" s="505"/>
      <c r="BF149" s="505"/>
      <c r="BG149" s="612"/>
      <c r="BH149" s="481" t="str">
        <f t="shared" si="24"/>
        <v>Xã Tả Sìn Thàng</v>
      </c>
      <c r="BI149" s="496" t="s">
        <v>739</v>
      </c>
      <c r="BJ149" s="588" t="s">
        <v>740</v>
      </c>
      <c r="BK149" s="480"/>
      <c r="BL149" s="496" t="s">
        <v>735</v>
      </c>
      <c r="BM149" s="496" t="s">
        <v>736</v>
      </c>
      <c r="BN149" s="586"/>
      <c r="BO149" s="496">
        <v>2024</v>
      </c>
      <c r="BP149" s="480"/>
      <c r="BQ149" s="584">
        <f>SUM(K149:BG149)</f>
        <v>0.1</v>
      </c>
      <c r="BR149" s="584">
        <f>BQ149-G149</f>
        <v>0</v>
      </c>
    </row>
    <row r="150" spans="1:253" ht="53.25" customHeight="1">
      <c r="A150" s="489">
        <v>6</v>
      </c>
      <c r="B150" s="590" t="s">
        <v>575</v>
      </c>
      <c r="C150" s="498" t="s">
        <v>576</v>
      </c>
      <c r="D150" s="499" t="s">
        <v>52</v>
      </c>
      <c r="E150" s="579">
        <f>F150+G150</f>
        <v>43.6</v>
      </c>
      <c r="F150" s="579"/>
      <c r="G150" s="580">
        <f>SUM(K150:BG150)</f>
        <v>43.6</v>
      </c>
      <c r="H150" s="580" t="s">
        <v>728</v>
      </c>
      <c r="I150" s="580"/>
      <c r="J150" s="580"/>
      <c r="K150" s="505"/>
      <c r="L150" s="505"/>
      <c r="M150" s="505"/>
      <c r="N150" s="612">
        <v>0.5</v>
      </c>
      <c r="O150" s="505">
        <v>0.4</v>
      </c>
      <c r="P150" s="505"/>
      <c r="Q150" s="505"/>
      <c r="R150" s="505">
        <v>0.35</v>
      </c>
      <c r="S150" s="505"/>
      <c r="T150" s="505"/>
      <c r="U150" s="505"/>
      <c r="V150" s="505"/>
      <c r="W150" s="505"/>
      <c r="X150" s="505"/>
      <c r="Y150" s="505"/>
      <c r="Z150" s="505"/>
      <c r="AA150" s="505"/>
      <c r="AB150" s="505"/>
      <c r="AC150" s="505"/>
      <c r="AD150" s="505"/>
      <c r="AE150" s="505"/>
      <c r="AF150" s="505">
        <v>42.31</v>
      </c>
      <c r="AG150" s="505"/>
      <c r="AH150" s="505"/>
      <c r="AI150" s="505"/>
      <c r="AJ150" s="505"/>
      <c r="AK150" s="505"/>
      <c r="AL150" s="505"/>
      <c r="AM150" s="505"/>
      <c r="AN150" s="505"/>
      <c r="AO150" s="505"/>
      <c r="AP150" s="505"/>
      <c r="AQ150" s="505"/>
      <c r="AR150" s="505"/>
      <c r="AS150" s="505"/>
      <c r="AT150" s="505"/>
      <c r="AU150" s="505"/>
      <c r="AV150" s="505"/>
      <c r="AW150" s="505"/>
      <c r="AX150" s="505"/>
      <c r="AY150" s="505">
        <v>0.04</v>
      </c>
      <c r="AZ150" s="505"/>
      <c r="BA150" s="505"/>
      <c r="BB150" s="505"/>
      <c r="BC150" s="505"/>
      <c r="BD150" s="505"/>
      <c r="BE150" s="505"/>
      <c r="BF150" s="505"/>
      <c r="BG150" s="505"/>
      <c r="BH150" s="481" t="str">
        <f t="shared" si="24"/>
        <v>Thị trấn Tủa Chùa; xã Sính Phình, Tả Phìn</v>
      </c>
      <c r="BI150" s="496" t="s">
        <v>718</v>
      </c>
      <c r="BJ150" s="583" t="s">
        <v>741</v>
      </c>
      <c r="BK150" s="480" t="s">
        <v>720</v>
      </c>
      <c r="BL150" s="591" t="s">
        <v>742</v>
      </c>
      <c r="BM150" s="496" t="s">
        <v>743</v>
      </c>
      <c r="BN150" s="586" t="s">
        <v>744</v>
      </c>
      <c r="BO150" s="496">
        <v>2021</v>
      </c>
      <c r="BP150" s="580" t="s">
        <v>745</v>
      </c>
      <c r="BQ150" s="584">
        <f>SUM(K150:BG150)</f>
        <v>43.6</v>
      </c>
      <c r="BR150" s="584">
        <f>BQ150-G150</f>
        <v>0</v>
      </c>
      <c r="CD150" s="580" t="s">
        <v>746</v>
      </c>
    </row>
    <row r="151" spans="1:253">
      <c r="A151" s="693"/>
      <c r="B151" s="694"/>
      <c r="C151" s="695"/>
      <c r="D151" s="696"/>
      <c r="E151" s="697"/>
      <c r="F151" s="697"/>
      <c r="G151" s="594"/>
      <c r="H151" s="594"/>
      <c r="I151" s="594"/>
      <c r="J151" s="594"/>
      <c r="K151" s="698"/>
      <c r="L151" s="698"/>
      <c r="M151" s="698"/>
      <c r="N151" s="532"/>
      <c r="O151" s="698"/>
      <c r="P151" s="698"/>
      <c r="Q151" s="699"/>
      <c r="R151" s="698"/>
      <c r="S151" s="698"/>
      <c r="T151" s="698"/>
      <c r="U151" s="698"/>
      <c r="V151" s="698"/>
      <c r="W151" s="699"/>
      <c r="X151" s="699"/>
      <c r="Y151" s="699"/>
      <c r="Z151" s="699"/>
      <c r="AA151" s="699"/>
      <c r="AB151" s="699"/>
      <c r="AC151" s="698"/>
      <c r="AD151" s="699"/>
      <c r="AE151" s="699"/>
      <c r="AF151" s="698"/>
      <c r="AG151" s="698"/>
      <c r="AH151" s="699"/>
      <c r="AI151" s="698"/>
      <c r="AJ151" s="698"/>
      <c r="AK151" s="699"/>
      <c r="AL151" s="698"/>
      <c r="AM151" s="699"/>
      <c r="AN151" s="699"/>
      <c r="AO151" s="699"/>
      <c r="AP151" s="699"/>
      <c r="AQ151" s="699"/>
      <c r="AR151" s="699"/>
      <c r="AS151" s="699"/>
      <c r="AT151" s="699"/>
      <c r="AU151" s="699"/>
      <c r="AV151" s="699"/>
      <c r="AW151" s="699"/>
      <c r="AX151" s="699"/>
      <c r="AY151" s="698"/>
      <c r="AZ151" s="698"/>
      <c r="BA151" s="698"/>
      <c r="BB151" s="699"/>
      <c r="BC151" s="699"/>
      <c r="BD151" s="698"/>
      <c r="BE151" s="698"/>
      <c r="BF151" s="698"/>
      <c r="BG151" s="698"/>
      <c r="BH151" s="534"/>
      <c r="BI151" s="534"/>
      <c r="BJ151" s="700"/>
      <c r="BK151" s="533"/>
      <c r="BL151" s="701"/>
      <c r="BM151" s="593"/>
      <c r="BN151" s="592"/>
      <c r="BO151" s="593"/>
      <c r="BP151" s="594"/>
      <c r="BQ151" s="584"/>
      <c r="BR151" s="584"/>
      <c r="CD151" s="594"/>
    </row>
    <row r="152" spans="1:253">
      <c r="A152" s="693"/>
      <c r="B152" s="694"/>
      <c r="C152" s="695"/>
      <c r="D152" s="696"/>
      <c r="E152" s="697"/>
      <c r="F152" s="697"/>
      <c r="G152" s="594"/>
      <c r="H152" s="594"/>
      <c r="I152" s="594"/>
      <c r="J152" s="594"/>
      <c r="K152" s="698"/>
      <c r="L152" s="698"/>
      <c r="M152" s="698"/>
      <c r="N152" s="532"/>
      <c r="O152" s="698"/>
      <c r="P152" s="698"/>
      <c r="Q152" s="699"/>
      <c r="R152" s="698"/>
      <c r="S152" s="698"/>
      <c r="T152" s="698"/>
      <c r="U152" s="698"/>
      <c r="V152" s="698"/>
      <c r="W152" s="699"/>
      <c r="X152" s="699"/>
      <c r="Y152" s="699"/>
      <c r="Z152" s="699"/>
      <c r="AA152" s="699"/>
      <c r="AB152" s="699"/>
      <c r="AC152" s="698"/>
      <c r="AD152" s="699"/>
      <c r="AE152" s="699"/>
      <c r="AF152" s="698"/>
      <c r="AG152" s="698"/>
      <c r="AH152" s="699"/>
      <c r="AI152" s="698"/>
      <c r="AJ152" s="698"/>
      <c r="AK152" s="699"/>
      <c r="AL152" s="698"/>
      <c r="AM152" s="699"/>
      <c r="AN152" s="699"/>
      <c r="AO152" s="699"/>
      <c r="AP152" s="699"/>
      <c r="AQ152" s="699"/>
      <c r="AR152" s="699"/>
      <c r="AS152" s="699"/>
      <c r="AT152" s="699"/>
      <c r="AU152" s="699"/>
      <c r="AV152" s="699"/>
      <c r="AW152" s="699"/>
      <c r="AX152" s="699"/>
      <c r="AY152" s="698"/>
      <c r="AZ152" s="698"/>
      <c r="BA152" s="698"/>
      <c r="BB152" s="699"/>
      <c r="BC152" s="699"/>
      <c r="BD152" s="698"/>
      <c r="BE152" s="698"/>
      <c r="BF152" s="698"/>
      <c r="BG152" s="698"/>
      <c r="BH152" s="534"/>
      <c r="BI152" s="534"/>
      <c r="BJ152" s="700"/>
      <c r="BK152" s="533"/>
      <c r="BL152" s="701"/>
      <c r="BM152" s="593"/>
      <c r="BN152" s="592"/>
      <c r="BO152" s="593"/>
      <c r="BP152" s="594"/>
      <c r="BQ152" s="584"/>
      <c r="BR152" s="584"/>
      <c r="CD152" s="594"/>
    </row>
    <row r="153" spans="1:253">
      <c r="A153" s="693"/>
      <c r="B153" s="694"/>
      <c r="C153" s="695"/>
      <c r="D153" s="696"/>
      <c r="E153" s="697"/>
      <c r="F153" s="697"/>
      <c r="G153" s="594"/>
      <c r="H153" s="594"/>
      <c r="I153" s="594"/>
      <c r="J153" s="594"/>
      <c r="K153" s="698"/>
      <c r="L153" s="698"/>
      <c r="M153" s="698"/>
      <c r="N153" s="532"/>
      <c r="O153" s="698"/>
      <c r="P153" s="698"/>
      <c r="Q153" s="699"/>
      <c r="R153" s="698"/>
      <c r="S153" s="698"/>
      <c r="T153" s="698"/>
      <c r="U153" s="698"/>
      <c r="V153" s="698"/>
      <c r="W153" s="699"/>
      <c r="X153" s="699"/>
      <c r="Y153" s="699"/>
      <c r="Z153" s="699"/>
      <c r="AA153" s="699"/>
      <c r="AB153" s="699"/>
      <c r="AC153" s="698"/>
      <c r="AD153" s="699"/>
      <c r="AE153" s="699"/>
      <c r="AF153" s="698"/>
      <c r="AG153" s="698"/>
      <c r="AH153" s="699"/>
      <c r="AI153" s="698"/>
      <c r="AJ153" s="698"/>
      <c r="AK153" s="699"/>
      <c r="AL153" s="698"/>
      <c r="AM153" s="699"/>
      <c r="AN153" s="699"/>
      <c r="AO153" s="699"/>
      <c r="AP153" s="699"/>
      <c r="AQ153" s="699"/>
      <c r="AR153" s="699"/>
      <c r="AS153" s="699"/>
      <c r="AT153" s="699"/>
      <c r="AU153" s="699"/>
      <c r="AV153" s="699"/>
      <c r="AW153" s="699"/>
      <c r="AX153" s="699"/>
      <c r="AY153" s="698"/>
      <c r="AZ153" s="698"/>
      <c r="BA153" s="698"/>
      <c r="BB153" s="699"/>
      <c r="BC153" s="699"/>
      <c r="BD153" s="698"/>
      <c r="BE153" s="698"/>
      <c r="BF153" s="698"/>
      <c r="BG153" s="698"/>
      <c r="BH153" s="534"/>
      <c r="BI153" s="534"/>
      <c r="BJ153" s="700"/>
      <c r="BK153" s="533"/>
      <c r="BL153" s="701"/>
      <c r="BM153" s="593"/>
      <c r="BN153" s="592"/>
      <c r="BO153" s="593"/>
      <c r="BP153" s="594"/>
      <c r="BQ153" s="584"/>
      <c r="BR153" s="584"/>
      <c r="CD153" s="594"/>
    </row>
    <row r="155" spans="1:253" hidden="1"/>
    <row r="156" spans="1:253" hidden="1">
      <c r="B156" s="703" t="s">
        <v>861</v>
      </c>
    </row>
    <row r="157" spans="1:253" hidden="1">
      <c r="A157" s="520" t="s">
        <v>862</v>
      </c>
      <c r="B157" s="495" t="s">
        <v>154</v>
      </c>
      <c r="C157" s="498">
        <f>BH157</f>
        <v>0</v>
      </c>
      <c r="D157" s="509"/>
      <c r="E157" s="651"/>
      <c r="F157" s="651"/>
      <c r="G157" s="563"/>
      <c r="H157" s="563"/>
      <c r="I157" s="563"/>
      <c r="J157" s="563"/>
      <c r="K157" s="707"/>
      <c r="L157" s="707"/>
      <c r="M157" s="707"/>
      <c r="N157" s="510"/>
      <c r="O157" s="707"/>
      <c r="P157" s="707"/>
      <c r="Q157" s="617"/>
      <c r="R157" s="707"/>
      <c r="S157" s="707"/>
      <c r="T157" s="707"/>
      <c r="U157" s="707"/>
      <c r="V157" s="707"/>
      <c r="W157" s="617"/>
      <c r="X157" s="617"/>
      <c r="Y157" s="617"/>
      <c r="Z157" s="617"/>
      <c r="AA157" s="617"/>
      <c r="AB157" s="617"/>
      <c r="AC157" s="707"/>
      <c r="AD157" s="617"/>
      <c r="AE157" s="486"/>
      <c r="AF157" s="651"/>
      <c r="AG157" s="510"/>
      <c r="AH157" s="487"/>
      <c r="AI157" s="510"/>
      <c r="AJ157" s="510"/>
      <c r="AK157" s="487"/>
      <c r="AL157" s="510"/>
      <c r="AM157" s="487"/>
      <c r="AN157" s="487"/>
      <c r="AO157" s="487"/>
      <c r="AP157" s="487"/>
      <c r="AQ157" s="487"/>
      <c r="AR157" s="487"/>
      <c r="AS157" s="487"/>
      <c r="AT157" s="487"/>
      <c r="AU157" s="487"/>
      <c r="AV157" s="487"/>
      <c r="AW157" s="487"/>
      <c r="AX157" s="487"/>
      <c r="AY157" s="510"/>
      <c r="AZ157" s="510"/>
      <c r="BA157" s="510"/>
      <c r="BB157" s="487"/>
      <c r="BC157" s="487"/>
      <c r="BD157" s="510"/>
      <c r="BE157" s="510"/>
      <c r="BF157" s="510"/>
      <c r="BG157" s="510"/>
      <c r="BH157" s="682"/>
      <c r="BI157" s="530"/>
      <c r="BJ157" s="487"/>
      <c r="BK157" s="654"/>
      <c r="BL157" s="486"/>
      <c r="BM157" s="486"/>
      <c r="BN157" s="683"/>
      <c r="BO157" s="683"/>
      <c r="BP157" s="654"/>
      <c r="BQ157" s="584">
        <f>SUM(K157:BG157)</f>
        <v>0</v>
      </c>
      <c r="BR157" s="584">
        <f>BQ157-G157</f>
        <v>0</v>
      </c>
      <c r="BS157" s="656"/>
      <c r="BT157" s="656"/>
      <c r="BU157" s="656"/>
      <c r="BV157" s="656"/>
      <c r="BW157" s="656"/>
      <c r="BX157" s="656"/>
      <c r="BY157" s="656"/>
      <c r="BZ157" s="656"/>
      <c r="CA157" s="656"/>
      <c r="CB157" s="656"/>
      <c r="CC157" s="656"/>
      <c r="CD157" s="656"/>
      <c r="CE157" s="656"/>
      <c r="CF157" s="656"/>
      <c r="CG157" s="656"/>
      <c r="CH157" s="656"/>
      <c r="CI157" s="656"/>
      <c r="CJ157" s="656"/>
      <c r="CK157" s="656"/>
      <c r="CL157" s="656"/>
      <c r="CM157" s="656"/>
      <c r="CN157" s="656"/>
      <c r="CO157" s="656"/>
      <c r="CP157" s="656"/>
      <c r="CQ157" s="656"/>
      <c r="CR157" s="656"/>
      <c r="CS157" s="656"/>
      <c r="CT157" s="656"/>
      <c r="CU157" s="656"/>
      <c r="CV157" s="656"/>
      <c r="CW157" s="656"/>
      <c r="CX157" s="656"/>
      <c r="CY157" s="656"/>
      <c r="CZ157" s="656"/>
      <c r="DA157" s="656"/>
      <c r="DB157" s="656"/>
      <c r="DC157" s="656"/>
      <c r="DD157" s="656"/>
      <c r="DE157" s="656"/>
      <c r="DF157" s="656"/>
      <c r="DG157" s="656"/>
      <c r="DH157" s="656"/>
      <c r="DI157" s="656"/>
      <c r="DJ157" s="656"/>
      <c r="DK157" s="656"/>
      <c r="DL157" s="656"/>
      <c r="DM157" s="656"/>
      <c r="DN157" s="656"/>
      <c r="DO157" s="656"/>
      <c r="DP157" s="656"/>
      <c r="DQ157" s="656"/>
      <c r="DR157" s="656"/>
      <c r="DS157" s="656"/>
      <c r="DT157" s="656"/>
      <c r="DU157" s="656"/>
      <c r="DV157" s="656"/>
      <c r="DW157" s="656"/>
      <c r="DX157" s="656"/>
      <c r="DY157" s="656"/>
      <c r="DZ157" s="656"/>
      <c r="EA157" s="656"/>
      <c r="EB157" s="656"/>
      <c r="EC157" s="656"/>
      <c r="ED157" s="656"/>
      <c r="EE157" s="656"/>
      <c r="EF157" s="656"/>
      <c r="EG157" s="656"/>
      <c r="EH157" s="656"/>
      <c r="EI157" s="656"/>
      <c r="EJ157" s="656"/>
      <c r="EK157" s="656"/>
      <c r="EL157" s="656"/>
      <c r="EM157" s="656"/>
      <c r="EN157" s="656"/>
      <c r="EO157" s="656"/>
      <c r="EP157" s="656"/>
      <c r="EQ157" s="656"/>
      <c r="ER157" s="656"/>
      <c r="ES157" s="656"/>
      <c r="ET157" s="656"/>
      <c r="EU157" s="656"/>
      <c r="EV157" s="656"/>
      <c r="EW157" s="656"/>
      <c r="EX157" s="656"/>
      <c r="EY157" s="656"/>
      <c r="EZ157" s="656"/>
      <c r="FA157" s="656"/>
      <c r="FB157" s="656"/>
      <c r="FC157" s="656"/>
      <c r="FD157" s="656"/>
      <c r="FE157" s="656"/>
      <c r="FF157" s="656"/>
      <c r="FG157" s="656"/>
      <c r="FH157" s="656"/>
      <c r="FI157" s="656"/>
      <c r="FJ157" s="656"/>
      <c r="FK157" s="656"/>
      <c r="FL157" s="656"/>
      <c r="FM157" s="656"/>
      <c r="FN157" s="656"/>
      <c r="FO157" s="656"/>
      <c r="FP157" s="656"/>
      <c r="FQ157" s="656"/>
      <c r="FR157" s="656"/>
      <c r="FS157" s="656"/>
      <c r="FT157" s="656"/>
      <c r="FU157" s="656"/>
      <c r="FV157" s="656"/>
      <c r="FW157" s="656"/>
      <c r="FX157" s="656"/>
      <c r="FY157" s="656"/>
      <c r="FZ157" s="656"/>
      <c r="GA157" s="656"/>
      <c r="GB157" s="656"/>
      <c r="GC157" s="656"/>
      <c r="GD157" s="656"/>
      <c r="GE157" s="656"/>
      <c r="GF157" s="656"/>
      <c r="GG157" s="656"/>
      <c r="GH157" s="656"/>
      <c r="GI157" s="656"/>
      <c r="GJ157" s="656"/>
      <c r="GK157" s="656"/>
      <c r="GL157" s="656"/>
      <c r="GM157" s="656"/>
      <c r="GN157" s="656"/>
      <c r="GO157" s="656"/>
      <c r="GP157" s="656"/>
      <c r="GQ157" s="656"/>
      <c r="GR157" s="656"/>
      <c r="GS157" s="656"/>
      <c r="GT157" s="656"/>
      <c r="GU157" s="656"/>
      <c r="GV157" s="656"/>
      <c r="GW157" s="656"/>
      <c r="GX157" s="656"/>
      <c r="GY157" s="656"/>
      <c r="GZ157" s="656"/>
      <c r="HA157" s="656"/>
      <c r="HB157" s="656"/>
      <c r="HC157" s="656"/>
      <c r="HD157" s="656"/>
      <c r="HE157" s="656"/>
      <c r="HF157" s="656"/>
      <c r="HG157" s="656"/>
      <c r="HH157" s="656"/>
      <c r="HI157" s="656"/>
      <c r="HJ157" s="656"/>
      <c r="HK157" s="656"/>
      <c r="HL157" s="656"/>
      <c r="HM157" s="656"/>
      <c r="HN157" s="656"/>
      <c r="HO157" s="656"/>
      <c r="HP157" s="656"/>
      <c r="HQ157" s="656"/>
      <c r="HR157" s="656"/>
      <c r="HS157" s="708"/>
      <c r="HT157" s="709"/>
      <c r="HU157" s="710"/>
      <c r="HV157" s="529"/>
      <c r="HW157" s="529"/>
      <c r="HX157" s="711"/>
      <c r="HY157" s="528"/>
      <c r="HZ157" s="528"/>
      <c r="IA157" s="528"/>
      <c r="IB157" s="712"/>
      <c r="IC157" s="528"/>
      <c r="ID157" s="528"/>
      <c r="IE157" s="528"/>
      <c r="IF157" s="528"/>
      <c r="IG157" s="528"/>
      <c r="IH157" s="528"/>
      <c r="II157" s="528"/>
      <c r="IJ157" s="528"/>
      <c r="IK157" s="528"/>
      <c r="IL157" s="528"/>
      <c r="IM157" s="528"/>
      <c r="IN157" s="528"/>
      <c r="IO157" s="528"/>
      <c r="IP157" s="528"/>
      <c r="IQ157" s="528"/>
      <c r="IR157" s="530"/>
      <c r="IS157" s="713"/>
    </row>
    <row r="158" spans="1:253" ht="93.6" hidden="1">
      <c r="A158" s="489">
        <f>A124+1</f>
        <v>36</v>
      </c>
      <c r="B158" s="477" t="s">
        <v>863</v>
      </c>
      <c r="C158" s="498" t="str">
        <f>BH158</f>
        <v>Xã Mường Báng</v>
      </c>
      <c r="D158" s="478" t="s">
        <v>71</v>
      </c>
      <c r="E158" s="579">
        <f>12.07</f>
        <v>12.07</v>
      </c>
      <c r="F158" s="579"/>
      <c r="G158" s="580">
        <f>SUM(K158:BG158)-S158</f>
        <v>12.07</v>
      </c>
      <c r="H158" s="580"/>
      <c r="I158" s="580"/>
      <c r="J158" s="580" t="s">
        <v>722</v>
      </c>
      <c r="K158" s="581">
        <v>0.41</v>
      </c>
      <c r="L158" s="581"/>
      <c r="M158" s="581"/>
      <c r="N158" s="479">
        <v>10.210000000000001</v>
      </c>
      <c r="O158" s="581"/>
      <c r="P158" s="581">
        <v>0.45</v>
      </c>
      <c r="Q158" s="505"/>
      <c r="R158" s="581"/>
      <c r="S158" s="581"/>
      <c r="T158" s="581"/>
      <c r="U158" s="581"/>
      <c r="V158" s="581"/>
      <c r="W158" s="505"/>
      <c r="X158" s="505"/>
      <c r="Y158" s="505"/>
      <c r="Z158" s="505"/>
      <c r="AA158" s="505"/>
      <c r="AB158" s="505"/>
      <c r="AC158" s="581"/>
      <c r="AD158" s="505"/>
      <c r="AE158" s="505"/>
      <c r="AF158" s="581"/>
      <c r="AG158" s="581"/>
      <c r="AH158" s="505"/>
      <c r="AI158" s="581"/>
      <c r="AJ158" s="581"/>
      <c r="AK158" s="505"/>
      <c r="AL158" s="581"/>
      <c r="AM158" s="505"/>
      <c r="AN158" s="505"/>
      <c r="AO158" s="505"/>
      <c r="AP158" s="505"/>
      <c r="AQ158" s="505"/>
      <c r="AR158" s="505"/>
      <c r="AS158" s="505"/>
      <c r="AT158" s="505"/>
      <c r="AU158" s="505"/>
      <c r="AV158" s="505"/>
      <c r="AW158" s="505"/>
      <c r="AX158" s="505"/>
      <c r="AY158" s="581">
        <v>1</v>
      </c>
      <c r="AZ158" s="581"/>
      <c r="BA158" s="581"/>
      <c r="BB158" s="505"/>
      <c r="BC158" s="505"/>
      <c r="BD158" s="581"/>
      <c r="BE158" s="581"/>
      <c r="BF158" s="581"/>
      <c r="BG158" s="581"/>
      <c r="BH158" s="481" t="s">
        <v>590</v>
      </c>
      <c r="BI158" s="481" t="s">
        <v>756</v>
      </c>
      <c r="BJ158" s="583" t="s">
        <v>864</v>
      </c>
      <c r="BK158" s="480"/>
      <c r="BL158" s="591" t="s">
        <v>865</v>
      </c>
      <c r="BM158" s="496" t="s">
        <v>848</v>
      </c>
      <c r="BN158" s="548" t="s">
        <v>866</v>
      </c>
      <c r="BO158" s="496">
        <v>2022</v>
      </c>
      <c r="BP158" s="480"/>
      <c r="BQ158" s="584">
        <f>SUM(K158:BG158)</f>
        <v>12.07</v>
      </c>
      <c r="BR158" s="584">
        <f>BQ158-G158</f>
        <v>0</v>
      </c>
      <c r="BT158" s="550" t="s">
        <v>552</v>
      </c>
    </row>
    <row r="159" spans="1:253" hidden="1"/>
    <row r="160" spans="1:253" hidden="1">
      <c r="K160" s="564" t="s">
        <v>28</v>
      </c>
      <c r="L160" s="714" t="s">
        <v>29</v>
      </c>
      <c r="M160" s="564" t="s">
        <v>30</v>
      </c>
      <c r="N160" s="564" t="s">
        <v>31</v>
      </c>
      <c r="O160" s="564" t="s">
        <v>32</v>
      </c>
      <c r="P160" s="564" t="s">
        <v>33</v>
      </c>
      <c r="Q160" s="564" t="s">
        <v>34</v>
      </c>
      <c r="R160" s="564" t="s">
        <v>35</v>
      </c>
      <c r="S160" s="564" t="s">
        <v>36</v>
      </c>
      <c r="T160" s="564" t="s">
        <v>37</v>
      </c>
      <c r="U160" s="564" t="s">
        <v>38</v>
      </c>
      <c r="V160" s="564" t="s">
        <v>39</v>
      </c>
      <c r="W160" s="564" t="s">
        <v>41</v>
      </c>
      <c r="X160" s="564" t="s">
        <v>43</v>
      </c>
      <c r="Y160" s="564" t="s">
        <v>44</v>
      </c>
      <c r="Z160" s="664" t="s">
        <v>45</v>
      </c>
      <c r="AA160" s="664" t="s">
        <v>46</v>
      </c>
      <c r="AB160" s="564" t="s">
        <v>47</v>
      </c>
      <c r="AC160" s="564" t="s">
        <v>48</v>
      </c>
      <c r="AD160" s="564" t="s">
        <v>49</v>
      </c>
      <c r="AE160" s="664" t="s">
        <v>50</v>
      </c>
      <c r="AF160" s="715" t="s">
        <v>52</v>
      </c>
      <c r="AG160" s="715" t="s">
        <v>53</v>
      </c>
      <c r="AH160" s="715" t="s">
        <v>54</v>
      </c>
      <c r="AI160" s="715" t="s">
        <v>55</v>
      </c>
      <c r="AJ160" s="715" t="s">
        <v>56</v>
      </c>
      <c r="AK160" s="715" t="s">
        <v>57</v>
      </c>
      <c r="AL160" s="715" t="s">
        <v>58</v>
      </c>
      <c r="AM160" s="565" t="s">
        <v>59</v>
      </c>
      <c r="AN160" s="715" t="s">
        <v>60</v>
      </c>
      <c r="AO160" s="715" t="s">
        <v>61</v>
      </c>
      <c r="AP160" s="715" t="s">
        <v>62</v>
      </c>
      <c r="AQ160" s="715" t="s">
        <v>63</v>
      </c>
      <c r="AR160" s="715" t="s">
        <v>64</v>
      </c>
      <c r="AS160" s="715" t="s">
        <v>65</v>
      </c>
      <c r="AT160" s="715" t="s">
        <v>66</v>
      </c>
      <c r="AU160" s="715" t="s">
        <v>67</v>
      </c>
      <c r="AV160" s="664" t="s">
        <v>68</v>
      </c>
      <c r="AW160" s="664" t="s">
        <v>69</v>
      </c>
      <c r="AX160" s="664" t="s">
        <v>70</v>
      </c>
      <c r="AY160" s="664" t="s">
        <v>71</v>
      </c>
      <c r="AZ160" s="664" t="s">
        <v>72</v>
      </c>
      <c r="BA160" s="664" t="s">
        <v>73</v>
      </c>
      <c r="BB160" s="664" t="s">
        <v>74</v>
      </c>
      <c r="BC160" s="664" t="s">
        <v>76</v>
      </c>
      <c r="BD160" s="664" t="s">
        <v>77</v>
      </c>
      <c r="BE160" s="664" t="s">
        <v>78</v>
      </c>
      <c r="BF160" s="664" t="s">
        <v>79</v>
      </c>
      <c r="BG160" s="564" t="s">
        <v>172</v>
      </c>
    </row>
    <row r="161" spans="1:73" hidden="1">
      <c r="K161" s="543" t="b">
        <f t="shared" ref="K161:AP161" si="25">EXACT(K5,K160)</f>
        <v>1</v>
      </c>
      <c r="L161" s="543" t="b">
        <f t="shared" si="25"/>
        <v>1</v>
      </c>
      <c r="M161" s="543" t="b">
        <f t="shared" si="25"/>
        <v>1</v>
      </c>
      <c r="N161" s="543" t="b">
        <f t="shared" si="25"/>
        <v>1</v>
      </c>
      <c r="O161" s="543" t="b">
        <f t="shared" si="25"/>
        <v>1</v>
      </c>
      <c r="P161" s="543" t="b">
        <f t="shared" si="25"/>
        <v>1</v>
      </c>
      <c r="Q161" s="543" t="b">
        <f t="shared" si="25"/>
        <v>1</v>
      </c>
      <c r="R161" s="543" t="b">
        <f t="shared" si="25"/>
        <v>1</v>
      </c>
      <c r="S161" s="543" t="b">
        <f t="shared" si="25"/>
        <v>1</v>
      </c>
      <c r="T161" s="543" t="b">
        <f t="shared" si="25"/>
        <v>1</v>
      </c>
      <c r="U161" s="543" t="b">
        <f t="shared" si="25"/>
        <v>1</v>
      </c>
      <c r="V161" s="543" t="b">
        <f t="shared" si="25"/>
        <v>1</v>
      </c>
      <c r="W161" s="543" t="b">
        <f t="shared" si="25"/>
        <v>1</v>
      </c>
      <c r="X161" s="543" t="b">
        <f t="shared" si="25"/>
        <v>1</v>
      </c>
      <c r="Y161" s="543" t="b">
        <f t="shared" si="25"/>
        <v>1</v>
      </c>
      <c r="Z161" s="543" t="b">
        <f t="shared" si="25"/>
        <v>1</v>
      </c>
      <c r="AA161" s="543" t="b">
        <f t="shared" si="25"/>
        <v>1</v>
      </c>
      <c r="AB161" s="543" t="b">
        <f t="shared" si="25"/>
        <v>1</v>
      </c>
      <c r="AC161" s="543" t="b">
        <f t="shared" si="25"/>
        <v>1</v>
      </c>
      <c r="AD161" s="543" t="b">
        <f t="shared" si="25"/>
        <v>1</v>
      </c>
      <c r="AE161" s="543" t="b">
        <f t="shared" si="25"/>
        <v>1</v>
      </c>
      <c r="AF161" s="543" t="b">
        <f t="shared" si="25"/>
        <v>1</v>
      </c>
      <c r="AG161" s="543" t="b">
        <f t="shared" si="25"/>
        <v>1</v>
      </c>
      <c r="AH161" s="543" t="b">
        <f t="shared" si="25"/>
        <v>1</v>
      </c>
      <c r="AI161" s="543" t="b">
        <f t="shared" si="25"/>
        <v>1</v>
      </c>
      <c r="AJ161" s="543" t="b">
        <f t="shared" si="25"/>
        <v>1</v>
      </c>
      <c r="AK161" s="543" t="b">
        <f t="shared" si="25"/>
        <v>1</v>
      </c>
      <c r="AL161" s="543" t="b">
        <f t="shared" si="25"/>
        <v>1</v>
      </c>
      <c r="AM161" s="543" t="b">
        <f t="shared" si="25"/>
        <v>1</v>
      </c>
      <c r="AN161" s="543" t="b">
        <f t="shared" si="25"/>
        <v>1</v>
      </c>
      <c r="AO161" s="543" t="b">
        <f t="shared" si="25"/>
        <v>1</v>
      </c>
      <c r="AP161" s="543" t="b">
        <f t="shared" si="25"/>
        <v>1</v>
      </c>
      <c r="AQ161" s="543" t="b">
        <f t="shared" ref="AQ161:BG161" si="26">EXACT(AQ5,AQ160)</f>
        <v>1</v>
      </c>
      <c r="AR161" s="543" t="b">
        <f t="shared" si="26"/>
        <v>1</v>
      </c>
      <c r="AS161" s="543" t="b">
        <f t="shared" si="26"/>
        <v>1</v>
      </c>
      <c r="AT161" s="543" t="b">
        <f t="shared" si="26"/>
        <v>1</v>
      </c>
      <c r="AU161" s="543" t="b">
        <f t="shared" si="26"/>
        <v>1</v>
      </c>
      <c r="AV161" s="543" t="b">
        <f t="shared" si="26"/>
        <v>1</v>
      </c>
      <c r="AW161" s="543" t="b">
        <f t="shared" si="26"/>
        <v>1</v>
      </c>
      <c r="AX161" s="543" t="b">
        <f t="shared" si="26"/>
        <v>1</v>
      </c>
      <c r="AY161" s="543" t="b">
        <f t="shared" si="26"/>
        <v>1</v>
      </c>
      <c r="AZ161" s="543" t="b">
        <f t="shared" si="26"/>
        <v>1</v>
      </c>
      <c r="BA161" s="543" t="b">
        <f t="shared" si="26"/>
        <v>1</v>
      </c>
      <c r="BB161" s="543" t="b">
        <f t="shared" si="26"/>
        <v>1</v>
      </c>
      <c r="BC161" s="543" t="b">
        <f t="shared" si="26"/>
        <v>1</v>
      </c>
      <c r="BD161" s="543" t="b">
        <f t="shared" si="26"/>
        <v>1</v>
      </c>
      <c r="BE161" s="543" t="b">
        <f t="shared" si="26"/>
        <v>1</v>
      </c>
      <c r="BF161" s="543" t="b">
        <f t="shared" si="26"/>
        <v>1</v>
      </c>
      <c r="BG161" s="543" t="b">
        <f t="shared" si="26"/>
        <v>1</v>
      </c>
    </row>
    <row r="162" spans="1:73" hidden="1"/>
    <row r="163" spans="1:73" hidden="1"/>
    <row r="169" spans="1:73">
      <c r="C169" s="702">
        <v>1</v>
      </c>
    </row>
    <row r="170" spans="1:73">
      <c r="C170" s="702">
        <v>5</v>
      </c>
      <c r="BL170" s="716">
        <f>7/45*100</f>
        <v>15.555555555555555</v>
      </c>
    </row>
    <row r="171" spans="1:73">
      <c r="C171" s="702">
        <v>1</v>
      </c>
    </row>
    <row r="172" spans="1:73" s="717" customFormat="1">
      <c r="A172" s="702"/>
      <c r="B172" s="703"/>
      <c r="C172" s="702">
        <v>38</v>
      </c>
      <c r="D172" s="702"/>
      <c r="E172" s="702"/>
      <c r="F172" s="702"/>
      <c r="G172" s="704"/>
      <c r="H172" s="704"/>
      <c r="I172" s="704"/>
      <c r="J172" s="704"/>
      <c r="K172" s="543"/>
      <c r="L172" s="543"/>
      <c r="M172" s="543"/>
      <c r="N172" s="705"/>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3"/>
      <c r="AY172" s="543"/>
      <c r="AZ172" s="543"/>
      <c r="BA172" s="543"/>
      <c r="BB172" s="543"/>
      <c r="BC172" s="543"/>
      <c r="BD172" s="543"/>
      <c r="BE172" s="543"/>
      <c r="BF172" s="543"/>
      <c r="BG172" s="543"/>
      <c r="BH172" s="562"/>
      <c r="BI172" s="706"/>
      <c r="BJ172" s="704"/>
      <c r="BK172" s="543"/>
      <c r="BL172" s="548"/>
      <c r="BM172" s="548"/>
      <c r="BN172" s="549"/>
      <c r="BO172" s="702"/>
      <c r="BP172" s="704"/>
      <c r="BQ172" s="550"/>
      <c r="BR172" s="550"/>
      <c r="BS172" s="550"/>
      <c r="BT172" s="550"/>
      <c r="BU172" s="550"/>
    </row>
    <row r="173" spans="1:73" s="717" customFormat="1">
      <c r="A173" s="702"/>
      <c r="B173" s="703"/>
      <c r="C173" s="702"/>
      <c r="D173" s="702"/>
      <c r="E173" s="702"/>
      <c r="F173" s="702"/>
      <c r="G173" s="704"/>
      <c r="H173" s="704"/>
      <c r="I173" s="704"/>
      <c r="J173" s="704"/>
      <c r="K173" s="543"/>
      <c r="L173" s="543"/>
      <c r="M173" s="543"/>
      <c r="N173" s="705"/>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3"/>
      <c r="AY173" s="543"/>
      <c r="AZ173" s="543"/>
      <c r="BA173" s="543"/>
      <c r="BB173" s="543"/>
      <c r="BC173" s="543"/>
      <c r="BD173" s="543"/>
      <c r="BE173" s="543"/>
      <c r="BF173" s="543"/>
      <c r="BG173" s="543"/>
      <c r="BH173" s="562"/>
      <c r="BI173" s="706"/>
      <c r="BJ173" s="704"/>
      <c r="BK173" s="543"/>
      <c r="BL173" s="548"/>
      <c r="BM173" s="548"/>
      <c r="BN173" s="549"/>
      <c r="BO173" s="702"/>
      <c r="BP173" s="704"/>
      <c r="BQ173" s="550"/>
      <c r="BR173" s="550"/>
      <c r="BS173" s="550"/>
      <c r="BT173" s="550"/>
      <c r="BU173" s="550"/>
    </row>
    <row r="178" spans="5:5" ht="16.2" thickBot="1"/>
    <row r="179" spans="5:5" ht="18.600000000000001" thickBot="1">
      <c r="E179" s="718">
        <v>0.17</v>
      </c>
    </row>
    <row r="180" spans="5:5" ht="18.600000000000001" thickBot="1">
      <c r="E180" s="719">
        <v>0.1</v>
      </c>
    </row>
    <row r="181" spans="5:5" ht="18.600000000000001" thickBot="1">
      <c r="E181" s="719">
        <v>0.08</v>
      </c>
    </row>
    <row r="182" spans="5:5" ht="18.600000000000001" thickBot="1">
      <c r="E182" s="719">
        <v>0.1</v>
      </c>
    </row>
    <row r="183" spans="5:5" ht="18.600000000000001" thickBot="1">
      <c r="E183" s="719">
        <v>1.29</v>
      </c>
    </row>
    <row r="184" spans="5:5" ht="16.2" thickBot="1">
      <c r="E184" s="720">
        <v>9.5</v>
      </c>
    </row>
  </sheetData>
  <mergeCells count="22">
    <mergeCell ref="BM4:BM5"/>
    <mergeCell ref="BN4:BN5"/>
    <mergeCell ref="BO4:BO5"/>
    <mergeCell ref="BR4:BR5"/>
    <mergeCell ref="CA4:CA5"/>
    <mergeCell ref="K6:BG6"/>
    <mergeCell ref="K4:BG4"/>
    <mergeCell ref="BH4:BH5"/>
    <mergeCell ref="BI4:BI5"/>
    <mergeCell ref="BJ4:BJ5"/>
    <mergeCell ref="BK4:BK5"/>
    <mergeCell ref="BL4:BL5"/>
    <mergeCell ref="A1:B1"/>
    <mergeCell ref="A2:BJ2"/>
    <mergeCell ref="A4:A5"/>
    <mergeCell ref="B4:B5"/>
    <mergeCell ref="C4:C5"/>
    <mergeCell ref="D4:D5"/>
    <mergeCell ref="E4:E5"/>
    <mergeCell ref="F4:F5"/>
    <mergeCell ref="G4:G5"/>
    <mergeCell ref="H4:J4"/>
  </mergeCells>
  <conditionalFormatting sqref="X3:AL3 E38:F39 BN38:BO39 E115:F115 BI51 BI60 E118:F118 E158:F158 E103:F103 F61 F110:F111 BI109:BJ111 E105:F105 BI105:BJ105 BI106:BI108 BI113 BI116 BI120:BI122 BI124:BJ126 BN27:BO33 E15:F24 K7:AE7 K15:AE24 K157:AE157 BH38:BJ39 BH112:BI112 BH115:BI115 BH119:BI119 K158:BJ158 BH27:BJ33 K13:BI14 AN3:BF3 BN10:BO12 BN8:BO8 K10:BJ12 K8:BI9 E7:F12 BH129:BJ129 BH127:BJ127 E129:F129 E124:F127 BI130:BI143 BI128 BI61:BJ76 E62:F90 BH40:BI47 BI55:BJ59 E48:F60 BH48:BH90 E27:F33">
    <cfRule type="cellIs" dxfId="1375" priority="735" stopIfTrue="1" operator="equal">
      <formula>0</formula>
    </cfRule>
  </conditionalFormatting>
  <conditionalFormatting sqref="X3:AL3 E38:F39 BN38:BO39 E158:F158 E115:F115 BI51 E124:E126 E118:F118 E77:F77 BI59:BI61 BI106:BI111 BI113 BI124:BI126 BN27:BO33 E15:F24 K7:AE7 K15:AE24 K157:AE157 BH38:BI39 BH112:BI112 K158:BI158 BH27:BI33 K13:BH14 BH119:BI119 AN3:BF3 E10:F12 E7:F8 BN10:BO12 BN8:BO8 K8:BI12 BI130:BI143 BI128 BI40:BI46 E48:F54 BH40:BH90 E27:F33">
    <cfRule type="cellIs" dxfId="1374" priority="758" stopIfTrue="1" operator="equal">
      <formula>0</formula>
    </cfRule>
  </conditionalFormatting>
  <conditionalFormatting sqref="E38:F39 BH158:BI158 BI60 E105:F105 F61 F110:F111 BI109:BJ111 BH8:BI8 BI105:BJ105 BI124:BI126 E10:F12 BH13:BH14 K8:AL8 AN8:BF8 BH38:BJ39 BH27:BJ33 K10:BJ12 E129:F129 E127:F127 BH129:BJ129 BH127:BJ127 BI130:BI143 BI128 E62:F76 BI61:BJ76 E55:F60 BI55:BJ59 BH40:BH90 E27:F33">
    <cfRule type="cellIs" dxfId="1373" priority="733" stopIfTrue="1" operator="equal">
      <formula>0</formula>
    </cfRule>
    <cfRule type="cellIs" dxfId="1372" priority="734" stopIfTrue="1" operator="equal">
      <formula>0</formula>
    </cfRule>
  </conditionalFormatting>
  <conditionalFormatting sqref="K5:S5 BK25:BK27 BK35 V5:AL5 K13:BG14 AN5:BF5 G35:J35 BP35 G25:J26 BP25:BP27 H27:J27">
    <cfRule type="cellIs" dxfId="1371" priority="736" stopIfTrue="1" operator="between">
      <formula>-0.0001</formula>
      <formula>0.0001</formula>
    </cfRule>
    <cfRule type="cellIs" dxfId="1370" priority="737" stopIfTrue="1" operator="equal">
      <formula>0</formula>
    </cfRule>
    <cfRule type="cellIs" dxfId="1369" priority="738" stopIfTrue="1" operator="equal">
      <formula>0</formula>
    </cfRule>
    <cfRule type="cellIs" dxfId="1368" priority="739" stopIfTrue="1" operator="equal">
      <formula>0</formula>
    </cfRule>
  </conditionalFormatting>
  <conditionalFormatting sqref="K5:S5 V5:AL5 AN5:BH5">
    <cfRule type="cellIs" dxfId="1367" priority="740" stopIfTrue="1" operator="between">
      <formula>-0.0001</formula>
      <formula>0.0001</formula>
    </cfRule>
    <cfRule type="cellIs" dxfId="1366" priority="741" stopIfTrue="1" operator="between">
      <formula>-0.0001</formula>
      <formula>0.00001</formula>
    </cfRule>
    <cfRule type="cellIs" dxfId="1365" priority="742" stopIfTrue="1" operator="equal">
      <formula>0</formula>
    </cfRule>
    <cfRule type="cellIs" dxfId="1364" priority="743" stopIfTrue="1" operator="equal">
      <formula>0</formula>
    </cfRule>
    <cfRule type="cellIs" dxfId="1363" priority="744" stopIfTrue="1" operator="equal">
      <formula>0</formula>
    </cfRule>
    <cfRule type="cellIs" dxfId="1362" priority="745" stopIfTrue="1" operator="equal">
      <formula>0</formula>
    </cfRule>
    <cfRule type="cellIs" dxfId="1361" priority="746" stopIfTrue="1" operator="equal">
      <formula>0</formula>
    </cfRule>
  </conditionalFormatting>
  <conditionalFormatting sqref="BL4">
    <cfRule type="cellIs" dxfId="1360" priority="764" stopIfTrue="1" operator="equal">
      <formula>0</formula>
    </cfRule>
  </conditionalFormatting>
  <conditionalFormatting sqref="K6">
    <cfRule type="cellIs" dxfId="1359" priority="747" stopIfTrue="1" operator="between">
      <formula>-0.0001</formula>
      <formula>0.0001</formula>
    </cfRule>
    <cfRule type="cellIs" dxfId="1358" priority="748" stopIfTrue="1" operator="equal">
      <formula>0</formula>
    </cfRule>
    <cfRule type="cellIs" dxfId="1357" priority="749" stopIfTrue="1" operator="equal">
      <formula>0</formula>
    </cfRule>
    <cfRule type="cellIs" dxfId="1356" priority="750" stopIfTrue="1" operator="equal">
      <formula>0</formula>
    </cfRule>
    <cfRule type="cellIs" dxfId="1355" priority="751" stopIfTrue="1" operator="between">
      <formula>-0.0001</formula>
      <formula>0.0001</formula>
    </cfRule>
    <cfRule type="cellIs" dxfId="1354" priority="752" stopIfTrue="1" operator="between">
      <formula>-0.0001</formula>
      <formula>0.00001</formula>
    </cfRule>
    <cfRule type="cellIs" dxfId="1353" priority="753" stopIfTrue="1" operator="equal">
      <formula>0</formula>
    </cfRule>
    <cfRule type="cellIs" dxfId="1352" priority="754" stopIfTrue="1" operator="equal">
      <formula>0</formula>
    </cfRule>
    <cfRule type="cellIs" dxfId="1351" priority="755" stopIfTrue="1" operator="equal">
      <formula>0</formula>
    </cfRule>
    <cfRule type="cellIs" dxfId="1350" priority="756" stopIfTrue="1" operator="equal">
      <formula>0</formula>
    </cfRule>
    <cfRule type="cellIs" dxfId="1349" priority="757" stopIfTrue="1" operator="equal">
      <formula>0</formula>
    </cfRule>
  </conditionalFormatting>
  <conditionalFormatting sqref="X3:AL3 K7:AC7 K15:AC24 K157:Y157 AN3:BF3 K8:AL12 AN8:BF12">
    <cfRule type="cellIs" dxfId="1348" priority="728" stopIfTrue="1" operator="between">
      <formula>-0.0001</formula>
      <formula>0.0001</formula>
    </cfRule>
  </conditionalFormatting>
  <conditionalFormatting sqref="X3:AL3 AN3:BF3">
    <cfRule type="cellIs" dxfId="1347" priority="729" stopIfTrue="1" operator="between">
      <formula>-0.0001</formula>
      <formula>0.00001</formula>
    </cfRule>
    <cfRule type="cellIs" dxfId="1346" priority="730" stopIfTrue="1" operator="equal">
      <formula>0</formula>
    </cfRule>
    <cfRule type="cellIs" dxfId="1345" priority="731" stopIfTrue="1" operator="equal">
      <formula>0</formula>
    </cfRule>
    <cfRule type="cellIs" dxfId="1344" priority="732" stopIfTrue="1" operator="equal">
      <formula>0</formula>
    </cfRule>
  </conditionalFormatting>
  <conditionalFormatting sqref="BL4">
    <cfRule type="cellIs" dxfId="1343" priority="765" stopIfTrue="1" operator="equal">
      <formula>0</formula>
    </cfRule>
  </conditionalFormatting>
  <conditionalFormatting sqref="BL4 BK25:BK27 BK35 G35:J35 BP35 G25:J26 BP25:BP27 H27:J27 BI40:BI46">
    <cfRule type="cellIs" dxfId="1342" priority="759" stopIfTrue="1" operator="between">
      <formula>-0.0001</formula>
      <formula>0.0001</formula>
    </cfRule>
    <cfRule type="cellIs" dxfId="1341" priority="760" stopIfTrue="1" operator="between">
      <formula>-0.0001</formula>
      <formula>0.00001</formula>
    </cfRule>
    <cfRule type="cellIs" dxfId="1340" priority="761" stopIfTrue="1" operator="equal">
      <formula>0</formula>
    </cfRule>
    <cfRule type="cellIs" dxfId="1339" priority="762" stopIfTrue="1" operator="equal">
      <formula>0</formula>
    </cfRule>
    <cfRule type="cellIs" dxfId="1338" priority="763" stopIfTrue="1" operator="equal">
      <formula>0</formula>
    </cfRule>
  </conditionalFormatting>
  <conditionalFormatting sqref="BI114 BI7 BI52:BI54 BI77 BI15:BI24">
    <cfRule type="cellIs" dxfId="1337" priority="726" stopIfTrue="1" operator="equal">
      <formula>0</formula>
    </cfRule>
  </conditionalFormatting>
  <conditionalFormatting sqref="BI114 BI7 BI52:BI54 BI77 BI116 BI120:BI122 BI13:BI24">
    <cfRule type="cellIs" dxfId="1336" priority="727" stopIfTrue="1" operator="equal">
      <formula>0</formula>
    </cfRule>
  </conditionalFormatting>
  <conditionalFormatting sqref="BJ124:BJ126">
    <cfRule type="cellIs" dxfId="1335" priority="724" stopIfTrue="1" operator="equal">
      <formula>0</formula>
    </cfRule>
    <cfRule type="cellIs" dxfId="1334" priority="725" stopIfTrue="1" operator="equal">
      <formula>0</formula>
    </cfRule>
  </conditionalFormatting>
  <conditionalFormatting sqref="BH9:BI9">
    <cfRule type="cellIs" dxfId="1333" priority="717" stopIfTrue="1" operator="equal">
      <formula>0</formula>
    </cfRule>
  </conditionalFormatting>
  <conditionalFormatting sqref="E9:F9">
    <cfRule type="cellIs" dxfId="1332" priority="723" stopIfTrue="1" operator="equal">
      <formula>0</formula>
    </cfRule>
  </conditionalFormatting>
  <conditionalFormatting sqref="BI52 BI114 BI7 BI61 BI109:BI111 BI120:BI122 BI15:BI24 BH38:BI39 BH27:BI33 K8:BI14 BI130:BI143 BI128 BH40:BH90">
    <cfRule type="cellIs" dxfId="1331" priority="718" stopIfTrue="1" operator="between">
      <formula>-0.0001</formula>
      <formula>0.0001</formula>
    </cfRule>
    <cfRule type="cellIs" dxfId="1330" priority="719" stopIfTrue="1" operator="between">
      <formula>-0.0001</formula>
      <formula>0.00001</formula>
    </cfRule>
    <cfRule type="cellIs" dxfId="1329" priority="720" stopIfTrue="1" operator="equal">
      <formula>0</formula>
    </cfRule>
    <cfRule type="cellIs" dxfId="1328" priority="721" stopIfTrue="1" operator="equal">
      <formula>0</formula>
    </cfRule>
  </conditionalFormatting>
  <conditionalFormatting sqref="E9:F9">
    <cfRule type="cellIs" dxfId="1327" priority="722" stopIfTrue="1" operator="equal">
      <formula>0</formula>
    </cfRule>
  </conditionalFormatting>
  <conditionalFormatting sqref="BJ158 AE7 BI47 AE15:AE24 BH115:BI115">
    <cfRule type="cellIs" dxfId="1326" priority="713" stopIfTrue="1" operator="equal">
      <formula>0</formula>
    </cfRule>
    <cfRule type="cellIs" dxfId="1325" priority="714" stopIfTrue="1" operator="equal">
      <formula>0</formula>
    </cfRule>
  </conditionalFormatting>
  <conditionalFormatting sqref="E41:F41">
    <cfRule type="cellIs" dxfId="1324" priority="715" stopIfTrue="1" operator="equal">
      <formula>0</formula>
    </cfRule>
  </conditionalFormatting>
  <conditionalFormatting sqref="E41:F41">
    <cfRule type="cellIs" dxfId="1323" priority="707" stopIfTrue="1" operator="equal">
      <formula>0</formula>
    </cfRule>
  </conditionalFormatting>
  <conditionalFormatting sqref="BI51 BI59:BI60">
    <cfRule type="cellIs" dxfId="1322" priority="708" stopIfTrue="1" operator="between">
      <formula>-0.0001</formula>
      <formula>0.0001</formula>
    </cfRule>
    <cfRule type="cellIs" dxfId="1321" priority="709" stopIfTrue="1" operator="between">
      <formula>-0.0001</formula>
      <formula>0.00001</formula>
    </cfRule>
    <cfRule type="cellIs" dxfId="1320" priority="710" stopIfTrue="1" operator="equal">
      <formula>0</formula>
    </cfRule>
    <cfRule type="cellIs" dxfId="1319" priority="711" stopIfTrue="1" operator="equal">
      <formula>0</formula>
    </cfRule>
    <cfRule type="cellIs" dxfId="1318" priority="712" stopIfTrue="1" operator="equal">
      <formula>0</formula>
    </cfRule>
  </conditionalFormatting>
  <conditionalFormatting sqref="E41:F41">
    <cfRule type="cellIs" dxfId="1317" priority="716" stopIfTrue="1" operator="equal">
      <formula>0</formula>
    </cfRule>
  </conditionalFormatting>
  <conditionalFormatting sqref="BI46 BI51 BI40:BI41 BI59:BI60">
    <cfRule type="cellIs" dxfId="1316" priority="703" stopIfTrue="1" operator="between">
      <formula>-0.0001</formula>
      <formula>0.0001</formula>
    </cfRule>
  </conditionalFormatting>
  <conditionalFormatting sqref="BI46 BI51 BI40:BI41 BI59:BI60">
    <cfRule type="cellIs" dxfId="1315" priority="706" stopIfTrue="1" operator="equal">
      <formula>0</formula>
    </cfRule>
  </conditionalFormatting>
  <conditionalFormatting sqref="BI46 BI51 BI40:BI41 BI59:BI60">
    <cfRule type="cellIs" dxfId="1314" priority="704" stopIfTrue="1" operator="equal">
      <formula>0</formula>
    </cfRule>
  </conditionalFormatting>
  <conditionalFormatting sqref="BI46 BI51 BI40:BI41 BI59:BI60">
    <cfRule type="cellIs" dxfId="1313" priority="705" stopIfTrue="1" operator="equal">
      <formula>0</formula>
    </cfRule>
  </conditionalFormatting>
  <conditionalFormatting sqref="E42:F45">
    <cfRule type="cellIs" dxfId="1312" priority="702" stopIfTrue="1" operator="equal">
      <formula>0</formula>
    </cfRule>
  </conditionalFormatting>
  <conditionalFormatting sqref="E42:F45">
    <cfRule type="cellIs" dxfId="1311" priority="701" stopIfTrue="1" operator="equal">
      <formula>0</formula>
    </cfRule>
  </conditionalFormatting>
  <conditionalFormatting sqref="E42:F45">
    <cfRule type="cellIs" dxfId="1310" priority="700" stopIfTrue="1" operator="equal">
      <formula>0</formula>
    </cfRule>
  </conditionalFormatting>
  <conditionalFormatting sqref="BK25:BK27 BK35 K7:AC7 K15:AC24 K157:Y157 G35:J35 BP35 G25:J26 BP25:BP27 H27:J27">
    <cfRule type="cellIs" dxfId="1309" priority="693" stopIfTrue="1" operator="equal">
      <formula>0</formula>
    </cfRule>
    <cfRule type="cellIs" dxfId="1308" priority="694" stopIfTrue="1" operator="equal">
      <formula>0</formula>
    </cfRule>
    <cfRule type="cellIs" dxfId="1307" priority="695" stopIfTrue="1" operator="equal">
      <formula>0</formula>
    </cfRule>
  </conditionalFormatting>
  <conditionalFormatting sqref="BI52 BI114 BI7 BI13:BI24">
    <cfRule type="cellIs" dxfId="1306" priority="696" stopIfTrue="1" operator="between">
      <formula>-0.0001</formula>
      <formula>0.0001</formula>
    </cfRule>
    <cfRule type="cellIs" dxfId="1305" priority="697" stopIfTrue="1" operator="equal">
      <formula>0</formula>
    </cfRule>
    <cfRule type="cellIs" dxfId="1304" priority="698" stopIfTrue="1" operator="equal">
      <formula>0</formula>
    </cfRule>
    <cfRule type="cellIs" dxfId="1303" priority="699" stopIfTrue="1" operator="equal">
      <formula>0</formula>
    </cfRule>
  </conditionalFormatting>
  <conditionalFormatting sqref="F47">
    <cfRule type="cellIs" dxfId="1302" priority="688" stopIfTrue="1" operator="equal">
      <formula>0</formula>
    </cfRule>
    <cfRule type="cellIs" dxfId="1301" priority="689" stopIfTrue="1" operator="equal">
      <formula>0</formula>
    </cfRule>
  </conditionalFormatting>
  <conditionalFormatting sqref="F47">
    <cfRule type="cellIs" dxfId="1300" priority="687" stopIfTrue="1" operator="equal">
      <formula>0</formula>
    </cfRule>
  </conditionalFormatting>
  <conditionalFormatting sqref="E78:E90 F13:F14">
    <cfRule type="cellIs" dxfId="1299" priority="692" stopIfTrue="1" operator="equal">
      <formula>0</formula>
    </cfRule>
  </conditionalFormatting>
  <conditionalFormatting sqref="F13:F14">
    <cfRule type="cellIs" dxfId="1298" priority="690" stopIfTrue="1" operator="equal">
      <formula>0</formula>
    </cfRule>
  </conditionalFormatting>
  <conditionalFormatting sqref="F46">
    <cfRule type="cellIs" dxfId="1297" priority="684" stopIfTrue="1" operator="equal">
      <formula>0</formula>
    </cfRule>
    <cfRule type="cellIs" dxfId="1296" priority="685" stopIfTrue="1" operator="equal">
      <formula>0</formula>
    </cfRule>
    <cfRule type="cellIs" dxfId="1295" priority="686" stopIfTrue="1" operator="equal">
      <formula>0</formula>
    </cfRule>
  </conditionalFormatting>
  <conditionalFormatting sqref="E78:E90 F13:F14">
    <cfRule type="cellIs" dxfId="1294" priority="691" stopIfTrue="1" operator="equal">
      <formula>0</formula>
    </cfRule>
  </conditionalFormatting>
  <conditionalFormatting sqref="E78:F90">
    <cfRule type="cellIs" dxfId="1293" priority="673" stopIfTrue="1" operator="equal">
      <formula>0</formula>
    </cfRule>
  </conditionalFormatting>
  <conditionalFormatting sqref="E113:F114">
    <cfRule type="cellIs" dxfId="1292" priority="682" stopIfTrue="1" operator="equal">
      <formula>0</formula>
    </cfRule>
  </conditionalFormatting>
  <conditionalFormatting sqref="K158:AL158 K157:Y157 K7:AC7 K15:AC24 AN158:BF158">
    <cfRule type="cellIs" dxfId="1291" priority="678" stopIfTrue="1" operator="between">
      <formula>-0.0001</formula>
      <formula>0.0001</formula>
    </cfRule>
    <cfRule type="cellIs" dxfId="1290" priority="679" stopIfTrue="1" operator="equal">
      <formula>0</formula>
    </cfRule>
    <cfRule type="cellIs" dxfId="1289" priority="680" stopIfTrue="1" operator="equal">
      <formula>0</formula>
    </cfRule>
  </conditionalFormatting>
  <conditionalFormatting sqref="K7:AC7 K15:AC24 K157:AC157">
    <cfRule type="cellIs" dxfId="1288" priority="683" stopIfTrue="1" operator="between">
      <formula>-0.0001</formula>
      <formula>0.00001</formula>
    </cfRule>
  </conditionalFormatting>
  <conditionalFormatting sqref="E78:F90">
    <cfRule type="cellIs" dxfId="1287" priority="675" stopIfTrue="1" operator="equal">
      <formula>0</formula>
    </cfRule>
  </conditionalFormatting>
  <conditionalFormatting sqref="E112:F112 F106:F108">
    <cfRule type="cellIs" dxfId="1286" priority="674" stopIfTrue="1" operator="equal">
      <formula>0</formula>
    </cfRule>
  </conditionalFormatting>
  <conditionalFormatting sqref="E103:F103 F106:F108 E112:F112">
    <cfRule type="cellIs" dxfId="1285" priority="676" stopIfTrue="1" operator="equal">
      <formula>0</formula>
    </cfRule>
  </conditionalFormatting>
  <conditionalFormatting sqref="E103:F103 F106:F108 E112:F114">
    <cfRule type="cellIs" dxfId="1284" priority="677" stopIfTrue="1" operator="equal">
      <formula>0</formula>
    </cfRule>
  </conditionalFormatting>
  <conditionalFormatting sqref="E113:F114">
    <cfRule type="cellIs" dxfId="1283" priority="681" stopIfTrue="1" operator="equal">
      <formula>0</formula>
    </cfRule>
  </conditionalFormatting>
  <conditionalFormatting sqref="BI116 BH119:BI119">
    <cfRule type="cellIs" dxfId="1282" priority="643" stopIfTrue="1" operator="equal">
      <formula>0</formula>
    </cfRule>
  </conditionalFormatting>
  <conditionalFormatting sqref="BI116 BH119:BI119">
    <cfRule type="cellIs" dxfId="1281" priority="644" stopIfTrue="1" operator="equal">
      <formula>0</formula>
    </cfRule>
    <cfRule type="cellIs" dxfId="1280" priority="645" stopIfTrue="1" operator="equal">
      <formula>0</formula>
    </cfRule>
  </conditionalFormatting>
  <conditionalFormatting sqref="BI120">
    <cfRule type="cellIs" dxfId="1279" priority="641" stopIfTrue="1" operator="equal">
      <formula>0</formula>
    </cfRule>
    <cfRule type="cellIs" dxfId="1278" priority="642" stopIfTrue="1" operator="equal">
      <formula>0</formula>
    </cfRule>
  </conditionalFormatting>
  <conditionalFormatting sqref="BI120:BI121">
    <cfRule type="cellIs" dxfId="1277" priority="640" stopIfTrue="1" operator="equal">
      <formula>0</formula>
    </cfRule>
  </conditionalFormatting>
  <conditionalFormatting sqref="BI121">
    <cfRule type="cellIs" dxfId="1276" priority="639" stopIfTrue="1" operator="equal">
      <formula>0</formula>
    </cfRule>
  </conditionalFormatting>
  <conditionalFormatting sqref="BI121:BI122">
    <cfRule type="cellIs" dxfId="1275" priority="638" stopIfTrue="1" operator="equal">
      <formula>0</formula>
    </cfRule>
  </conditionalFormatting>
  <conditionalFormatting sqref="BI122">
    <cfRule type="cellIs" dxfId="1274" priority="636" stopIfTrue="1" operator="equal">
      <formula>0</formula>
    </cfRule>
    <cfRule type="cellIs" dxfId="1273" priority="637" stopIfTrue="1" operator="equal">
      <formula>0</formula>
    </cfRule>
  </conditionalFormatting>
  <conditionalFormatting sqref="E116:F116 E119:F122">
    <cfRule type="cellIs" dxfId="1272" priority="656" stopIfTrue="1" operator="equal">
      <formula>0</formula>
    </cfRule>
  </conditionalFormatting>
  <conditionalFormatting sqref="E116:F116 E119:F122">
    <cfRule type="cellIs" dxfId="1271" priority="655" stopIfTrue="1" operator="equal">
      <formula>0</formula>
    </cfRule>
  </conditionalFormatting>
  <conditionalFormatting sqref="E123:F123">
    <cfRule type="cellIs" dxfId="1270" priority="658" stopIfTrue="1" operator="equal">
      <formula>0</formula>
    </cfRule>
    <cfRule type="cellIs" dxfId="1269" priority="659" stopIfTrue="1" operator="equal">
      <formula>0</formula>
    </cfRule>
    <cfRule type="cellIs" dxfId="1268" priority="660" stopIfTrue="1" operator="equal">
      <formula>0</formula>
    </cfRule>
  </conditionalFormatting>
  <conditionalFormatting sqref="F116 F118:F119 F7 F15:F24">
    <cfRule type="cellIs" dxfId="1267" priority="646" stopIfTrue="1" operator="between">
      <formula>-0.0001</formula>
      <formula>0.0001</formula>
    </cfRule>
    <cfRule type="cellIs" dxfId="1266" priority="647" stopIfTrue="1" operator="equal">
      <formula>0</formula>
    </cfRule>
    <cfRule type="cellIs" dxfId="1265" priority="648" stopIfTrue="1" operator="equal">
      <formula>0</formula>
    </cfRule>
    <cfRule type="cellIs" dxfId="1264" priority="649" stopIfTrue="1" operator="equal">
      <formula>0</formula>
    </cfRule>
    <cfRule type="cellIs" dxfId="1263" priority="650" stopIfTrue="1" operator="between">
      <formula>-0.0001</formula>
      <formula>0.0001</formula>
    </cfRule>
    <cfRule type="cellIs" dxfId="1262" priority="651" stopIfTrue="1" operator="between">
      <formula>-0.0001</formula>
      <formula>0.00001</formula>
    </cfRule>
    <cfRule type="cellIs" dxfId="1261" priority="652" stopIfTrue="1" operator="equal">
      <formula>0</formula>
    </cfRule>
    <cfRule type="cellIs" dxfId="1260" priority="653" stopIfTrue="1" operator="equal">
      <formula>0</formula>
    </cfRule>
    <cfRule type="cellIs" dxfId="1259" priority="654" stopIfTrue="1" operator="equal">
      <formula>0</formula>
    </cfRule>
  </conditionalFormatting>
  <conditionalFormatting sqref="F124:F126">
    <cfRule type="cellIs" dxfId="1258" priority="667" stopIfTrue="1" operator="equal">
      <formula>0</formula>
    </cfRule>
  </conditionalFormatting>
  <conditionalFormatting sqref="F124:F126">
    <cfRule type="cellIs" dxfId="1257" priority="666" stopIfTrue="1" operator="equal">
      <formula>0</formula>
    </cfRule>
  </conditionalFormatting>
  <conditionalFormatting sqref="Q157:Y157">
    <cfRule type="cellIs" dxfId="1256" priority="661" stopIfTrue="1" operator="between">
      <formula>-0.0001</formula>
      <formula>0.0001</formula>
    </cfRule>
    <cfRule type="cellIs" dxfId="1255" priority="662" stopIfTrue="1" operator="equal">
      <formula>0</formula>
    </cfRule>
    <cfRule type="cellIs" dxfId="1254" priority="663" stopIfTrue="1" operator="equal">
      <formula>0</formula>
    </cfRule>
    <cfRule type="cellIs" dxfId="1253" priority="664" stopIfTrue="1" operator="equal">
      <formula>0</formula>
    </cfRule>
    <cfRule type="cellIs" dxfId="1252" priority="665" stopIfTrue="1" operator="between">
      <formula>-0.0001</formula>
      <formula>0.00001</formula>
    </cfRule>
  </conditionalFormatting>
  <conditionalFormatting sqref="K158:AL158 AN158:BF158">
    <cfRule type="cellIs" dxfId="1251" priority="668" stopIfTrue="1" operator="equal">
      <formula>0</formula>
    </cfRule>
    <cfRule type="cellIs" dxfId="1250" priority="669" stopIfTrue="1" operator="between">
      <formula>-0.0001</formula>
      <formula>0.0001</formula>
    </cfRule>
    <cfRule type="cellIs" dxfId="1249" priority="670" stopIfTrue="1" operator="between">
      <formula>-0.0001</formula>
      <formula>0.00001</formula>
    </cfRule>
    <cfRule type="cellIs" dxfId="1248" priority="671" stopIfTrue="1" operator="equal">
      <formula>0</formula>
    </cfRule>
    <cfRule type="cellIs" dxfId="1247" priority="672" stopIfTrue="1" operator="equal">
      <formula>0</formula>
    </cfRule>
  </conditionalFormatting>
  <conditionalFormatting sqref="E116:F116 E119:F122">
    <cfRule type="cellIs" dxfId="1246" priority="657" stopIfTrue="1" operator="equal">
      <formula>0</formula>
    </cfRule>
  </conditionalFormatting>
  <conditionalFormatting sqref="BN9:BO9">
    <cfRule type="cellIs" dxfId="1245" priority="633" stopIfTrue="1" operator="equal">
      <formula>0</formula>
    </cfRule>
  </conditionalFormatting>
  <conditionalFormatting sqref="BN9:BO9">
    <cfRule type="cellIs" dxfId="1244" priority="634" stopIfTrue="1" operator="equal">
      <formula>0</formula>
    </cfRule>
  </conditionalFormatting>
  <conditionalFormatting sqref="BN9:BO9">
    <cfRule type="cellIs" dxfId="1243" priority="635" stopIfTrue="1" operator="equal">
      <formula>0</formula>
    </cfRule>
  </conditionalFormatting>
  <conditionalFormatting sqref="BN78:BO90">
    <cfRule type="cellIs" dxfId="1242" priority="630" stopIfTrue="1" operator="equal">
      <formula>0</formula>
    </cfRule>
  </conditionalFormatting>
  <conditionalFormatting sqref="BN78:BO90">
    <cfRule type="cellIs" dxfId="1241" priority="631" stopIfTrue="1" operator="equal">
      <formula>0</formula>
    </cfRule>
    <cfRule type="cellIs" dxfId="1240" priority="632" stopIfTrue="1" operator="equal">
      <formula>0</formula>
    </cfRule>
  </conditionalFormatting>
  <conditionalFormatting sqref="BN120:BO120">
    <cfRule type="cellIs" dxfId="1239" priority="627" stopIfTrue="1" operator="equal">
      <formula>0</formula>
    </cfRule>
    <cfRule type="cellIs" dxfId="1238" priority="628" stopIfTrue="1" operator="equal">
      <formula>0</formula>
    </cfRule>
  </conditionalFormatting>
  <conditionalFormatting sqref="BN120:BO120">
    <cfRule type="cellIs" dxfId="1237" priority="629" stopIfTrue="1" operator="equal">
      <formula>0</formula>
    </cfRule>
  </conditionalFormatting>
  <conditionalFormatting sqref="HY157:IR157">
    <cfRule type="cellIs" dxfId="1236" priority="625" stopIfTrue="1" operator="equal">
      <formula>0</formula>
    </cfRule>
  </conditionalFormatting>
  <conditionalFormatting sqref="HY157:IR157">
    <cfRule type="cellIs" dxfId="1235" priority="626" stopIfTrue="1" operator="equal">
      <formula>0</formula>
    </cfRule>
  </conditionalFormatting>
  <conditionalFormatting sqref="HY157:IL157">
    <cfRule type="cellIs" dxfId="1234" priority="624" stopIfTrue="1" operator="between">
      <formula>-0.0001</formula>
      <formula>0.0001</formula>
    </cfRule>
  </conditionalFormatting>
  <conditionalFormatting sqref="HY157:IL157">
    <cfRule type="cellIs" dxfId="1233" priority="621" stopIfTrue="1" operator="equal">
      <formula>0</formula>
    </cfRule>
    <cfRule type="cellIs" dxfId="1232" priority="622" stopIfTrue="1" operator="equal">
      <formula>0</formula>
    </cfRule>
    <cfRule type="cellIs" dxfId="1231" priority="623" stopIfTrue="1" operator="equal">
      <formula>0</formula>
    </cfRule>
  </conditionalFormatting>
  <conditionalFormatting sqref="HY157:IP157">
    <cfRule type="cellIs" dxfId="1230" priority="620" stopIfTrue="1" operator="between">
      <formula>-0.0001</formula>
      <formula>0.00001</formula>
    </cfRule>
  </conditionalFormatting>
  <conditionalFormatting sqref="HV157:HW157 E157:F157">
    <cfRule type="cellIs" dxfId="1229" priority="618" stopIfTrue="1" operator="equal">
      <formula>0</formula>
    </cfRule>
  </conditionalFormatting>
  <conditionalFormatting sqref="HV157:HW157 E157:F157">
    <cfRule type="cellIs" dxfId="1228" priority="617" stopIfTrue="1" operator="equal">
      <formula>0</formula>
    </cfRule>
  </conditionalFormatting>
  <conditionalFormatting sqref="HW157 F157">
    <cfRule type="cellIs" dxfId="1227" priority="608" stopIfTrue="1" operator="between">
      <formula>-0.0001</formula>
      <formula>0.0001</formula>
    </cfRule>
    <cfRule type="cellIs" dxfId="1226" priority="609" stopIfTrue="1" operator="equal">
      <formula>0</formula>
    </cfRule>
    <cfRule type="cellIs" dxfId="1225" priority="610" stopIfTrue="1" operator="equal">
      <formula>0</formula>
    </cfRule>
    <cfRule type="cellIs" dxfId="1224" priority="611" stopIfTrue="1" operator="equal">
      <formula>0</formula>
    </cfRule>
    <cfRule type="cellIs" dxfId="1223" priority="612" stopIfTrue="1" operator="between">
      <formula>-0.0001</formula>
      <formula>0.0001</formula>
    </cfRule>
    <cfRule type="cellIs" dxfId="1222" priority="613" stopIfTrue="1" operator="between">
      <formula>-0.0001</formula>
      <formula>0.00001</formula>
    </cfRule>
    <cfRule type="cellIs" dxfId="1221" priority="614" stopIfTrue="1" operator="equal">
      <formula>0</formula>
    </cfRule>
    <cfRule type="cellIs" dxfId="1220" priority="615" stopIfTrue="1" operator="equal">
      <formula>0</formula>
    </cfRule>
    <cfRule type="cellIs" dxfId="1219" priority="616" stopIfTrue="1" operator="equal">
      <formula>0</formula>
    </cfRule>
  </conditionalFormatting>
  <conditionalFormatting sqref="HV157:HW157 E157:F157">
    <cfRule type="cellIs" dxfId="1218" priority="619" stopIfTrue="1" operator="equal">
      <formula>0</formula>
    </cfRule>
  </conditionalFormatting>
  <conditionalFormatting sqref="IM157:IP157 Z157:AC157">
    <cfRule type="cellIs" dxfId="1217" priority="605" stopIfTrue="1" operator="between">
      <formula>-0.0001</formula>
      <formula>0.0001</formula>
    </cfRule>
    <cfRule type="cellIs" dxfId="1216" priority="606" stopIfTrue="1" operator="equal">
      <formula>0</formula>
    </cfRule>
    <cfRule type="cellIs" dxfId="1215" priority="607" stopIfTrue="1" operator="equal">
      <formula>0</formula>
    </cfRule>
  </conditionalFormatting>
  <conditionalFormatting sqref="IM157:IP157 Z157:AC157">
    <cfRule type="cellIs" dxfId="1214" priority="602" stopIfTrue="1" operator="equal">
      <formula>0</formula>
    </cfRule>
    <cfRule type="cellIs" dxfId="1213" priority="603" stopIfTrue="1" operator="equal">
      <formula>0</formula>
    </cfRule>
    <cfRule type="cellIs" dxfId="1212" priority="604" stopIfTrue="1" operator="equal">
      <formula>0</formula>
    </cfRule>
  </conditionalFormatting>
  <conditionalFormatting sqref="IM157:IP157 Z157:AC157">
    <cfRule type="cellIs" dxfId="1211" priority="601" stopIfTrue="1" operator="between">
      <formula>-0.0001</formula>
      <formula>0.0001</formula>
    </cfRule>
  </conditionalFormatting>
  <conditionalFormatting sqref="IR157 AE157">
    <cfRule type="cellIs" dxfId="1210" priority="598" stopIfTrue="1" operator="equal">
      <formula>0</formula>
    </cfRule>
  </conditionalFormatting>
  <conditionalFormatting sqref="IR157 AE157">
    <cfRule type="cellIs" dxfId="1209" priority="599" stopIfTrue="1" operator="equal">
      <formula>0</formula>
    </cfRule>
    <cfRule type="cellIs" dxfId="1208" priority="600" stopIfTrue="1" operator="equal">
      <formula>0</formula>
    </cfRule>
  </conditionalFormatting>
  <conditionalFormatting sqref="HY157:IL157">
    <cfRule type="cellIs" dxfId="1207" priority="595" stopIfTrue="1" operator="between">
      <formula>-0.0001</formula>
      <formula>0.0001</formula>
    </cfRule>
    <cfRule type="cellIs" dxfId="1206" priority="596" stopIfTrue="1" operator="equal">
      <formula>0</formula>
    </cfRule>
    <cfRule type="cellIs" dxfId="1205" priority="597" stopIfTrue="1" operator="equal">
      <formula>0</formula>
    </cfRule>
  </conditionalFormatting>
  <conditionalFormatting sqref="E117:F117">
    <cfRule type="cellIs" dxfId="1204" priority="593" stopIfTrue="1" operator="equal">
      <formula>0</formula>
    </cfRule>
  </conditionalFormatting>
  <conditionalFormatting sqref="E117:F117">
    <cfRule type="cellIs" dxfId="1203" priority="594" stopIfTrue="1" operator="equal">
      <formula>0</formula>
    </cfRule>
  </conditionalFormatting>
  <conditionalFormatting sqref="E92:F102 BI92:BI102">
    <cfRule type="cellIs" dxfId="1202" priority="591" stopIfTrue="1" operator="equal">
      <formula>0</formula>
    </cfRule>
  </conditionalFormatting>
  <conditionalFormatting sqref="BI92:BI102">
    <cfRule type="cellIs" dxfId="1201" priority="592" stopIfTrue="1" operator="equal">
      <formula>0</formula>
    </cfRule>
  </conditionalFormatting>
  <conditionalFormatting sqref="E92:F102">
    <cfRule type="cellIs" dxfId="1200" priority="590" stopIfTrue="1" operator="equal">
      <formula>0</formula>
    </cfRule>
  </conditionalFormatting>
  <conditionalFormatting sqref="E92:F102">
    <cfRule type="cellIs" dxfId="1199" priority="589" stopIfTrue="1" operator="equal">
      <formula>0</formula>
    </cfRule>
  </conditionalFormatting>
  <conditionalFormatting sqref="E109:F109">
    <cfRule type="cellIs" dxfId="1198" priority="588" stopIfTrue="1" operator="equal">
      <formula>0</formula>
    </cfRule>
  </conditionalFormatting>
  <conditionalFormatting sqref="E109:F109">
    <cfRule type="cellIs" dxfId="1197" priority="586" stopIfTrue="1" operator="equal">
      <formula>0</formula>
    </cfRule>
    <cfRule type="cellIs" dxfId="1196" priority="587" stopIfTrue="1" operator="equal">
      <formula>0</formula>
    </cfRule>
  </conditionalFormatting>
  <conditionalFormatting sqref="E40:F40">
    <cfRule type="cellIs" dxfId="1195" priority="584" stopIfTrue="1" operator="equal">
      <formula>0</formula>
    </cfRule>
  </conditionalFormatting>
  <conditionalFormatting sqref="E40:F40">
    <cfRule type="cellIs" dxfId="1194" priority="583" stopIfTrue="1" operator="equal">
      <formula>0</formula>
    </cfRule>
  </conditionalFormatting>
  <conditionalFormatting sqref="E40:F40">
    <cfRule type="cellIs" dxfId="1193" priority="585" stopIfTrue="1" operator="equal">
      <formula>0</formula>
    </cfRule>
  </conditionalFormatting>
  <conditionalFormatting sqref="BI116">
    <cfRule type="cellIs" dxfId="1192" priority="582" stopIfTrue="1" operator="equal">
      <formula>0</formula>
    </cfRule>
  </conditionalFormatting>
  <conditionalFormatting sqref="BI116">
    <cfRule type="cellIs" dxfId="1191" priority="580" stopIfTrue="1" operator="equal">
      <formula>0</formula>
    </cfRule>
    <cfRule type="cellIs" dxfId="1190" priority="581" stopIfTrue="1" operator="equal">
      <formula>0</formula>
    </cfRule>
  </conditionalFormatting>
  <conditionalFormatting sqref="BI116">
    <cfRule type="cellIs" dxfId="1189" priority="576" stopIfTrue="1" operator="between">
      <formula>-0.0001</formula>
      <formula>0.0001</formula>
    </cfRule>
    <cfRule type="cellIs" dxfId="1188" priority="577" stopIfTrue="1" operator="between">
      <formula>-0.0001</formula>
      <formula>0.00001</formula>
    </cfRule>
    <cfRule type="cellIs" dxfId="1187" priority="578" stopIfTrue="1" operator="equal">
      <formula>0</formula>
    </cfRule>
    <cfRule type="cellIs" dxfId="1186" priority="579" stopIfTrue="1" operator="equal">
      <formula>0</formula>
    </cfRule>
  </conditionalFormatting>
  <conditionalFormatting sqref="BI158">
    <cfRule type="cellIs" dxfId="1185" priority="572" stopIfTrue="1" operator="between">
      <formula>-0.0001</formula>
      <formula>0.0001</formula>
    </cfRule>
    <cfRule type="cellIs" dxfId="1184" priority="573" stopIfTrue="1" operator="between">
      <formula>-0.0001</formula>
      <formula>0.00001</formula>
    </cfRule>
    <cfRule type="cellIs" dxfId="1183" priority="574" stopIfTrue="1" operator="equal">
      <formula>0</formula>
    </cfRule>
    <cfRule type="cellIs" dxfId="1182" priority="575" stopIfTrue="1" operator="equal">
      <formula>0</formula>
    </cfRule>
  </conditionalFormatting>
  <conditionalFormatting sqref="BI58 BI105">
    <cfRule type="cellIs" dxfId="1181" priority="571" stopIfTrue="1" operator="equal">
      <formula>0</formula>
    </cfRule>
  </conditionalFormatting>
  <conditionalFormatting sqref="BI58 BI105">
    <cfRule type="cellIs" dxfId="1180" priority="567" stopIfTrue="1" operator="between">
      <formula>-0.0001</formula>
      <formula>0.0001</formula>
    </cfRule>
    <cfRule type="cellIs" dxfId="1179" priority="568" stopIfTrue="1" operator="between">
      <formula>-0.0001</formula>
      <formula>0.00001</formula>
    </cfRule>
    <cfRule type="cellIs" dxfId="1178" priority="569" stopIfTrue="1" operator="equal">
      <formula>0</formula>
    </cfRule>
    <cfRule type="cellIs" dxfId="1177" priority="570" stopIfTrue="1" operator="equal">
      <formula>0</formula>
    </cfRule>
  </conditionalFormatting>
  <conditionalFormatting sqref="BI121">
    <cfRule type="cellIs" dxfId="1176" priority="565" stopIfTrue="1" operator="equal">
      <formula>0</formula>
    </cfRule>
    <cfRule type="cellIs" dxfId="1175" priority="566" stopIfTrue="1" operator="equal">
      <formula>0</formula>
    </cfRule>
  </conditionalFormatting>
  <conditionalFormatting sqref="BI122">
    <cfRule type="cellIs" dxfId="1174" priority="564" stopIfTrue="1" operator="equal">
      <formula>0</formula>
    </cfRule>
  </conditionalFormatting>
  <conditionalFormatting sqref="BI122">
    <cfRule type="cellIs" dxfId="1173" priority="560" stopIfTrue="1" operator="between">
      <formula>-0.0001</formula>
      <formula>0.0001</formula>
    </cfRule>
    <cfRule type="cellIs" dxfId="1172" priority="561" stopIfTrue="1" operator="equal">
      <formula>0</formula>
    </cfRule>
    <cfRule type="cellIs" dxfId="1171" priority="562" stopIfTrue="1" operator="equal">
      <formula>0</formula>
    </cfRule>
    <cfRule type="cellIs" dxfId="1170" priority="563" stopIfTrue="1" operator="equal">
      <formula>0</formula>
    </cfRule>
  </conditionalFormatting>
  <conditionalFormatting sqref="BI123">
    <cfRule type="cellIs" dxfId="1169" priority="559" stopIfTrue="1" operator="equal">
      <formula>0</formula>
    </cfRule>
  </conditionalFormatting>
  <conditionalFormatting sqref="BI123">
    <cfRule type="cellIs" dxfId="1168" priority="558" stopIfTrue="1" operator="equal">
      <formula>0</formula>
    </cfRule>
  </conditionalFormatting>
  <conditionalFormatting sqref="BI123">
    <cfRule type="cellIs" dxfId="1167" priority="554" stopIfTrue="1" operator="between">
      <formula>-0.0001</formula>
      <formula>0.0001</formula>
    </cfRule>
    <cfRule type="cellIs" dxfId="1166" priority="555" stopIfTrue="1" operator="between">
      <formula>-0.0001</formula>
      <formula>0.00001</formula>
    </cfRule>
    <cfRule type="cellIs" dxfId="1165" priority="556" stopIfTrue="1" operator="equal">
      <formula>0</formula>
    </cfRule>
    <cfRule type="cellIs" dxfId="1164" priority="557" stopIfTrue="1" operator="equal">
      <formula>0</formula>
    </cfRule>
  </conditionalFormatting>
  <conditionalFormatting sqref="BI123">
    <cfRule type="cellIs" dxfId="1163" priority="553" stopIfTrue="1" operator="equal">
      <formula>0</formula>
    </cfRule>
  </conditionalFormatting>
  <conditionalFormatting sqref="BI123">
    <cfRule type="cellIs" dxfId="1162" priority="552" stopIfTrue="1" operator="equal">
      <formula>0</formula>
    </cfRule>
  </conditionalFormatting>
  <conditionalFormatting sqref="BI123">
    <cfRule type="cellIs" dxfId="1161" priority="551" stopIfTrue="1" operator="equal">
      <formula>0</formula>
    </cfRule>
  </conditionalFormatting>
  <conditionalFormatting sqref="BI123">
    <cfRule type="cellIs" dxfId="1160" priority="549" stopIfTrue="1" operator="equal">
      <formula>0</formula>
    </cfRule>
    <cfRule type="cellIs" dxfId="1159" priority="550" stopIfTrue="1" operator="equal">
      <formula>0</formula>
    </cfRule>
  </conditionalFormatting>
  <conditionalFormatting sqref="BI124:BI126">
    <cfRule type="cellIs" dxfId="1158" priority="548" stopIfTrue="1" operator="equal">
      <formula>0</formula>
    </cfRule>
  </conditionalFormatting>
  <conditionalFormatting sqref="BI124:BI126">
    <cfRule type="cellIs" dxfId="1157" priority="544" stopIfTrue="1" operator="between">
      <formula>-0.0001</formula>
      <formula>0.0001</formula>
    </cfRule>
    <cfRule type="cellIs" dxfId="1156" priority="545" stopIfTrue="1" operator="between">
      <formula>-0.0001</formula>
      <formula>0.00001</formula>
    </cfRule>
    <cfRule type="cellIs" dxfId="1155" priority="546" stopIfTrue="1" operator="equal">
      <formula>0</formula>
    </cfRule>
    <cfRule type="cellIs" dxfId="1154" priority="547" stopIfTrue="1" operator="equal">
      <formula>0</formula>
    </cfRule>
  </conditionalFormatting>
  <conditionalFormatting sqref="BI124:BI126">
    <cfRule type="cellIs" dxfId="1153" priority="543" stopIfTrue="1" operator="equal">
      <formula>0</formula>
    </cfRule>
  </conditionalFormatting>
  <conditionalFormatting sqref="BI124:BI126">
    <cfRule type="cellIs" dxfId="1152" priority="541" stopIfTrue="1" operator="equal">
      <formula>0</formula>
    </cfRule>
    <cfRule type="cellIs" dxfId="1151" priority="542" stopIfTrue="1" operator="equal">
      <formula>0</formula>
    </cfRule>
  </conditionalFormatting>
  <conditionalFormatting sqref="BI124:BI126">
    <cfRule type="cellIs" dxfId="1150" priority="540" stopIfTrue="1" operator="equal">
      <formula>0</formula>
    </cfRule>
  </conditionalFormatting>
  <conditionalFormatting sqref="BI124:BI126">
    <cfRule type="cellIs" dxfId="1149" priority="536" stopIfTrue="1" operator="between">
      <formula>-0.0001</formula>
      <formula>0.0001</formula>
    </cfRule>
    <cfRule type="cellIs" dxfId="1148" priority="537" stopIfTrue="1" operator="equal">
      <formula>0</formula>
    </cfRule>
    <cfRule type="cellIs" dxfId="1147" priority="538" stopIfTrue="1" operator="equal">
      <formula>0</formula>
    </cfRule>
    <cfRule type="cellIs" dxfId="1146" priority="539" stopIfTrue="1" operator="equal">
      <formula>0</formula>
    </cfRule>
  </conditionalFormatting>
  <conditionalFormatting sqref="BI118">
    <cfRule type="cellIs" dxfId="1145" priority="534" stopIfTrue="1" operator="equal">
      <formula>0</formula>
    </cfRule>
  </conditionalFormatting>
  <conditionalFormatting sqref="BI118">
    <cfRule type="cellIs" dxfId="1144" priority="535" stopIfTrue="1" operator="equal">
      <formula>0</formula>
    </cfRule>
  </conditionalFormatting>
  <conditionalFormatting sqref="BI48:BI50">
    <cfRule type="cellIs" dxfId="1143" priority="532" stopIfTrue="1" operator="equal">
      <formula>0</formula>
    </cfRule>
  </conditionalFormatting>
  <conditionalFormatting sqref="BI48:BI50">
    <cfRule type="cellIs" dxfId="1142" priority="533" stopIfTrue="1" operator="equal">
      <formula>0</formula>
    </cfRule>
  </conditionalFormatting>
  <conditionalFormatting sqref="BI48:BI50">
    <cfRule type="cellIs" dxfId="1141" priority="530" stopIfTrue="1" operator="equal">
      <formula>0</formula>
    </cfRule>
    <cfRule type="cellIs" dxfId="1140" priority="531" stopIfTrue="1" operator="equal">
      <formula>0</formula>
    </cfRule>
  </conditionalFormatting>
  <conditionalFormatting sqref="BI48:BI50">
    <cfRule type="cellIs" dxfId="1139" priority="526" stopIfTrue="1" operator="between">
      <formula>-0.0001</formula>
      <formula>0.0001</formula>
    </cfRule>
    <cfRule type="cellIs" dxfId="1138" priority="527" stopIfTrue="1" operator="between">
      <formula>-0.0001</formula>
      <formula>0.00001</formula>
    </cfRule>
    <cfRule type="cellIs" dxfId="1137" priority="528" stopIfTrue="1" operator="equal">
      <formula>0</formula>
    </cfRule>
    <cfRule type="cellIs" dxfId="1136" priority="529" stopIfTrue="1" operator="equal">
      <formula>0</formula>
    </cfRule>
  </conditionalFormatting>
  <conditionalFormatting sqref="BI55">
    <cfRule type="cellIs" dxfId="1135" priority="525" stopIfTrue="1" operator="equal">
      <formula>0</formula>
    </cfRule>
  </conditionalFormatting>
  <conditionalFormatting sqref="BI55">
    <cfRule type="cellIs" dxfId="1134" priority="521" stopIfTrue="1" operator="between">
      <formula>-0.0001</formula>
      <formula>0.0001</formula>
    </cfRule>
    <cfRule type="cellIs" dxfId="1133" priority="522" stopIfTrue="1" operator="between">
      <formula>-0.0001</formula>
      <formula>0.00001</formula>
    </cfRule>
    <cfRule type="cellIs" dxfId="1132" priority="523" stopIfTrue="1" operator="equal">
      <formula>0</formula>
    </cfRule>
    <cfRule type="cellIs" dxfId="1131" priority="524" stopIfTrue="1" operator="equal">
      <formula>0</formula>
    </cfRule>
  </conditionalFormatting>
  <conditionalFormatting sqref="BI106:BI108">
    <cfRule type="cellIs" dxfId="1130" priority="519" stopIfTrue="1" operator="equal">
      <formula>0</formula>
    </cfRule>
    <cfRule type="cellIs" dxfId="1129" priority="520" stopIfTrue="1" operator="equal">
      <formula>0</formula>
    </cfRule>
  </conditionalFormatting>
  <conditionalFormatting sqref="BI106:BI108">
    <cfRule type="cellIs" dxfId="1128" priority="518" stopIfTrue="1" operator="equal">
      <formula>0</formula>
    </cfRule>
  </conditionalFormatting>
  <conditionalFormatting sqref="BI106:BI108">
    <cfRule type="cellIs" dxfId="1127" priority="514" stopIfTrue="1" operator="between">
      <formula>-0.0001</formula>
      <formula>0.0001</formula>
    </cfRule>
    <cfRule type="cellIs" dxfId="1126" priority="515" stopIfTrue="1" operator="between">
      <formula>-0.0001</formula>
      <formula>0.00001</formula>
    </cfRule>
    <cfRule type="cellIs" dxfId="1125" priority="516" stopIfTrue="1" operator="equal">
      <formula>0</formula>
    </cfRule>
    <cfRule type="cellIs" dxfId="1124" priority="517" stopIfTrue="1" operator="equal">
      <formula>0</formula>
    </cfRule>
  </conditionalFormatting>
  <conditionalFormatting sqref="BI78:BI90">
    <cfRule type="cellIs" dxfId="1123" priority="512" stopIfTrue="1" operator="equal">
      <formula>0</formula>
    </cfRule>
  </conditionalFormatting>
  <conditionalFormatting sqref="BI78:BI90">
    <cfRule type="cellIs" dxfId="1122" priority="513" stopIfTrue="1" operator="equal">
      <formula>0</formula>
    </cfRule>
  </conditionalFormatting>
  <conditionalFormatting sqref="BI91">
    <cfRule type="cellIs" dxfId="1121" priority="510" stopIfTrue="1" operator="equal">
      <formula>0</formula>
    </cfRule>
  </conditionalFormatting>
  <conditionalFormatting sqref="BI91">
    <cfRule type="cellIs" dxfId="1120" priority="511" stopIfTrue="1" operator="equal">
      <formula>0</formula>
    </cfRule>
  </conditionalFormatting>
  <conditionalFormatting sqref="BI103">
    <cfRule type="cellIs" dxfId="1119" priority="508" stopIfTrue="1" operator="equal">
      <formula>0</formula>
    </cfRule>
  </conditionalFormatting>
  <conditionalFormatting sqref="BI103">
    <cfRule type="cellIs" dxfId="1118" priority="509" stopIfTrue="1" operator="equal">
      <formula>0</formula>
    </cfRule>
  </conditionalFormatting>
  <conditionalFormatting sqref="E104:F104">
    <cfRule type="cellIs" dxfId="1117" priority="507" stopIfTrue="1" operator="equal">
      <formula>0</formula>
    </cfRule>
  </conditionalFormatting>
  <conditionalFormatting sqref="E104:F104">
    <cfRule type="cellIs" dxfId="1116" priority="505" stopIfTrue="1" operator="equal">
      <formula>0</formula>
    </cfRule>
  </conditionalFormatting>
  <conditionalFormatting sqref="E104:F104">
    <cfRule type="cellIs" dxfId="1115" priority="506" stopIfTrue="1" operator="equal">
      <formula>0</formula>
    </cfRule>
  </conditionalFormatting>
  <conditionalFormatting sqref="BI104">
    <cfRule type="cellIs" dxfId="1114" priority="503" stopIfTrue="1" operator="equal">
      <formula>0</formula>
    </cfRule>
  </conditionalFormatting>
  <conditionalFormatting sqref="BI104">
    <cfRule type="cellIs" dxfId="1113" priority="504" stopIfTrue="1" operator="equal">
      <formula>0</formula>
    </cfRule>
  </conditionalFormatting>
  <conditionalFormatting sqref="BH9">
    <cfRule type="cellIs" dxfId="1112" priority="501" stopIfTrue="1" operator="equal">
      <formula>0</formula>
    </cfRule>
    <cfRule type="cellIs" dxfId="1111" priority="502" stopIfTrue="1" operator="equal">
      <formula>0</formula>
    </cfRule>
  </conditionalFormatting>
  <conditionalFormatting sqref="BH9">
    <cfRule type="cellIs" dxfId="1110" priority="499" stopIfTrue="1" operator="equal">
      <formula>0</formula>
    </cfRule>
    <cfRule type="cellIs" dxfId="1109" priority="500" stopIfTrue="1" operator="equal">
      <formula>0</formula>
    </cfRule>
  </conditionalFormatting>
  <conditionalFormatting sqref="BH128">
    <cfRule type="cellIs" dxfId="1108" priority="255" stopIfTrue="1" operator="equal">
      <formula>0</formula>
    </cfRule>
    <cfRule type="cellIs" dxfId="1107" priority="256" stopIfTrue="1" operator="equal">
      <formula>0</formula>
    </cfRule>
  </conditionalFormatting>
  <conditionalFormatting sqref="BH128">
    <cfRule type="cellIs" dxfId="1106" priority="251" stopIfTrue="1" operator="between">
      <formula>-0.0001</formula>
      <formula>0.0001</formula>
    </cfRule>
    <cfRule type="cellIs" dxfId="1105" priority="252" stopIfTrue="1" operator="between">
      <formula>-0.0001</formula>
      <formula>0.00001</formula>
    </cfRule>
    <cfRule type="cellIs" dxfId="1104" priority="253" stopIfTrue="1" operator="equal">
      <formula>0</formula>
    </cfRule>
    <cfRule type="cellIs" dxfId="1103" priority="254" stopIfTrue="1" operator="equal">
      <formula>0</formula>
    </cfRule>
  </conditionalFormatting>
  <conditionalFormatting sqref="BH91">
    <cfRule type="cellIs" dxfId="1102" priority="497" stopIfTrue="1" operator="equal">
      <formula>0</formula>
    </cfRule>
  </conditionalFormatting>
  <conditionalFormatting sqref="BH91">
    <cfRule type="cellIs" dxfId="1101" priority="498" stopIfTrue="1" operator="equal">
      <formula>0</formula>
    </cfRule>
  </conditionalFormatting>
  <conditionalFormatting sqref="BH91">
    <cfRule type="cellIs" dxfId="1100" priority="495" stopIfTrue="1" operator="equal">
      <formula>0</formula>
    </cfRule>
    <cfRule type="cellIs" dxfId="1099" priority="496" stopIfTrue="1" operator="equal">
      <formula>0</formula>
    </cfRule>
  </conditionalFormatting>
  <conditionalFormatting sqref="BH91">
    <cfRule type="cellIs" dxfId="1098" priority="491" stopIfTrue="1" operator="between">
      <formula>-0.0001</formula>
      <formula>0.0001</formula>
    </cfRule>
    <cfRule type="cellIs" dxfId="1097" priority="492" stopIfTrue="1" operator="between">
      <formula>-0.0001</formula>
      <formula>0.00001</formula>
    </cfRule>
    <cfRule type="cellIs" dxfId="1096" priority="493" stopIfTrue="1" operator="equal">
      <formula>0</formula>
    </cfRule>
    <cfRule type="cellIs" dxfId="1095" priority="494" stopIfTrue="1" operator="equal">
      <formula>0</formula>
    </cfRule>
  </conditionalFormatting>
  <conditionalFormatting sqref="BH92">
    <cfRule type="cellIs" dxfId="1094" priority="489" stopIfTrue="1" operator="equal">
      <formula>0</formula>
    </cfRule>
  </conditionalFormatting>
  <conditionalFormatting sqref="BH92">
    <cfRule type="cellIs" dxfId="1093" priority="490" stopIfTrue="1" operator="equal">
      <formula>0</formula>
    </cfRule>
  </conditionalFormatting>
  <conditionalFormatting sqref="BH92">
    <cfRule type="cellIs" dxfId="1092" priority="487" stopIfTrue="1" operator="equal">
      <formula>0</formula>
    </cfRule>
    <cfRule type="cellIs" dxfId="1091" priority="488" stopIfTrue="1" operator="equal">
      <formula>0</formula>
    </cfRule>
  </conditionalFormatting>
  <conditionalFormatting sqref="BH92">
    <cfRule type="cellIs" dxfId="1090" priority="483" stopIfTrue="1" operator="between">
      <formula>-0.0001</formula>
      <formula>0.0001</formula>
    </cfRule>
    <cfRule type="cellIs" dxfId="1089" priority="484" stopIfTrue="1" operator="between">
      <formula>-0.0001</formula>
      <formula>0.00001</formula>
    </cfRule>
    <cfRule type="cellIs" dxfId="1088" priority="485" stopIfTrue="1" operator="equal">
      <formula>0</formula>
    </cfRule>
    <cfRule type="cellIs" dxfId="1087" priority="486" stopIfTrue="1" operator="equal">
      <formula>0</formula>
    </cfRule>
  </conditionalFormatting>
  <conditionalFormatting sqref="BH93">
    <cfRule type="cellIs" dxfId="1086" priority="481" stopIfTrue="1" operator="equal">
      <formula>0</formula>
    </cfRule>
  </conditionalFormatting>
  <conditionalFormatting sqref="BH93">
    <cfRule type="cellIs" dxfId="1085" priority="482" stopIfTrue="1" operator="equal">
      <formula>0</formula>
    </cfRule>
  </conditionalFormatting>
  <conditionalFormatting sqref="BH93">
    <cfRule type="cellIs" dxfId="1084" priority="479" stopIfTrue="1" operator="equal">
      <formula>0</formula>
    </cfRule>
    <cfRule type="cellIs" dxfId="1083" priority="480" stopIfTrue="1" operator="equal">
      <formula>0</formula>
    </cfRule>
  </conditionalFormatting>
  <conditionalFormatting sqref="BH93">
    <cfRule type="cellIs" dxfId="1082" priority="475" stopIfTrue="1" operator="between">
      <formula>-0.0001</formula>
      <formula>0.0001</formula>
    </cfRule>
    <cfRule type="cellIs" dxfId="1081" priority="476" stopIfTrue="1" operator="between">
      <formula>-0.0001</formula>
      <formula>0.00001</formula>
    </cfRule>
    <cfRule type="cellIs" dxfId="1080" priority="477" stopIfTrue="1" operator="equal">
      <formula>0</formula>
    </cfRule>
    <cfRule type="cellIs" dxfId="1079" priority="478" stopIfTrue="1" operator="equal">
      <formula>0</formula>
    </cfRule>
  </conditionalFormatting>
  <conditionalFormatting sqref="BH94">
    <cfRule type="cellIs" dxfId="1078" priority="473" stopIfTrue="1" operator="equal">
      <formula>0</formula>
    </cfRule>
  </conditionalFormatting>
  <conditionalFormatting sqref="BH94">
    <cfRule type="cellIs" dxfId="1077" priority="474" stopIfTrue="1" operator="equal">
      <formula>0</formula>
    </cfRule>
  </conditionalFormatting>
  <conditionalFormatting sqref="BH94">
    <cfRule type="cellIs" dxfId="1076" priority="471" stopIfTrue="1" operator="equal">
      <formula>0</formula>
    </cfRule>
    <cfRule type="cellIs" dxfId="1075" priority="472" stopIfTrue="1" operator="equal">
      <formula>0</formula>
    </cfRule>
  </conditionalFormatting>
  <conditionalFormatting sqref="BH94">
    <cfRule type="cellIs" dxfId="1074" priority="467" stopIfTrue="1" operator="between">
      <formula>-0.0001</formula>
      <formula>0.0001</formula>
    </cfRule>
    <cfRule type="cellIs" dxfId="1073" priority="468" stopIfTrue="1" operator="between">
      <formula>-0.0001</formula>
      <formula>0.00001</formula>
    </cfRule>
    <cfRule type="cellIs" dxfId="1072" priority="469" stopIfTrue="1" operator="equal">
      <formula>0</formula>
    </cfRule>
    <cfRule type="cellIs" dxfId="1071" priority="470" stopIfTrue="1" operator="equal">
      <formula>0</formula>
    </cfRule>
  </conditionalFormatting>
  <conditionalFormatting sqref="BH95">
    <cfRule type="cellIs" dxfId="1070" priority="465" stopIfTrue="1" operator="equal">
      <formula>0</formula>
    </cfRule>
  </conditionalFormatting>
  <conditionalFormatting sqref="BH95">
    <cfRule type="cellIs" dxfId="1069" priority="466" stopIfTrue="1" operator="equal">
      <formula>0</formula>
    </cfRule>
  </conditionalFormatting>
  <conditionalFormatting sqref="BH95">
    <cfRule type="cellIs" dxfId="1068" priority="463" stopIfTrue="1" operator="equal">
      <formula>0</formula>
    </cfRule>
    <cfRule type="cellIs" dxfId="1067" priority="464" stopIfTrue="1" operator="equal">
      <formula>0</formula>
    </cfRule>
  </conditionalFormatting>
  <conditionalFormatting sqref="BH95">
    <cfRule type="cellIs" dxfId="1066" priority="459" stopIfTrue="1" operator="between">
      <formula>-0.0001</formula>
      <formula>0.0001</formula>
    </cfRule>
    <cfRule type="cellIs" dxfId="1065" priority="460" stopIfTrue="1" operator="between">
      <formula>-0.0001</formula>
      <formula>0.00001</formula>
    </cfRule>
    <cfRule type="cellIs" dxfId="1064" priority="461" stopIfTrue="1" operator="equal">
      <formula>0</formula>
    </cfRule>
    <cfRule type="cellIs" dxfId="1063" priority="462" stopIfTrue="1" operator="equal">
      <formula>0</formula>
    </cfRule>
  </conditionalFormatting>
  <conditionalFormatting sqref="BH96">
    <cfRule type="cellIs" dxfId="1062" priority="457" stopIfTrue="1" operator="equal">
      <formula>0</formula>
    </cfRule>
  </conditionalFormatting>
  <conditionalFormatting sqref="BH96">
    <cfRule type="cellIs" dxfId="1061" priority="458" stopIfTrue="1" operator="equal">
      <formula>0</formula>
    </cfRule>
  </conditionalFormatting>
  <conditionalFormatting sqref="BH96">
    <cfRule type="cellIs" dxfId="1060" priority="455" stopIfTrue="1" operator="equal">
      <formula>0</formula>
    </cfRule>
    <cfRule type="cellIs" dxfId="1059" priority="456" stopIfTrue="1" operator="equal">
      <formula>0</formula>
    </cfRule>
  </conditionalFormatting>
  <conditionalFormatting sqref="BH96">
    <cfRule type="cellIs" dxfId="1058" priority="451" stopIfTrue="1" operator="between">
      <formula>-0.0001</formula>
      <formula>0.0001</formula>
    </cfRule>
    <cfRule type="cellIs" dxfId="1057" priority="452" stopIfTrue="1" operator="between">
      <formula>-0.0001</formula>
      <formula>0.00001</formula>
    </cfRule>
    <cfRule type="cellIs" dxfId="1056" priority="453" stopIfTrue="1" operator="equal">
      <formula>0</formula>
    </cfRule>
    <cfRule type="cellIs" dxfId="1055" priority="454" stopIfTrue="1" operator="equal">
      <formula>0</formula>
    </cfRule>
  </conditionalFormatting>
  <conditionalFormatting sqref="BH97">
    <cfRule type="cellIs" dxfId="1054" priority="449" stopIfTrue="1" operator="equal">
      <formula>0</formula>
    </cfRule>
  </conditionalFormatting>
  <conditionalFormatting sqref="BH97">
    <cfRule type="cellIs" dxfId="1053" priority="450" stopIfTrue="1" operator="equal">
      <formula>0</formula>
    </cfRule>
  </conditionalFormatting>
  <conditionalFormatting sqref="BH97">
    <cfRule type="cellIs" dxfId="1052" priority="447" stopIfTrue="1" operator="equal">
      <formula>0</formula>
    </cfRule>
    <cfRule type="cellIs" dxfId="1051" priority="448" stopIfTrue="1" operator="equal">
      <formula>0</formula>
    </cfRule>
  </conditionalFormatting>
  <conditionalFormatting sqref="BH97">
    <cfRule type="cellIs" dxfId="1050" priority="443" stopIfTrue="1" operator="between">
      <formula>-0.0001</formula>
      <formula>0.0001</formula>
    </cfRule>
    <cfRule type="cellIs" dxfId="1049" priority="444" stopIfTrue="1" operator="between">
      <formula>-0.0001</formula>
      <formula>0.00001</formula>
    </cfRule>
    <cfRule type="cellIs" dxfId="1048" priority="445" stopIfTrue="1" operator="equal">
      <formula>0</formula>
    </cfRule>
    <cfRule type="cellIs" dxfId="1047" priority="446" stopIfTrue="1" operator="equal">
      <formula>0</formula>
    </cfRule>
  </conditionalFormatting>
  <conditionalFormatting sqref="BH98">
    <cfRule type="cellIs" dxfId="1046" priority="441" stopIfTrue="1" operator="equal">
      <formula>0</formula>
    </cfRule>
  </conditionalFormatting>
  <conditionalFormatting sqref="BH98">
    <cfRule type="cellIs" dxfId="1045" priority="442" stopIfTrue="1" operator="equal">
      <formula>0</formula>
    </cfRule>
  </conditionalFormatting>
  <conditionalFormatting sqref="BH98">
    <cfRule type="cellIs" dxfId="1044" priority="439" stopIfTrue="1" operator="equal">
      <formula>0</formula>
    </cfRule>
    <cfRule type="cellIs" dxfId="1043" priority="440" stopIfTrue="1" operator="equal">
      <formula>0</formula>
    </cfRule>
  </conditionalFormatting>
  <conditionalFormatting sqref="BH98">
    <cfRule type="cellIs" dxfId="1042" priority="435" stopIfTrue="1" operator="between">
      <formula>-0.0001</formula>
      <formula>0.0001</formula>
    </cfRule>
    <cfRule type="cellIs" dxfId="1041" priority="436" stopIfTrue="1" operator="between">
      <formula>-0.0001</formula>
      <formula>0.00001</formula>
    </cfRule>
    <cfRule type="cellIs" dxfId="1040" priority="437" stopIfTrue="1" operator="equal">
      <formula>0</formula>
    </cfRule>
    <cfRule type="cellIs" dxfId="1039" priority="438" stopIfTrue="1" operator="equal">
      <formula>0</formula>
    </cfRule>
  </conditionalFormatting>
  <conditionalFormatting sqref="BH99">
    <cfRule type="cellIs" dxfId="1038" priority="433" stopIfTrue="1" operator="equal">
      <formula>0</formula>
    </cfRule>
  </conditionalFormatting>
  <conditionalFormatting sqref="BH99">
    <cfRule type="cellIs" dxfId="1037" priority="434" stopIfTrue="1" operator="equal">
      <formula>0</formula>
    </cfRule>
  </conditionalFormatting>
  <conditionalFormatting sqref="BH99">
    <cfRule type="cellIs" dxfId="1036" priority="431" stopIfTrue="1" operator="equal">
      <formula>0</formula>
    </cfRule>
    <cfRule type="cellIs" dxfId="1035" priority="432" stopIfTrue="1" operator="equal">
      <formula>0</formula>
    </cfRule>
  </conditionalFormatting>
  <conditionalFormatting sqref="BH99">
    <cfRule type="cellIs" dxfId="1034" priority="427" stopIfTrue="1" operator="between">
      <formula>-0.0001</formula>
      <formula>0.0001</formula>
    </cfRule>
    <cfRule type="cellIs" dxfId="1033" priority="428" stopIfTrue="1" operator="between">
      <formula>-0.0001</formula>
      <formula>0.00001</formula>
    </cfRule>
    <cfRule type="cellIs" dxfId="1032" priority="429" stopIfTrue="1" operator="equal">
      <formula>0</formula>
    </cfRule>
    <cfRule type="cellIs" dxfId="1031" priority="430" stopIfTrue="1" operator="equal">
      <formula>0</formula>
    </cfRule>
  </conditionalFormatting>
  <conditionalFormatting sqref="BH100">
    <cfRule type="cellIs" dxfId="1030" priority="425" stopIfTrue="1" operator="equal">
      <formula>0</formula>
    </cfRule>
  </conditionalFormatting>
  <conditionalFormatting sqref="BH100">
    <cfRule type="cellIs" dxfId="1029" priority="426" stopIfTrue="1" operator="equal">
      <formula>0</formula>
    </cfRule>
  </conditionalFormatting>
  <conditionalFormatting sqref="BH100">
    <cfRule type="cellIs" dxfId="1028" priority="423" stopIfTrue="1" operator="equal">
      <formula>0</formula>
    </cfRule>
    <cfRule type="cellIs" dxfId="1027" priority="424" stopIfTrue="1" operator="equal">
      <formula>0</formula>
    </cfRule>
  </conditionalFormatting>
  <conditionalFormatting sqref="BH100">
    <cfRule type="cellIs" dxfId="1026" priority="419" stopIfTrue="1" operator="between">
      <formula>-0.0001</formula>
      <formula>0.0001</formula>
    </cfRule>
    <cfRule type="cellIs" dxfId="1025" priority="420" stopIfTrue="1" operator="between">
      <formula>-0.0001</formula>
      <formula>0.00001</formula>
    </cfRule>
    <cfRule type="cellIs" dxfId="1024" priority="421" stopIfTrue="1" operator="equal">
      <formula>0</formula>
    </cfRule>
    <cfRule type="cellIs" dxfId="1023" priority="422" stopIfTrue="1" operator="equal">
      <formula>0</formula>
    </cfRule>
  </conditionalFormatting>
  <conditionalFormatting sqref="BH101">
    <cfRule type="cellIs" dxfId="1022" priority="417" stopIfTrue="1" operator="equal">
      <formula>0</formula>
    </cfRule>
  </conditionalFormatting>
  <conditionalFormatting sqref="BH101">
    <cfRule type="cellIs" dxfId="1021" priority="418" stopIfTrue="1" operator="equal">
      <formula>0</formula>
    </cfRule>
  </conditionalFormatting>
  <conditionalFormatting sqref="BH101">
    <cfRule type="cellIs" dxfId="1020" priority="415" stopIfTrue="1" operator="equal">
      <formula>0</formula>
    </cfRule>
    <cfRule type="cellIs" dxfId="1019" priority="416" stopIfTrue="1" operator="equal">
      <formula>0</formula>
    </cfRule>
  </conditionalFormatting>
  <conditionalFormatting sqref="BH101">
    <cfRule type="cellIs" dxfId="1018" priority="411" stopIfTrue="1" operator="between">
      <formula>-0.0001</formula>
      <formula>0.0001</formula>
    </cfRule>
    <cfRule type="cellIs" dxfId="1017" priority="412" stopIfTrue="1" operator="between">
      <formula>-0.0001</formula>
      <formula>0.00001</formula>
    </cfRule>
    <cfRule type="cellIs" dxfId="1016" priority="413" stopIfTrue="1" operator="equal">
      <formula>0</formula>
    </cfRule>
    <cfRule type="cellIs" dxfId="1015" priority="414" stopIfTrue="1" operator="equal">
      <formula>0</formula>
    </cfRule>
  </conditionalFormatting>
  <conditionalFormatting sqref="BH102">
    <cfRule type="cellIs" dxfId="1014" priority="409" stopIfTrue="1" operator="equal">
      <formula>0</formula>
    </cfRule>
  </conditionalFormatting>
  <conditionalFormatting sqref="BH102">
    <cfRule type="cellIs" dxfId="1013" priority="410" stopIfTrue="1" operator="equal">
      <formula>0</formula>
    </cfRule>
  </conditionalFormatting>
  <conditionalFormatting sqref="BH102">
    <cfRule type="cellIs" dxfId="1012" priority="407" stopIfTrue="1" operator="equal">
      <formula>0</formula>
    </cfRule>
    <cfRule type="cellIs" dxfId="1011" priority="408" stopIfTrue="1" operator="equal">
      <formula>0</formula>
    </cfRule>
  </conditionalFormatting>
  <conditionalFormatting sqref="BH102">
    <cfRule type="cellIs" dxfId="1010" priority="403" stopIfTrue="1" operator="between">
      <formula>-0.0001</formula>
      <formula>0.0001</formula>
    </cfRule>
    <cfRule type="cellIs" dxfId="1009" priority="404" stopIfTrue="1" operator="between">
      <formula>-0.0001</formula>
      <formula>0.00001</formula>
    </cfRule>
    <cfRule type="cellIs" dxfId="1008" priority="405" stopIfTrue="1" operator="equal">
      <formula>0</formula>
    </cfRule>
    <cfRule type="cellIs" dxfId="1007" priority="406" stopIfTrue="1" operator="equal">
      <formula>0</formula>
    </cfRule>
  </conditionalFormatting>
  <conditionalFormatting sqref="BH103">
    <cfRule type="cellIs" dxfId="1006" priority="401" stopIfTrue="1" operator="equal">
      <formula>0</formula>
    </cfRule>
  </conditionalFormatting>
  <conditionalFormatting sqref="BH103">
    <cfRule type="cellIs" dxfId="1005" priority="402" stopIfTrue="1" operator="equal">
      <formula>0</formula>
    </cfRule>
  </conditionalFormatting>
  <conditionalFormatting sqref="BH103">
    <cfRule type="cellIs" dxfId="1004" priority="399" stopIfTrue="1" operator="equal">
      <formula>0</formula>
    </cfRule>
    <cfRule type="cellIs" dxfId="1003" priority="400" stopIfTrue="1" operator="equal">
      <formula>0</formula>
    </cfRule>
  </conditionalFormatting>
  <conditionalFormatting sqref="BH103">
    <cfRule type="cellIs" dxfId="1002" priority="395" stopIfTrue="1" operator="between">
      <formula>-0.0001</formula>
      <formula>0.0001</formula>
    </cfRule>
    <cfRule type="cellIs" dxfId="1001" priority="396" stopIfTrue="1" operator="between">
      <formula>-0.0001</formula>
      <formula>0.00001</formula>
    </cfRule>
    <cfRule type="cellIs" dxfId="1000" priority="397" stopIfTrue="1" operator="equal">
      <formula>0</formula>
    </cfRule>
    <cfRule type="cellIs" dxfId="999" priority="398" stopIfTrue="1" operator="equal">
      <formula>0</formula>
    </cfRule>
  </conditionalFormatting>
  <conditionalFormatting sqref="BH104">
    <cfRule type="cellIs" dxfId="998" priority="393" stopIfTrue="1" operator="equal">
      <formula>0</formula>
    </cfRule>
  </conditionalFormatting>
  <conditionalFormatting sqref="BH104">
    <cfRule type="cellIs" dxfId="997" priority="394" stopIfTrue="1" operator="equal">
      <formula>0</formula>
    </cfRule>
  </conditionalFormatting>
  <conditionalFormatting sqref="BH104">
    <cfRule type="cellIs" dxfId="996" priority="391" stopIfTrue="1" operator="equal">
      <formula>0</formula>
    </cfRule>
    <cfRule type="cellIs" dxfId="995" priority="392" stopIfTrue="1" operator="equal">
      <formula>0</formula>
    </cfRule>
  </conditionalFormatting>
  <conditionalFormatting sqref="BH104">
    <cfRule type="cellIs" dxfId="994" priority="387" stopIfTrue="1" operator="between">
      <formula>-0.0001</formula>
      <formula>0.0001</formula>
    </cfRule>
    <cfRule type="cellIs" dxfId="993" priority="388" stopIfTrue="1" operator="between">
      <formula>-0.0001</formula>
      <formula>0.00001</formula>
    </cfRule>
    <cfRule type="cellIs" dxfId="992" priority="389" stopIfTrue="1" operator="equal">
      <formula>0</formula>
    </cfRule>
    <cfRule type="cellIs" dxfId="991" priority="390" stopIfTrue="1" operator="equal">
      <formula>0</formula>
    </cfRule>
  </conditionalFormatting>
  <conditionalFormatting sqref="BH105">
    <cfRule type="cellIs" dxfId="990" priority="385" stopIfTrue="1" operator="equal">
      <formula>0</formula>
    </cfRule>
  </conditionalFormatting>
  <conditionalFormatting sqref="BH105">
    <cfRule type="cellIs" dxfId="989" priority="386" stopIfTrue="1" operator="equal">
      <formula>0</formula>
    </cfRule>
  </conditionalFormatting>
  <conditionalFormatting sqref="BH105">
    <cfRule type="cellIs" dxfId="988" priority="383" stopIfTrue="1" operator="equal">
      <formula>0</formula>
    </cfRule>
    <cfRule type="cellIs" dxfId="987" priority="384" stopIfTrue="1" operator="equal">
      <formula>0</formula>
    </cfRule>
  </conditionalFormatting>
  <conditionalFormatting sqref="BH105">
    <cfRule type="cellIs" dxfId="986" priority="379" stopIfTrue="1" operator="between">
      <formula>-0.0001</formula>
      <formula>0.0001</formula>
    </cfRule>
    <cfRule type="cellIs" dxfId="985" priority="380" stopIfTrue="1" operator="between">
      <formula>-0.0001</formula>
      <formula>0.00001</formula>
    </cfRule>
    <cfRule type="cellIs" dxfId="984" priority="381" stopIfTrue="1" operator="equal">
      <formula>0</formula>
    </cfRule>
    <cfRule type="cellIs" dxfId="983" priority="382" stopIfTrue="1" operator="equal">
      <formula>0</formula>
    </cfRule>
  </conditionalFormatting>
  <conditionalFormatting sqref="BH106">
    <cfRule type="cellIs" dxfId="982" priority="377" stopIfTrue="1" operator="equal">
      <formula>0</formula>
    </cfRule>
  </conditionalFormatting>
  <conditionalFormatting sqref="BH106">
    <cfRule type="cellIs" dxfId="981" priority="378" stopIfTrue="1" operator="equal">
      <formula>0</formula>
    </cfRule>
  </conditionalFormatting>
  <conditionalFormatting sqref="BH106">
    <cfRule type="cellIs" dxfId="980" priority="375" stopIfTrue="1" operator="equal">
      <formula>0</formula>
    </cfRule>
    <cfRule type="cellIs" dxfId="979" priority="376" stopIfTrue="1" operator="equal">
      <formula>0</formula>
    </cfRule>
  </conditionalFormatting>
  <conditionalFormatting sqref="BH106">
    <cfRule type="cellIs" dxfId="978" priority="371" stopIfTrue="1" operator="between">
      <formula>-0.0001</formula>
      <formula>0.0001</formula>
    </cfRule>
    <cfRule type="cellIs" dxfId="977" priority="372" stopIfTrue="1" operator="between">
      <formula>-0.0001</formula>
      <formula>0.00001</formula>
    </cfRule>
    <cfRule type="cellIs" dxfId="976" priority="373" stopIfTrue="1" operator="equal">
      <formula>0</formula>
    </cfRule>
    <cfRule type="cellIs" dxfId="975" priority="374" stopIfTrue="1" operator="equal">
      <formula>0</formula>
    </cfRule>
  </conditionalFormatting>
  <conditionalFormatting sqref="BH107:BH108">
    <cfRule type="cellIs" dxfId="974" priority="369" stopIfTrue="1" operator="equal">
      <formula>0</formula>
    </cfRule>
  </conditionalFormatting>
  <conditionalFormatting sqref="BH107:BH108">
    <cfRule type="cellIs" dxfId="973" priority="370" stopIfTrue="1" operator="equal">
      <formula>0</formula>
    </cfRule>
  </conditionalFormatting>
  <conditionalFormatting sqref="BH107:BH108">
    <cfRule type="cellIs" dxfId="972" priority="367" stopIfTrue="1" operator="equal">
      <formula>0</formula>
    </cfRule>
    <cfRule type="cellIs" dxfId="971" priority="368" stopIfTrue="1" operator="equal">
      <formula>0</formula>
    </cfRule>
  </conditionalFormatting>
  <conditionalFormatting sqref="BH107:BH108">
    <cfRule type="cellIs" dxfId="970" priority="363" stopIfTrue="1" operator="between">
      <formula>-0.0001</formula>
      <formula>0.0001</formula>
    </cfRule>
    <cfRule type="cellIs" dxfId="969" priority="364" stopIfTrue="1" operator="between">
      <formula>-0.0001</formula>
      <formula>0.00001</formula>
    </cfRule>
    <cfRule type="cellIs" dxfId="968" priority="365" stopIfTrue="1" operator="equal">
      <formula>0</formula>
    </cfRule>
    <cfRule type="cellIs" dxfId="967" priority="366" stopIfTrue="1" operator="equal">
      <formula>0</formula>
    </cfRule>
  </conditionalFormatting>
  <conditionalFormatting sqref="BH109">
    <cfRule type="cellIs" dxfId="966" priority="361" stopIfTrue="1" operator="equal">
      <formula>0</formula>
    </cfRule>
  </conditionalFormatting>
  <conditionalFormatting sqref="BH109">
    <cfRule type="cellIs" dxfId="965" priority="362" stopIfTrue="1" operator="equal">
      <formula>0</formula>
    </cfRule>
  </conditionalFormatting>
  <conditionalFormatting sqref="BH109">
    <cfRule type="cellIs" dxfId="964" priority="359" stopIfTrue="1" operator="equal">
      <formula>0</formula>
    </cfRule>
    <cfRule type="cellIs" dxfId="963" priority="360" stopIfTrue="1" operator="equal">
      <formula>0</formula>
    </cfRule>
  </conditionalFormatting>
  <conditionalFormatting sqref="BH109">
    <cfRule type="cellIs" dxfId="962" priority="355" stopIfTrue="1" operator="between">
      <formula>-0.0001</formula>
      <formula>0.0001</formula>
    </cfRule>
    <cfRule type="cellIs" dxfId="961" priority="356" stopIfTrue="1" operator="between">
      <formula>-0.0001</formula>
      <formula>0.00001</formula>
    </cfRule>
    <cfRule type="cellIs" dxfId="960" priority="357" stopIfTrue="1" operator="equal">
      <formula>0</formula>
    </cfRule>
    <cfRule type="cellIs" dxfId="959" priority="358" stopIfTrue="1" operator="equal">
      <formula>0</formula>
    </cfRule>
  </conditionalFormatting>
  <conditionalFormatting sqref="BH110:BH111">
    <cfRule type="cellIs" dxfId="958" priority="353" stopIfTrue="1" operator="equal">
      <formula>0</formula>
    </cfRule>
  </conditionalFormatting>
  <conditionalFormatting sqref="BH110:BH111">
    <cfRule type="cellIs" dxfId="957" priority="354" stopIfTrue="1" operator="equal">
      <formula>0</formula>
    </cfRule>
  </conditionalFormatting>
  <conditionalFormatting sqref="BH110:BH111">
    <cfRule type="cellIs" dxfId="956" priority="351" stopIfTrue="1" operator="equal">
      <formula>0</formula>
    </cfRule>
    <cfRule type="cellIs" dxfId="955" priority="352" stopIfTrue="1" operator="equal">
      <formula>0</formula>
    </cfRule>
  </conditionalFormatting>
  <conditionalFormatting sqref="BH110:BH111">
    <cfRule type="cellIs" dxfId="954" priority="347" stopIfTrue="1" operator="between">
      <formula>-0.0001</formula>
      <formula>0.0001</formula>
    </cfRule>
    <cfRule type="cellIs" dxfId="953" priority="348" stopIfTrue="1" operator="between">
      <formula>-0.0001</formula>
      <formula>0.00001</formula>
    </cfRule>
    <cfRule type="cellIs" dxfId="952" priority="349" stopIfTrue="1" operator="equal">
      <formula>0</formula>
    </cfRule>
    <cfRule type="cellIs" dxfId="951" priority="350" stopIfTrue="1" operator="equal">
      <formula>0</formula>
    </cfRule>
  </conditionalFormatting>
  <conditionalFormatting sqref="BH113">
    <cfRule type="cellIs" dxfId="950" priority="345" stopIfTrue="1" operator="equal">
      <formula>0</formula>
    </cfRule>
  </conditionalFormatting>
  <conditionalFormatting sqref="BH113">
    <cfRule type="cellIs" dxfId="949" priority="346" stopIfTrue="1" operator="equal">
      <formula>0</formula>
    </cfRule>
  </conditionalFormatting>
  <conditionalFormatting sqref="BH113">
    <cfRule type="cellIs" dxfId="948" priority="343" stopIfTrue="1" operator="equal">
      <formula>0</formula>
    </cfRule>
    <cfRule type="cellIs" dxfId="947" priority="344" stopIfTrue="1" operator="equal">
      <formula>0</formula>
    </cfRule>
  </conditionalFormatting>
  <conditionalFormatting sqref="BH113">
    <cfRule type="cellIs" dxfId="946" priority="339" stopIfTrue="1" operator="between">
      <formula>-0.0001</formula>
      <formula>0.0001</formula>
    </cfRule>
    <cfRule type="cellIs" dxfId="945" priority="340" stopIfTrue="1" operator="between">
      <formula>-0.0001</formula>
      <formula>0.00001</formula>
    </cfRule>
    <cfRule type="cellIs" dxfId="944" priority="341" stopIfTrue="1" operator="equal">
      <formula>0</formula>
    </cfRule>
    <cfRule type="cellIs" dxfId="943" priority="342" stopIfTrue="1" operator="equal">
      <formula>0</formula>
    </cfRule>
  </conditionalFormatting>
  <conditionalFormatting sqref="BH114">
    <cfRule type="cellIs" dxfId="942" priority="337" stopIfTrue="1" operator="equal">
      <formula>0</formula>
    </cfRule>
  </conditionalFormatting>
  <conditionalFormatting sqref="BH114">
    <cfRule type="cellIs" dxfId="941" priority="338" stopIfTrue="1" operator="equal">
      <formula>0</formula>
    </cfRule>
  </conditionalFormatting>
  <conditionalFormatting sqref="BH114">
    <cfRule type="cellIs" dxfId="940" priority="335" stopIfTrue="1" operator="equal">
      <formula>0</formula>
    </cfRule>
    <cfRule type="cellIs" dxfId="939" priority="336" stopIfTrue="1" operator="equal">
      <formula>0</formula>
    </cfRule>
  </conditionalFormatting>
  <conditionalFormatting sqref="BH114">
    <cfRule type="cellIs" dxfId="938" priority="331" stopIfTrue="1" operator="between">
      <formula>-0.0001</formula>
      <formula>0.0001</formula>
    </cfRule>
    <cfRule type="cellIs" dxfId="937" priority="332" stopIfTrue="1" operator="between">
      <formula>-0.0001</formula>
      <formula>0.00001</formula>
    </cfRule>
    <cfRule type="cellIs" dxfId="936" priority="333" stopIfTrue="1" operator="equal">
      <formula>0</formula>
    </cfRule>
    <cfRule type="cellIs" dxfId="935" priority="334" stopIfTrue="1" operator="equal">
      <formula>0</formula>
    </cfRule>
  </conditionalFormatting>
  <conditionalFormatting sqref="BH116">
    <cfRule type="cellIs" dxfId="934" priority="329" stopIfTrue="1" operator="equal">
      <formula>0</formula>
    </cfRule>
  </conditionalFormatting>
  <conditionalFormatting sqref="BH116">
    <cfRule type="cellIs" dxfId="933" priority="330" stopIfTrue="1" operator="equal">
      <formula>0</formula>
    </cfRule>
  </conditionalFormatting>
  <conditionalFormatting sqref="BH116">
    <cfRule type="cellIs" dxfId="932" priority="327" stopIfTrue="1" operator="equal">
      <formula>0</formula>
    </cfRule>
    <cfRule type="cellIs" dxfId="931" priority="328" stopIfTrue="1" operator="equal">
      <formula>0</formula>
    </cfRule>
  </conditionalFormatting>
  <conditionalFormatting sqref="BH116">
    <cfRule type="cellIs" dxfId="930" priority="323" stopIfTrue="1" operator="between">
      <formula>-0.0001</formula>
      <formula>0.0001</formula>
    </cfRule>
    <cfRule type="cellIs" dxfId="929" priority="324" stopIfTrue="1" operator="between">
      <formula>-0.0001</formula>
      <formula>0.00001</formula>
    </cfRule>
    <cfRule type="cellIs" dxfId="928" priority="325" stopIfTrue="1" operator="equal">
      <formula>0</formula>
    </cfRule>
    <cfRule type="cellIs" dxfId="927" priority="326" stopIfTrue="1" operator="equal">
      <formula>0</formula>
    </cfRule>
  </conditionalFormatting>
  <conditionalFormatting sqref="BH118">
    <cfRule type="cellIs" dxfId="926" priority="321" stopIfTrue="1" operator="equal">
      <formula>0</formula>
    </cfRule>
  </conditionalFormatting>
  <conditionalFormatting sqref="BH118">
    <cfRule type="cellIs" dxfId="925" priority="322" stopIfTrue="1" operator="equal">
      <formula>0</formula>
    </cfRule>
  </conditionalFormatting>
  <conditionalFormatting sqref="BH118">
    <cfRule type="cellIs" dxfId="924" priority="319" stopIfTrue="1" operator="equal">
      <formula>0</formula>
    </cfRule>
    <cfRule type="cellIs" dxfId="923" priority="320" stopIfTrue="1" operator="equal">
      <formula>0</formula>
    </cfRule>
  </conditionalFormatting>
  <conditionalFormatting sqref="BH118">
    <cfRule type="cellIs" dxfId="922" priority="315" stopIfTrue="1" operator="between">
      <formula>-0.0001</formula>
      <formula>0.0001</formula>
    </cfRule>
    <cfRule type="cellIs" dxfId="921" priority="316" stopIfTrue="1" operator="between">
      <formula>-0.0001</formula>
      <formula>0.00001</formula>
    </cfRule>
    <cfRule type="cellIs" dxfId="920" priority="317" stopIfTrue="1" operator="equal">
      <formula>0</formula>
    </cfRule>
    <cfRule type="cellIs" dxfId="919" priority="318" stopIfTrue="1" operator="equal">
      <formula>0</formula>
    </cfRule>
  </conditionalFormatting>
  <conditionalFormatting sqref="BH120">
    <cfRule type="cellIs" dxfId="918" priority="313" stopIfTrue="1" operator="equal">
      <formula>0</formula>
    </cfRule>
  </conditionalFormatting>
  <conditionalFormatting sqref="BH120">
    <cfRule type="cellIs" dxfId="917" priority="314" stopIfTrue="1" operator="equal">
      <formula>0</formula>
    </cfRule>
  </conditionalFormatting>
  <conditionalFormatting sqref="BH120">
    <cfRule type="cellIs" dxfId="916" priority="311" stopIfTrue="1" operator="equal">
      <formula>0</formula>
    </cfRule>
    <cfRule type="cellIs" dxfId="915" priority="312" stopIfTrue="1" operator="equal">
      <formula>0</formula>
    </cfRule>
  </conditionalFormatting>
  <conditionalFormatting sqref="BH120">
    <cfRule type="cellIs" dxfId="914" priority="307" stopIfTrue="1" operator="between">
      <formula>-0.0001</formula>
      <formula>0.0001</formula>
    </cfRule>
    <cfRule type="cellIs" dxfId="913" priority="308" stopIfTrue="1" operator="between">
      <formula>-0.0001</formula>
      <formula>0.00001</formula>
    </cfRule>
    <cfRule type="cellIs" dxfId="912" priority="309" stopIfTrue="1" operator="equal">
      <formula>0</formula>
    </cfRule>
    <cfRule type="cellIs" dxfId="911" priority="310" stopIfTrue="1" operator="equal">
      <formula>0</formula>
    </cfRule>
  </conditionalFormatting>
  <conditionalFormatting sqref="BH121">
    <cfRule type="cellIs" dxfId="910" priority="305" stopIfTrue="1" operator="equal">
      <formula>0</formula>
    </cfRule>
  </conditionalFormatting>
  <conditionalFormatting sqref="BH121">
    <cfRule type="cellIs" dxfId="909" priority="306" stopIfTrue="1" operator="equal">
      <formula>0</formula>
    </cfRule>
  </conditionalFormatting>
  <conditionalFormatting sqref="BH121">
    <cfRule type="cellIs" dxfId="908" priority="303" stopIfTrue="1" operator="equal">
      <formula>0</formula>
    </cfRule>
    <cfRule type="cellIs" dxfId="907" priority="304" stopIfTrue="1" operator="equal">
      <formula>0</formula>
    </cfRule>
  </conditionalFormatting>
  <conditionalFormatting sqref="BH121">
    <cfRule type="cellIs" dxfId="906" priority="299" stopIfTrue="1" operator="between">
      <formula>-0.0001</formula>
      <formula>0.0001</formula>
    </cfRule>
    <cfRule type="cellIs" dxfId="905" priority="300" stopIfTrue="1" operator="between">
      <formula>-0.0001</formula>
      <formula>0.00001</formula>
    </cfRule>
    <cfRule type="cellIs" dxfId="904" priority="301" stopIfTrue="1" operator="equal">
      <formula>0</formula>
    </cfRule>
    <cfRule type="cellIs" dxfId="903" priority="302" stopIfTrue="1" operator="equal">
      <formula>0</formula>
    </cfRule>
  </conditionalFormatting>
  <conditionalFormatting sqref="BH122">
    <cfRule type="cellIs" dxfId="902" priority="297" stopIfTrue="1" operator="equal">
      <formula>0</formula>
    </cfRule>
  </conditionalFormatting>
  <conditionalFormatting sqref="BH122">
    <cfRule type="cellIs" dxfId="901" priority="298" stopIfTrue="1" operator="equal">
      <formula>0</formula>
    </cfRule>
  </conditionalFormatting>
  <conditionalFormatting sqref="BH122">
    <cfRule type="cellIs" dxfId="900" priority="295" stopIfTrue="1" operator="equal">
      <formula>0</formula>
    </cfRule>
    <cfRule type="cellIs" dxfId="899" priority="296" stopIfTrue="1" operator="equal">
      <formula>0</formula>
    </cfRule>
  </conditionalFormatting>
  <conditionalFormatting sqref="BH122">
    <cfRule type="cellIs" dxfId="898" priority="291" stopIfTrue="1" operator="between">
      <formula>-0.0001</formula>
      <formula>0.0001</formula>
    </cfRule>
    <cfRule type="cellIs" dxfId="897" priority="292" stopIfTrue="1" operator="between">
      <formula>-0.0001</formula>
      <formula>0.00001</formula>
    </cfRule>
    <cfRule type="cellIs" dxfId="896" priority="293" stopIfTrue="1" operator="equal">
      <formula>0</formula>
    </cfRule>
    <cfRule type="cellIs" dxfId="895" priority="294" stopIfTrue="1" operator="equal">
      <formula>0</formula>
    </cfRule>
  </conditionalFormatting>
  <conditionalFormatting sqref="BH123">
    <cfRule type="cellIs" dxfId="894" priority="289" stopIfTrue="1" operator="equal">
      <formula>0</formula>
    </cfRule>
  </conditionalFormatting>
  <conditionalFormatting sqref="BH123">
    <cfRule type="cellIs" dxfId="893" priority="290" stopIfTrue="1" operator="equal">
      <formula>0</formula>
    </cfRule>
  </conditionalFormatting>
  <conditionalFormatting sqref="BH123">
    <cfRule type="cellIs" dxfId="892" priority="287" stopIfTrue="1" operator="equal">
      <formula>0</formula>
    </cfRule>
    <cfRule type="cellIs" dxfId="891" priority="288" stopIfTrue="1" operator="equal">
      <formula>0</formula>
    </cfRule>
  </conditionalFormatting>
  <conditionalFormatting sqref="BH123">
    <cfRule type="cellIs" dxfId="890" priority="283" stopIfTrue="1" operator="between">
      <formula>-0.0001</formula>
      <formula>0.0001</formula>
    </cfRule>
    <cfRule type="cellIs" dxfId="889" priority="284" stopIfTrue="1" operator="between">
      <formula>-0.0001</formula>
      <formula>0.00001</formula>
    </cfRule>
    <cfRule type="cellIs" dxfId="888" priority="285" stopIfTrue="1" operator="equal">
      <formula>0</formula>
    </cfRule>
    <cfRule type="cellIs" dxfId="887" priority="286" stopIfTrue="1" operator="equal">
      <formula>0</formula>
    </cfRule>
  </conditionalFormatting>
  <conditionalFormatting sqref="BH124">
    <cfRule type="cellIs" dxfId="886" priority="281" stopIfTrue="1" operator="equal">
      <formula>0</formula>
    </cfRule>
  </conditionalFormatting>
  <conditionalFormatting sqref="BH124">
    <cfRule type="cellIs" dxfId="885" priority="282" stopIfTrue="1" operator="equal">
      <formula>0</formula>
    </cfRule>
  </conditionalFormatting>
  <conditionalFormatting sqref="BH124">
    <cfRule type="cellIs" dxfId="884" priority="279" stopIfTrue="1" operator="equal">
      <formula>0</formula>
    </cfRule>
    <cfRule type="cellIs" dxfId="883" priority="280" stopIfTrue="1" operator="equal">
      <formula>0</formula>
    </cfRule>
  </conditionalFormatting>
  <conditionalFormatting sqref="BH124">
    <cfRule type="cellIs" dxfId="882" priority="275" stopIfTrue="1" operator="between">
      <formula>-0.0001</formula>
      <formula>0.0001</formula>
    </cfRule>
    <cfRule type="cellIs" dxfId="881" priority="276" stopIfTrue="1" operator="between">
      <formula>-0.0001</formula>
      <formula>0.00001</formula>
    </cfRule>
    <cfRule type="cellIs" dxfId="880" priority="277" stopIfTrue="1" operator="equal">
      <formula>0</formula>
    </cfRule>
    <cfRule type="cellIs" dxfId="879" priority="278" stopIfTrue="1" operator="equal">
      <formula>0</formula>
    </cfRule>
  </conditionalFormatting>
  <conditionalFormatting sqref="BH125">
    <cfRule type="cellIs" dxfId="878" priority="273" stopIfTrue="1" operator="equal">
      <formula>0</formula>
    </cfRule>
  </conditionalFormatting>
  <conditionalFormatting sqref="BH125">
    <cfRule type="cellIs" dxfId="877" priority="274" stopIfTrue="1" operator="equal">
      <formula>0</formula>
    </cfRule>
  </conditionalFormatting>
  <conditionalFormatting sqref="BH125">
    <cfRule type="cellIs" dxfId="876" priority="271" stopIfTrue="1" operator="equal">
      <formula>0</formula>
    </cfRule>
    <cfRule type="cellIs" dxfId="875" priority="272" stopIfTrue="1" operator="equal">
      <formula>0</formula>
    </cfRule>
  </conditionalFormatting>
  <conditionalFormatting sqref="BH125">
    <cfRule type="cellIs" dxfId="874" priority="267" stopIfTrue="1" operator="between">
      <formula>-0.0001</formula>
      <formula>0.0001</formula>
    </cfRule>
    <cfRule type="cellIs" dxfId="873" priority="268" stopIfTrue="1" operator="between">
      <formula>-0.0001</formula>
      <formula>0.00001</formula>
    </cfRule>
    <cfRule type="cellIs" dxfId="872" priority="269" stopIfTrue="1" operator="equal">
      <formula>0</formula>
    </cfRule>
    <cfRule type="cellIs" dxfId="871" priority="270" stopIfTrue="1" operator="equal">
      <formula>0</formula>
    </cfRule>
  </conditionalFormatting>
  <conditionalFormatting sqref="BH126">
    <cfRule type="cellIs" dxfId="870" priority="265" stopIfTrue="1" operator="equal">
      <formula>0</formula>
    </cfRule>
  </conditionalFormatting>
  <conditionalFormatting sqref="BH126">
    <cfRule type="cellIs" dxfId="869" priority="266" stopIfTrue="1" operator="equal">
      <formula>0</formula>
    </cfRule>
  </conditionalFormatting>
  <conditionalFormatting sqref="BH126">
    <cfRule type="cellIs" dxfId="868" priority="263" stopIfTrue="1" operator="equal">
      <formula>0</formula>
    </cfRule>
    <cfRule type="cellIs" dxfId="867" priority="264" stopIfTrue="1" operator="equal">
      <formula>0</formula>
    </cfRule>
  </conditionalFormatting>
  <conditionalFormatting sqref="BH126">
    <cfRule type="cellIs" dxfId="866" priority="259" stopIfTrue="1" operator="between">
      <formula>-0.0001</formula>
      <formula>0.0001</formula>
    </cfRule>
    <cfRule type="cellIs" dxfId="865" priority="260" stopIfTrue="1" operator="between">
      <formula>-0.0001</formula>
      <formula>0.00001</formula>
    </cfRule>
    <cfRule type="cellIs" dxfId="864" priority="261" stopIfTrue="1" operator="equal">
      <formula>0</formula>
    </cfRule>
    <cfRule type="cellIs" dxfId="863" priority="262" stopIfTrue="1" operator="equal">
      <formula>0</formula>
    </cfRule>
  </conditionalFormatting>
  <conditionalFormatting sqref="BH128">
    <cfRule type="cellIs" dxfId="862" priority="257" stopIfTrue="1" operator="equal">
      <formula>0</formula>
    </cfRule>
  </conditionalFormatting>
  <conditionalFormatting sqref="BH128">
    <cfRule type="cellIs" dxfId="861" priority="258" stopIfTrue="1" operator="equal">
      <formula>0</formula>
    </cfRule>
  </conditionalFormatting>
  <conditionalFormatting sqref="AM160">
    <cfRule type="cellIs" dxfId="860" priority="244" stopIfTrue="1" operator="between">
      <formula>-0.0001</formula>
      <formula>0.0001</formula>
    </cfRule>
    <cfRule type="cellIs" dxfId="859" priority="245" stopIfTrue="1" operator="between">
      <formula>-0.0001</formula>
      <formula>0.00001</formula>
    </cfRule>
    <cfRule type="cellIs" dxfId="858" priority="246" stopIfTrue="1" operator="equal">
      <formula>0</formula>
    </cfRule>
    <cfRule type="cellIs" dxfId="857" priority="247" stopIfTrue="1" operator="equal">
      <formula>0</formula>
    </cfRule>
    <cfRule type="cellIs" dxfId="856" priority="248" stopIfTrue="1" operator="equal">
      <formula>0</formula>
    </cfRule>
    <cfRule type="cellIs" dxfId="855" priority="249" stopIfTrue="1" operator="equal">
      <formula>0</formula>
    </cfRule>
    <cfRule type="cellIs" dxfId="854" priority="250" stopIfTrue="1" operator="equal">
      <formula>0</formula>
    </cfRule>
  </conditionalFormatting>
  <conditionalFormatting sqref="AM5">
    <cfRule type="cellIs" dxfId="853" priority="237" stopIfTrue="1" operator="between">
      <formula>-0.0001</formula>
      <formula>0.0001</formula>
    </cfRule>
    <cfRule type="cellIs" dxfId="852" priority="238" stopIfTrue="1" operator="between">
      <formula>-0.0001</formula>
      <formula>0.00001</formula>
    </cfRule>
    <cfRule type="cellIs" dxfId="851" priority="239" stopIfTrue="1" operator="equal">
      <formula>0</formula>
    </cfRule>
    <cfRule type="cellIs" dxfId="850" priority="240" stopIfTrue="1" operator="equal">
      <formula>0</formula>
    </cfRule>
    <cfRule type="cellIs" dxfId="849" priority="241" stopIfTrue="1" operator="equal">
      <formula>0</formula>
    </cfRule>
    <cfRule type="cellIs" dxfId="848" priority="242" stopIfTrue="1" operator="equal">
      <formula>0</formula>
    </cfRule>
    <cfRule type="cellIs" dxfId="847" priority="243" stopIfTrue="1" operator="equal">
      <formula>0</formula>
    </cfRule>
  </conditionalFormatting>
  <conditionalFormatting sqref="K150:BI153 BN147:BO149 K147:BJ149 K146:BI146 E146:F149">
    <cfRule type="cellIs" dxfId="846" priority="231" stopIfTrue="1" operator="equal">
      <formula>0</formula>
    </cfRule>
  </conditionalFormatting>
  <conditionalFormatting sqref="K150:BH153 E147:F149 BN147:BO149 K146:BI149">
    <cfRule type="cellIs" dxfId="845" priority="236" stopIfTrue="1" operator="equal">
      <formula>0</formula>
    </cfRule>
  </conditionalFormatting>
  <conditionalFormatting sqref="E147:F149 BH150:BH153 K147:BJ149">
    <cfRule type="cellIs" dxfId="844" priority="229" stopIfTrue="1" operator="equal">
      <formula>0</formula>
    </cfRule>
    <cfRule type="cellIs" dxfId="843" priority="230" stopIfTrue="1" operator="equal">
      <formula>0</formula>
    </cfRule>
  </conditionalFormatting>
  <conditionalFormatting sqref="K150:BG153">
    <cfRule type="cellIs" dxfId="842" priority="232" stopIfTrue="1" operator="between">
      <formula>-0.0001</formula>
      <formula>0.0001</formula>
    </cfRule>
    <cfRule type="cellIs" dxfId="841" priority="233" stopIfTrue="1" operator="equal">
      <formula>0</formula>
    </cfRule>
    <cfRule type="cellIs" dxfId="840" priority="234" stopIfTrue="1" operator="equal">
      <formula>0</formula>
    </cfRule>
    <cfRule type="cellIs" dxfId="839" priority="235" stopIfTrue="1" operator="equal">
      <formula>0</formula>
    </cfRule>
  </conditionalFormatting>
  <conditionalFormatting sqref="K146:AL149 AN146:BF149">
    <cfRule type="cellIs" dxfId="838" priority="228" stopIfTrue="1" operator="between">
      <formula>-0.0001</formula>
      <formula>0.0001</formula>
    </cfRule>
  </conditionalFormatting>
  <conditionalFormatting sqref="BI150:BI153">
    <cfRule type="cellIs" dxfId="837" priority="227" stopIfTrue="1" operator="equal">
      <formula>0</formula>
    </cfRule>
  </conditionalFormatting>
  <conditionalFormatting sqref="BH146:BI146 BH147:BH150">
    <cfRule type="cellIs" dxfId="836" priority="220" stopIfTrue="1" operator="equal">
      <formula>0</formula>
    </cfRule>
  </conditionalFormatting>
  <conditionalFormatting sqref="E146:F146">
    <cfRule type="cellIs" dxfId="835" priority="226" stopIfTrue="1" operator="equal">
      <formula>0</formula>
    </cfRule>
  </conditionalFormatting>
  <conditionalFormatting sqref="K146:BI153">
    <cfRule type="cellIs" dxfId="834" priority="221" stopIfTrue="1" operator="between">
      <formula>-0.0001</formula>
      <formula>0.0001</formula>
    </cfRule>
    <cfRule type="cellIs" dxfId="833" priority="222" stopIfTrue="1" operator="between">
      <formula>-0.0001</formula>
      <formula>0.00001</formula>
    </cfRule>
    <cfRule type="cellIs" dxfId="832" priority="223" stopIfTrue="1" operator="equal">
      <formula>0</formula>
    </cfRule>
    <cfRule type="cellIs" dxfId="831" priority="224" stopIfTrue="1" operator="equal">
      <formula>0</formula>
    </cfRule>
  </conditionalFormatting>
  <conditionalFormatting sqref="E146:F146">
    <cfRule type="cellIs" dxfId="830" priority="225" stopIfTrue="1" operator="equal">
      <formula>0</formula>
    </cfRule>
  </conditionalFormatting>
  <conditionalFormatting sqref="BI150:BI153">
    <cfRule type="cellIs" dxfId="829" priority="216" stopIfTrue="1" operator="between">
      <formula>-0.0001</formula>
      <formula>0.0001</formula>
    </cfRule>
    <cfRule type="cellIs" dxfId="828" priority="217" stopIfTrue="1" operator="equal">
      <formula>0</formula>
    </cfRule>
    <cfRule type="cellIs" dxfId="827" priority="218" stopIfTrue="1" operator="equal">
      <formula>0</formula>
    </cfRule>
    <cfRule type="cellIs" dxfId="826" priority="219" stopIfTrue="1" operator="equal">
      <formula>0</formula>
    </cfRule>
  </conditionalFormatting>
  <conditionalFormatting sqref="F150:F153">
    <cfRule type="cellIs" dxfId="825" priority="215" stopIfTrue="1" operator="equal">
      <formula>0</formula>
    </cfRule>
  </conditionalFormatting>
  <conditionalFormatting sqref="F150:F153">
    <cfRule type="cellIs" dxfId="824" priority="213" stopIfTrue="1" operator="equal">
      <formula>0</formula>
    </cfRule>
  </conditionalFormatting>
  <conditionalFormatting sqref="F150:F153">
    <cfRule type="cellIs" dxfId="823" priority="214" stopIfTrue="1" operator="equal">
      <formula>0</formula>
    </cfRule>
  </conditionalFormatting>
  <conditionalFormatting sqref="BN146:BO146">
    <cfRule type="cellIs" dxfId="822" priority="210" stopIfTrue="1" operator="equal">
      <formula>0</formula>
    </cfRule>
  </conditionalFormatting>
  <conditionalFormatting sqref="BN146:BO146">
    <cfRule type="cellIs" dxfId="821" priority="211" stopIfTrue="1" operator="equal">
      <formula>0</formula>
    </cfRule>
  </conditionalFormatting>
  <conditionalFormatting sqref="BN146:BO146">
    <cfRule type="cellIs" dxfId="820" priority="212" stopIfTrue="1" operator="equal">
      <formula>0</formula>
    </cfRule>
  </conditionalFormatting>
  <conditionalFormatting sqref="BH146:BH150">
    <cfRule type="cellIs" dxfId="819" priority="208" stopIfTrue="1" operator="equal">
      <formula>0</formula>
    </cfRule>
    <cfRule type="cellIs" dxfId="818" priority="209" stopIfTrue="1" operator="equal">
      <formula>0</formula>
    </cfRule>
  </conditionalFormatting>
  <conditionalFormatting sqref="BH146:BH150">
    <cfRule type="cellIs" dxfId="817" priority="206" stopIfTrue="1" operator="equal">
      <formula>0</formula>
    </cfRule>
    <cfRule type="cellIs" dxfId="816" priority="207" stopIfTrue="1" operator="equal">
      <formula>0</formula>
    </cfRule>
  </conditionalFormatting>
  <conditionalFormatting sqref="D75">
    <cfRule type="cellIs" dxfId="815" priority="205" stopIfTrue="1" operator="equal">
      <formula>0</formula>
    </cfRule>
  </conditionalFormatting>
  <conditionalFormatting sqref="D76">
    <cfRule type="cellIs" dxfId="814" priority="203" stopIfTrue="1" operator="equal">
      <formula>0</formula>
    </cfRule>
    <cfRule type="duplicateValues" dxfId="813" priority="204"/>
  </conditionalFormatting>
  <conditionalFormatting sqref="AN92:BF104">
    <cfRule type="cellIs" dxfId="812" priority="202" stopIfTrue="1" operator="between">
      <formula>-0.0001</formula>
      <formula>0.0001</formula>
    </cfRule>
  </conditionalFormatting>
  <conditionalFormatting sqref="AG35">
    <cfRule type="cellIs" dxfId="811" priority="118" stopIfTrue="1" operator="equal">
      <formula>0</formula>
    </cfRule>
    <cfRule type="cellIs" dxfId="810" priority="119" stopIfTrue="1" operator="equal">
      <formula>0</formula>
    </cfRule>
    <cfRule type="cellIs" dxfId="809" priority="120" stopIfTrue="1" operator="equal">
      <formula>0</formula>
    </cfRule>
  </conditionalFormatting>
  <conditionalFormatting sqref="K43:K45 BE110:BG111 BE61:BG61 Q60:AF60 S43:S45 K117:AE118 P49:AE50 W79:AE90 K124:BG124 K61:BC61 K62:BG63 K119:BG122 K47:BG48 K109:S111 AZ49:BC50 AG79:BF90 AK43:BC45 K129:BG129 K127:BG127 U109:BG109 U110:BC111 U92:BG102 K103:BG108 K78:S78 U78:BG78 K42:S42 U42:BG42 U43:AF45 K38:BG41 K77:BG77 K64:M76 O64:BG76 O53:BG53 P54:BC54 K27:BG33 K51:BG52 K92:S102 K112:BG116 K55:BG59">
    <cfRule type="cellIs" dxfId="808" priority="191" stopIfTrue="1" operator="equal">
      <formula>0</formula>
    </cfRule>
  </conditionalFormatting>
  <conditionalFormatting sqref="K43:K45 AD118:AE118 K118:P118 S43:S45 Q117:AC118 P49:AE50 W79:AE90 AK43:BC45 K124:BG124 K106:BG108 K48:BG48 K116:BG116 K119:BG122 K77:BG77 AZ49:BC50 AG79:BF90 U92:BG102 K103:BG104 K78:S78 U78:BG78 K42:S42 U42:BG42 U43:AF45 K38:BG41 O53:BG53 P54:BC54 K27:BG33 K51:BG52 K92:S102 K112:BG114">
    <cfRule type="cellIs" dxfId="807" priority="196" stopIfTrue="1" operator="equal">
      <formula>0</formula>
    </cfRule>
  </conditionalFormatting>
  <conditionalFormatting sqref="BE110:BG111 BE61:BG61 Q60:AF60 K42:S42 S43:S45 K38:BG39 K105:BG105 K61:BC61 K62:BG63 K109:S111 AN42:BF42 AN43:BC45 K129:BG129 K127:BG127 U109:BG109 U110:BC111 U43:AF45 U42:AL42 K64:M76 O64:BG76 K27:BG33 K55:BG59">
    <cfRule type="cellIs" dxfId="806" priority="189" stopIfTrue="1" operator="equal">
      <formula>0</formula>
    </cfRule>
    <cfRule type="cellIs" dxfId="805" priority="190" stopIfTrue="1" operator="equal">
      <formula>0</formula>
    </cfRule>
  </conditionalFormatting>
  <conditionalFormatting sqref="O35:AE37 K35:L35 K25:AE27">
    <cfRule type="cellIs" dxfId="804" priority="192" stopIfTrue="1" operator="between">
      <formula>-0.0001</formula>
      <formula>0.0001</formula>
    </cfRule>
    <cfRule type="cellIs" dxfId="803" priority="193" stopIfTrue="1" operator="equal">
      <formula>0</formula>
    </cfRule>
    <cfRule type="cellIs" dxfId="802" priority="194" stopIfTrue="1" operator="equal">
      <formula>0</formula>
    </cfRule>
    <cfRule type="cellIs" dxfId="801" priority="195" stopIfTrue="1" operator="equal">
      <formula>0</formula>
    </cfRule>
  </conditionalFormatting>
  <conditionalFormatting sqref="K43:K45 AK43:AL45 K118:P118 AG79:AL90 K103:AL104 S43:S45 K106:AL108 Q117:AC118 W79:AE90 K78:S78 K116:AL116 K119:AL122 AN38:BF42 AN106:BF108 AN43:BC45 AN112:BF114 AN27:BF33 AN78:BF90 AN116:BF116 AN119:BF122 U92:AL102 U78:AL78 U43:AF45 K42:S42 U42:AL42 K38:AL41 K27:AL33 K92:S102 K112:AL114">
    <cfRule type="cellIs" dxfId="800" priority="184" stopIfTrue="1" operator="between">
      <formula>-0.0001</formula>
      <formula>0.0001</formula>
    </cfRule>
  </conditionalFormatting>
  <conditionalFormatting sqref="AN113:BF114 K113:AL114">
    <cfRule type="cellIs" dxfId="799" priority="185" stopIfTrue="1" operator="between">
      <formula>-0.0001</formula>
      <formula>0.00001</formula>
    </cfRule>
    <cfRule type="cellIs" dxfId="798" priority="186" stopIfTrue="1" operator="equal">
      <formula>0</formula>
    </cfRule>
    <cfRule type="cellIs" dxfId="797" priority="187" stopIfTrue="1" operator="equal">
      <formula>0</formula>
    </cfRule>
    <cfRule type="cellIs" dxfId="796" priority="188" stopIfTrue="1" operator="equal">
      <formula>0</formula>
    </cfRule>
  </conditionalFormatting>
  <conditionalFormatting sqref="S43:S45 O35:AF37 AK43:BC45 K35:L35 K42:S42 U42:BG42 U43:AF45 K40:BG41 K25:AF27">
    <cfRule type="cellIs" dxfId="795" priority="197" stopIfTrue="1" operator="between">
      <formula>-0.0001</formula>
      <formula>0.0001</formula>
    </cfRule>
    <cfRule type="cellIs" dxfId="794" priority="198" stopIfTrue="1" operator="between">
      <formula>-0.0001</formula>
      <formula>0.00001</formula>
    </cfRule>
    <cfRule type="cellIs" dxfId="793" priority="199" stopIfTrue="1" operator="equal">
      <formula>0</formula>
    </cfRule>
    <cfRule type="cellIs" dxfId="792" priority="200" stopIfTrue="1" operator="equal">
      <formula>0</formula>
    </cfRule>
    <cfRule type="cellIs" dxfId="791" priority="201" stopIfTrue="1" operator="equal">
      <formula>0</formula>
    </cfRule>
  </conditionalFormatting>
  <conditionalFormatting sqref="K53 K54:M54 BE54:BG54 AH49:AI50 AK49:AX50 BE49:BG50">
    <cfRule type="cellIs" dxfId="790" priority="182" stopIfTrue="1" operator="equal">
      <formula>0</formula>
    </cfRule>
  </conditionalFormatting>
  <conditionalFormatting sqref="K53 K54:M54 BE54:BG54 AH49:AI50 AK49:AX50 BE49:BG50">
    <cfRule type="cellIs" dxfId="789" priority="183" stopIfTrue="1" operator="equal">
      <formula>0</formula>
    </cfRule>
  </conditionalFormatting>
  <conditionalFormatting sqref="K43:K45 AK43:AL45">
    <cfRule type="cellIs" dxfId="788" priority="180" stopIfTrue="1" operator="equal">
      <formula>0</formula>
    </cfRule>
    <cfRule type="cellIs" dxfId="787" priority="181" stopIfTrue="1" operator="equal">
      <formula>0</formula>
    </cfRule>
  </conditionalFormatting>
  <conditionalFormatting sqref="K38:BG39 K120:BG122 K27:BG33">
    <cfRule type="cellIs" dxfId="786" priority="176" stopIfTrue="1" operator="between">
      <formula>-0.0001</formula>
      <formula>0.0001</formula>
    </cfRule>
    <cfRule type="cellIs" dxfId="785" priority="177" stopIfTrue="1" operator="between">
      <formula>-0.0001</formula>
      <formula>0.00001</formula>
    </cfRule>
    <cfRule type="cellIs" dxfId="784" priority="178" stopIfTrue="1" operator="equal">
      <formula>0</formula>
    </cfRule>
    <cfRule type="cellIs" dxfId="783" priority="179" stopIfTrue="1" operator="equal">
      <formula>0</formula>
    </cfRule>
  </conditionalFormatting>
  <conditionalFormatting sqref="AE118 K117:AE117 K47:BG47 K115:BG115">
    <cfRule type="cellIs" dxfId="782" priority="174" stopIfTrue="1" operator="equal">
      <formula>0</formula>
    </cfRule>
    <cfRule type="cellIs" dxfId="781" priority="175" stopIfTrue="1" operator="equal">
      <formula>0</formula>
    </cfRule>
  </conditionalFormatting>
  <conditionalFormatting sqref="K43:K45">
    <cfRule type="cellIs" dxfId="780" priority="169" stopIfTrue="1" operator="between">
      <formula>-0.0001</formula>
      <formula>0.0001</formula>
    </cfRule>
    <cfRule type="cellIs" dxfId="779" priority="170" stopIfTrue="1" operator="between">
      <formula>-0.0001</formula>
      <formula>0.00001</formula>
    </cfRule>
    <cfRule type="cellIs" dxfId="778" priority="171" stopIfTrue="1" operator="equal">
      <formula>0</formula>
    </cfRule>
    <cfRule type="cellIs" dxfId="777" priority="172" stopIfTrue="1" operator="equal">
      <formula>0</formula>
    </cfRule>
    <cfRule type="cellIs" dxfId="776" priority="173" stopIfTrue="1" operator="equal">
      <formula>0</formula>
    </cfRule>
  </conditionalFormatting>
  <conditionalFormatting sqref="K118:P118 K116:AL116 K119:AL122 Q117:AC118 M34:AF37 K46:BG46 AN116:BF116 AN119:BF122 K35:L35 K25:AF27">
    <cfRule type="cellIs" dxfId="775" priority="166" stopIfTrue="1" operator="equal">
      <formula>0</formula>
    </cfRule>
    <cfRule type="cellIs" dxfId="774" priority="167" stopIfTrue="1" operator="equal">
      <formula>0</formula>
    </cfRule>
    <cfRule type="cellIs" dxfId="773" priority="168" stopIfTrue="1" operator="equal">
      <formula>0</formula>
    </cfRule>
  </conditionalFormatting>
  <conditionalFormatting sqref="K47:AL47 AN47:BF47">
    <cfRule type="cellIs" dxfId="772" priority="158" stopIfTrue="1" operator="between">
      <formula>-0.0001</formula>
      <formula>0.0001</formula>
    </cfRule>
    <cfRule type="cellIs" dxfId="771" priority="159" stopIfTrue="1" operator="between">
      <formula>-0.0001</formula>
      <formula>0.00001</formula>
    </cfRule>
    <cfRule type="cellIs" dxfId="770" priority="160" stopIfTrue="1" operator="equal">
      <formula>0</formula>
    </cfRule>
    <cfRule type="cellIs" dxfId="769" priority="161" stopIfTrue="1" operator="equal">
      <formula>0</formula>
    </cfRule>
    <cfRule type="cellIs" dxfId="768" priority="162" stopIfTrue="1" operator="equal">
      <formula>0</formula>
    </cfRule>
    <cfRule type="cellIs" dxfId="767" priority="163" stopIfTrue="1" operator="between">
      <formula>-0.0001</formula>
      <formula>0.0001</formula>
    </cfRule>
    <cfRule type="cellIs" dxfId="766" priority="164" stopIfTrue="1" operator="equal">
      <formula>0</formula>
    </cfRule>
    <cfRule type="cellIs" dxfId="765" priority="165" stopIfTrue="1" operator="equal">
      <formula>0</formula>
    </cfRule>
  </conditionalFormatting>
  <conditionalFormatting sqref="AG79:AL90 W79:AE90 K78:S78 AN78:BF90 U78:AL78">
    <cfRule type="cellIs" dxfId="764" priority="142" stopIfTrue="1" operator="equal">
      <formula>0</formula>
    </cfRule>
    <cfRule type="cellIs" dxfId="763" priority="143" stopIfTrue="1" operator="equal">
      <formula>0</formula>
    </cfRule>
    <cfRule type="cellIs" dxfId="762" priority="144" stopIfTrue="1" operator="equal">
      <formula>0</formula>
    </cfRule>
    <cfRule type="cellIs" dxfId="761" priority="145" stopIfTrue="1" operator="between">
      <formula>-0.0001</formula>
      <formula>0.0001</formula>
    </cfRule>
    <cfRule type="cellIs" dxfId="760" priority="146" stopIfTrue="1" operator="equal">
      <formula>0</formula>
    </cfRule>
    <cfRule type="cellIs" dxfId="759" priority="147" stopIfTrue="1" operator="equal">
      <formula>0</formula>
    </cfRule>
  </conditionalFormatting>
  <conditionalFormatting sqref="K103:AL104 K106:AL108 K112:AL112 AN103:BF104 AN106:BF108 AN112:BF112">
    <cfRule type="cellIs" dxfId="758" priority="148" stopIfTrue="1" operator="between">
      <formula>-0.0001</formula>
      <formula>0.00001</formula>
    </cfRule>
    <cfRule type="cellIs" dxfId="757" priority="149" stopIfTrue="1" operator="equal">
      <formula>0</formula>
    </cfRule>
    <cfRule type="cellIs" dxfId="756" priority="150" stopIfTrue="1" operator="equal">
      <formula>0</formula>
    </cfRule>
    <cfRule type="cellIs" dxfId="755" priority="151" stopIfTrue="1" operator="equal">
      <formula>0</formula>
    </cfRule>
    <cfRule type="cellIs" dxfId="754" priority="152" stopIfTrue="1" operator="equal">
      <formula>0</formula>
    </cfRule>
    <cfRule type="cellIs" dxfId="753" priority="153" stopIfTrue="1" operator="equal">
      <formula>0</formula>
    </cfRule>
  </conditionalFormatting>
  <conditionalFormatting sqref="K118:P118 K116:AL116 K124:AL124 K119:AL119 Q117:AC118 AN113:BF114 AN124:BF124 AN116:BF116 AN119:BF119 K113:AL114">
    <cfRule type="cellIs" dxfId="752" priority="154" stopIfTrue="1" operator="between">
      <formula>-0.0001</formula>
      <formula>0.0001</formula>
    </cfRule>
    <cfRule type="cellIs" dxfId="751" priority="155" stopIfTrue="1" operator="equal">
      <formula>0</formula>
    </cfRule>
    <cfRule type="cellIs" dxfId="750" priority="156" stopIfTrue="1" operator="equal">
      <formula>0</formula>
    </cfRule>
  </conditionalFormatting>
  <conditionalFormatting sqref="K118:P118 AG79:AL90 K116:AL116 K119:AL119 Q117:AC118 W79:AE90 K78:S78 AN116:BF116 AN119:BF119 AN78:BF90 AN92:BF102 U92:AL102 U78:AL78 K92:S102">
    <cfRule type="cellIs" dxfId="749" priority="157" stopIfTrue="1" operator="between">
      <formula>-0.0001</formula>
      <formula>0.00001</formula>
    </cfRule>
  </conditionalFormatting>
  <conditionalFormatting sqref="K124:AL124 AN124:BF124">
    <cfRule type="cellIs" dxfId="748" priority="137" stopIfTrue="1" operator="between">
      <formula>-0.0001</formula>
      <formula>0.0001</formula>
    </cfRule>
    <cfRule type="cellIs" dxfId="747" priority="138" stopIfTrue="1" operator="equal">
      <formula>0</formula>
    </cfRule>
    <cfRule type="cellIs" dxfId="746" priority="139" stopIfTrue="1" operator="equal">
      <formula>0</formula>
    </cfRule>
    <cfRule type="cellIs" dxfId="745" priority="140" stopIfTrue="1" operator="equal">
      <formula>0</formula>
    </cfRule>
    <cfRule type="cellIs" dxfId="744" priority="141" stopIfTrue="1" operator="between">
      <formula>-0.0001</formula>
      <formula>0.00001</formula>
    </cfRule>
  </conditionalFormatting>
  <conditionalFormatting sqref="AF26:AF27">
    <cfRule type="cellIs" dxfId="743" priority="133" stopIfTrue="1" operator="between">
      <formula>-0.0001</formula>
      <formula>0.0001</formula>
    </cfRule>
    <cfRule type="cellIs" dxfId="742" priority="134" stopIfTrue="1" operator="equal">
      <formula>0</formula>
    </cfRule>
    <cfRule type="cellIs" dxfId="741" priority="135" stopIfTrue="1" operator="equal">
      <formula>0</formula>
    </cfRule>
    <cfRule type="cellIs" dxfId="740" priority="136" stopIfTrue="1" operator="equal">
      <formula>0</formula>
    </cfRule>
  </conditionalFormatting>
  <conditionalFormatting sqref="AG26:AG27">
    <cfRule type="cellIs" dxfId="739" priority="130" stopIfTrue="1" operator="equal">
      <formula>0</formula>
    </cfRule>
    <cfRule type="cellIs" dxfId="738" priority="131" stopIfTrue="1" operator="equal">
      <formula>0</formula>
    </cfRule>
    <cfRule type="cellIs" dxfId="737" priority="132" stopIfTrue="1" operator="equal">
      <formula>0</formula>
    </cfRule>
  </conditionalFormatting>
  <conditionalFormatting sqref="M34:N37">
    <cfRule type="cellIs" dxfId="736" priority="125" stopIfTrue="1" operator="between">
      <formula>-0.0001</formula>
      <formula>0.0001</formula>
    </cfRule>
    <cfRule type="cellIs" dxfId="735" priority="126" stopIfTrue="1" operator="between">
      <formula>-0.0001</formula>
      <formula>0.00001</formula>
    </cfRule>
    <cfRule type="cellIs" dxfId="734" priority="127" stopIfTrue="1" operator="equal">
      <formula>0</formula>
    </cfRule>
    <cfRule type="cellIs" dxfId="733" priority="128" stopIfTrue="1" operator="equal">
      <formula>0</formula>
    </cfRule>
    <cfRule type="cellIs" dxfId="732" priority="129" stopIfTrue="1" operator="equal">
      <formula>0</formula>
    </cfRule>
  </conditionalFormatting>
  <conditionalFormatting sqref="M34:N37">
    <cfRule type="cellIs" dxfId="731" priority="121" stopIfTrue="1" operator="between">
      <formula>-0.0001</formula>
      <formula>0.0001</formula>
    </cfRule>
    <cfRule type="cellIs" dxfId="730" priority="122" stopIfTrue="1" operator="equal">
      <formula>0</formula>
    </cfRule>
    <cfRule type="cellIs" dxfId="729" priority="123" stopIfTrue="1" operator="equal">
      <formula>0</formula>
    </cfRule>
    <cfRule type="cellIs" dxfId="728" priority="124" stopIfTrue="1" operator="equal">
      <formula>0</formula>
    </cfRule>
  </conditionalFormatting>
  <conditionalFormatting sqref="AH36">
    <cfRule type="cellIs" dxfId="727" priority="115" stopIfTrue="1" operator="equal">
      <formula>0</formula>
    </cfRule>
    <cfRule type="cellIs" dxfId="726" priority="116" stopIfTrue="1" operator="equal">
      <formula>0</formula>
    </cfRule>
    <cfRule type="cellIs" dxfId="725" priority="117" stopIfTrue="1" operator="equal">
      <formula>0</formula>
    </cfRule>
  </conditionalFormatting>
  <conditionalFormatting sqref="AH36">
    <cfRule type="cellIs" dxfId="724" priority="110" stopIfTrue="1" operator="between">
      <formula>-0.0001</formula>
      <formula>0.0001</formula>
    </cfRule>
    <cfRule type="cellIs" dxfId="723" priority="111" stopIfTrue="1" operator="between">
      <formula>-0.0001</formula>
      <formula>0.00001</formula>
    </cfRule>
    <cfRule type="cellIs" dxfId="722" priority="112" stopIfTrue="1" operator="equal">
      <formula>0</formula>
    </cfRule>
    <cfRule type="cellIs" dxfId="721" priority="113" stopIfTrue="1" operator="equal">
      <formula>0</formula>
    </cfRule>
    <cfRule type="cellIs" dxfId="720" priority="114" stopIfTrue="1" operator="equal">
      <formula>0</formula>
    </cfRule>
  </conditionalFormatting>
  <conditionalFormatting sqref="AH37">
    <cfRule type="cellIs" dxfId="719" priority="107" stopIfTrue="1" operator="equal">
      <formula>0</formula>
    </cfRule>
    <cfRule type="cellIs" dxfId="718" priority="108" stopIfTrue="1" operator="equal">
      <formula>0</formula>
    </cfRule>
    <cfRule type="cellIs" dxfId="717" priority="109" stopIfTrue="1" operator="equal">
      <formula>0</formula>
    </cfRule>
  </conditionalFormatting>
  <conditionalFormatting sqref="AH36">
    <cfRule type="cellIs" dxfId="716" priority="103" stopIfTrue="1" operator="between">
      <formula>-0.0001</formula>
      <formula>0.0001</formula>
    </cfRule>
    <cfRule type="cellIs" dxfId="715" priority="104" stopIfTrue="1" operator="equal">
      <formula>0</formula>
    </cfRule>
    <cfRule type="cellIs" dxfId="714" priority="105" stopIfTrue="1" operator="equal">
      <formula>0</formula>
    </cfRule>
    <cfRule type="cellIs" dxfId="713" priority="106" stopIfTrue="1" operator="equal">
      <formula>0</formula>
    </cfRule>
  </conditionalFormatting>
  <conditionalFormatting sqref="K60:P60">
    <cfRule type="cellIs" dxfId="712" priority="102" stopIfTrue="1" operator="equal">
      <formula>0</formula>
    </cfRule>
  </conditionalFormatting>
  <conditionalFormatting sqref="K60:P60">
    <cfRule type="cellIs" dxfId="711" priority="100" stopIfTrue="1" operator="equal">
      <formula>0</formula>
    </cfRule>
    <cfRule type="cellIs" dxfId="710" priority="101" stopIfTrue="1" operator="equal">
      <formula>0</formula>
    </cfRule>
  </conditionalFormatting>
  <conditionalFormatting sqref="AN92:BF102 U92:AL102 K92:S102">
    <cfRule type="cellIs" dxfId="709" priority="95" stopIfTrue="1" operator="equal">
      <formula>0</formula>
    </cfRule>
    <cfRule type="cellIs" dxfId="708" priority="96" stopIfTrue="1" operator="equal">
      <formula>0</formula>
    </cfRule>
    <cfRule type="cellIs" dxfId="707" priority="97" stopIfTrue="1" operator="equal">
      <formula>0</formula>
    </cfRule>
    <cfRule type="cellIs" dxfId="706" priority="98" stopIfTrue="1" operator="equal">
      <formula>0</formula>
    </cfRule>
    <cfRule type="cellIs" dxfId="705" priority="99" stopIfTrue="1" operator="equal">
      <formula>0</formula>
    </cfRule>
  </conditionalFormatting>
  <conditionalFormatting sqref="L53:N53">
    <cfRule type="cellIs" dxfId="704" priority="93" stopIfTrue="1" operator="equal">
      <formula>0</formula>
    </cfRule>
    <cfRule type="cellIs" dxfId="703" priority="94" stopIfTrue="1" operator="equal">
      <formula>0</formula>
    </cfRule>
  </conditionalFormatting>
  <conditionalFormatting sqref="N54:O54">
    <cfRule type="cellIs" dxfId="702" priority="91" stopIfTrue="1" operator="equal">
      <formula>0</formula>
    </cfRule>
    <cfRule type="cellIs" dxfId="701" priority="92" stopIfTrue="1" operator="equal">
      <formula>0</formula>
    </cfRule>
  </conditionalFormatting>
  <conditionalFormatting sqref="BD54">
    <cfRule type="cellIs" dxfId="700" priority="89" stopIfTrue="1" operator="equal">
      <formula>0</formula>
    </cfRule>
    <cfRule type="cellIs" dxfId="699" priority="90" stopIfTrue="1" operator="equal">
      <formula>0</formula>
    </cfRule>
  </conditionalFormatting>
  <conditionalFormatting sqref="BG40">
    <cfRule type="cellIs" dxfId="698" priority="85" stopIfTrue="1" operator="between">
      <formula>-0.0001</formula>
      <formula>0.0001</formula>
    </cfRule>
  </conditionalFormatting>
  <conditionalFormatting sqref="BG40">
    <cfRule type="cellIs" dxfId="697" priority="88" stopIfTrue="1" operator="equal">
      <formula>0</formula>
    </cfRule>
  </conditionalFormatting>
  <conditionalFormatting sqref="BG40">
    <cfRule type="cellIs" dxfId="696" priority="86" stopIfTrue="1" operator="equal">
      <formula>0</formula>
    </cfRule>
  </conditionalFormatting>
  <conditionalFormatting sqref="BG40">
    <cfRule type="cellIs" dxfId="695" priority="87" stopIfTrue="1" operator="equal">
      <formula>0</formula>
    </cfRule>
  </conditionalFormatting>
  <conditionalFormatting sqref="BD110">
    <cfRule type="cellIs" dxfId="694" priority="82" stopIfTrue="1" operator="equal">
      <formula>0</formula>
    </cfRule>
    <cfRule type="cellIs" dxfId="693" priority="83" stopIfTrue="1" operator="equal">
      <formula>0</formula>
    </cfRule>
    <cfRule type="cellIs" dxfId="692" priority="84" stopIfTrue="1" operator="equal">
      <formula>0</formula>
    </cfRule>
  </conditionalFormatting>
  <conditionalFormatting sqref="AZ125">
    <cfRule type="cellIs" dxfId="691" priority="81" stopIfTrue="1" operator="equal">
      <formula>0</formula>
    </cfRule>
  </conditionalFormatting>
  <conditionalFormatting sqref="AZ125">
    <cfRule type="cellIs" dxfId="690" priority="80" stopIfTrue="1" operator="equal">
      <formula>0</formula>
    </cfRule>
  </conditionalFormatting>
  <conditionalFormatting sqref="AZ125">
    <cfRule type="cellIs" dxfId="689" priority="77" stopIfTrue="1" operator="between">
      <formula>-0.0001</formula>
      <formula>0.0001</formula>
    </cfRule>
    <cfRule type="cellIs" dxfId="688" priority="78" stopIfTrue="1" operator="equal">
      <formula>0</formula>
    </cfRule>
    <cfRule type="cellIs" dxfId="687" priority="79" stopIfTrue="1" operator="equal">
      <formula>0</formula>
    </cfRule>
  </conditionalFormatting>
  <conditionalFormatting sqref="AZ125">
    <cfRule type="cellIs" dxfId="686" priority="72" stopIfTrue="1" operator="between">
      <formula>-0.0001</formula>
      <formula>0.0001</formula>
    </cfRule>
    <cfRule type="cellIs" dxfId="685" priority="73" stopIfTrue="1" operator="equal">
      <formula>0</formula>
    </cfRule>
    <cfRule type="cellIs" dxfId="684" priority="74" stopIfTrue="1" operator="equal">
      <formula>0</formula>
    </cfRule>
    <cfRule type="cellIs" dxfId="683" priority="75" stopIfTrue="1" operator="equal">
      <formula>0</formula>
    </cfRule>
    <cfRule type="cellIs" dxfId="682" priority="76" stopIfTrue="1" operator="between">
      <formula>-0.0001</formula>
      <formula>0.00001</formula>
    </cfRule>
  </conditionalFormatting>
  <conditionalFormatting sqref="AG50">
    <cfRule type="cellIs" dxfId="681" priority="70" stopIfTrue="1" operator="equal">
      <formula>0</formula>
    </cfRule>
    <cfRule type="cellIs" dxfId="680" priority="71" stopIfTrue="1" operator="equal">
      <formula>0</formula>
    </cfRule>
  </conditionalFormatting>
  <conditionalFormatting sqref="AJ49">
    <cfRule type="cellIs" dxfId="679" priority="68" stopIfTrue="1" operator="equal">
      <formula>0</formula>
    </cfRule>
    <cfRule type="cellIs" dxfId="678" priority="69" stopIfTrue="1" operator="equal">
      <formula>0</formula>
    </cfRule>
  </conditionalFormatting>
  <conditionalFormatting sqref="K131:R143">
    <cfRule type="cellIs" dxfId="677" priority="59" stopIfTrue="1" operator="between">
      <formula>-0.0001</formula>
      <formula>0.0001</formula>
    </cfRule>
    <cfRule type="cellIs" dxfId="676" priority="60" stopIfTrue="1" operator="equal">
      <formula>0</formula>
    </cfRule>
    <cfRule type="cellIs" dxfId="675" priority="61" stopIfTrue="1" operator="equal">
      <formula>0</formula>
    </cfRule>
    <cfRule type="cellIs" dxfId="674" priority="62" stopIfTrue="1" operator="equal">
      <formula>0</formula>
    </cfRule>
  </conditionalFormatting>
  <conditionalFormatting sqref="K131:R143">
    <cfRule type="cellIs" dxfId="673" priority="63" stopIfTrue="1" operator="between">
      <formula>-0.0001</formula>
      <formula>0.0001</formula>
    </cfRule>
    <cfRule type="cellIs" dxfId="672" priority="64" stopIfTrue="1" operator="between">
      <formula>-0.0001</formula>
      <formula>0.00001</formula>
    </cfRule>
    <cfRule type="cellIs" dxfId="671" priority="65" stopIfTrue="1" operator="equal">
      <formula>0</formula>
    </cfRule>
    <cfRule type="cellIs" dxfId="670" priority="66" stopIfTrue="1" operator="equal">
      <formula>0</formula>
    </cfRule>
    <cfRule type="cellIs" dxfId="669" priority="67" stopIfTrue="1" operator="equal">
      <formula>0</formula>
    </cfRule>
  </conditionalFormatting>
  <conditionalFormatting sqref="K131:R143">
    <cfRule type="cellIs" dxfId="668" priority="56" stopIfTrue="1" operator="equal">
      <formula>0</formula>
    </cfRule>
    <cfRule type="cellIs" dxfId="667" priority="57" stopIfTrue="1" operator="equal">
      <formula>0</formula>
    </cfRule>
    <cfRule type="cellIs" dxfId="666" priority="58" stopIfTrue="1" operator="equal">
      <formula>0</formula>
    </cfRule>
  </conditionalFormatting>
  <conditionalFormatting sqref="T131:T143">
    <cfRule type="cellIs" dxfId="665" priority="47" stopIfTrue="1" operator="between">
      <formula>-0.0001</formula>
      <formula>0.0001</formula>
    </cfRule>
    <cfRule type="cellIs" dxfId="664" priority="48" stopIfTrue="1" operator="equal">
      <formula>0</formula>
    </cfRule>
    <cfRule type="cellIs" dxfId="663" priority="49" stopIfTrue="1" operator="equal">
      <formula>0</formula>
    </cfRule>
    <cfRule type="cellIs" dxfId="662" priority="50" stopIfTrue="1" operator="equal">
      <formula>0</formula>
    </cfRule>
  </conditionalFormatting>
  <conditionalFormatting sqref="T131:T143">
    <cfRule type="cellIs" dxfId="661" priority="51" stopIfTrue="1" operator="between">
      <formula>-0.0001</formula>
      <formula>0.0001</formula>
    </cfRule>
    <cfRule type="cellIs" dxfId="660" priority="52" stopIfTrue="1" operator="between">
      <formula>-0.0001</formula>
      <formula>0.00001</formula>
    </cfRule>
    <cfRule type="cellIs" dxfId="659" priority="53" stopIfTrue="1" operator="equal">
      <formula>0</formula>
    </cfRule>
    <cfRule type="cellIs" dxfId="658" priority="54" stopIfTrue="1" operator="equal">
      <formula>0</formula>
    </cfRule>
    <cfRule type="cellIs" dxfId="657" priority="55" stopIfTrue="1" operator="equal">
      <formula>0</formula>
    </cfRule>
  </conditionalFormatting>
  <conditionalFormatting sqref="T131:T143">
    <cfRule type="cellIs" dxfId="656" priority="44" stopIfTrue="1" operator="equal">
      <formula>0</formula>
    </cfRule>
    <cfRule type="cellIs" dxfId="655" priority="45" stopIfTrue="1" operator="equal">
      <formula>0</formula>
    </cfRule>
    <cfRule type="cellIs" dxfId="654" priority="46" stopIfTrue="1" operator="equal">
      <formula>0</formula>
    </cfRule>
  </conditionalFormatting>
  <conditionalFormatting sqref="T109">
    <cfRule type="cellIs" dxfId="653" priority="43" stopIfTrue="1" operator="equal">
      <formula>0</formula>
    </cfRule>
  </conditionalFormatting>
  <conditionalFormatting sqref="T109">
    <cfRule type="cellIs" dxfId="652" priority="41" stopIfTrue="1" operator="equal">
      <formula>0</formula>
    </cfRule>
    <cfRule type="cellIs" dxfId="651" priority="42" stopIfTrue="1" operator="equal">
      <formula>0</formula>
    </cfRule>
  </conditionalFormatting>
  <conditionalFormatting sqref="T78">
    <cfRule type="cellIs" dxfId="650" priority="39" stopIfTrue="1" operator="equal">
      <formula>0</formula>
    </cfRule>
  </conditionalFormatting>
  <conditionalFormatting sqref="T78">
    <cfRule type="cellIs" dxfId="649" priority="40" stopIfTrue="1" operator="equal">
      <formula>0</formula>
    </cfRule>
  </conditionalFormatting>
  <conditionalFormatting sqref="T78">
    <cfRule type="cellIs" dxfId="648" priority="38" stopIfTrue="1" operator="between">
      <formula>-0.0001</formula>
      <formula>0.0001</formula>
    </cfRule>
  </conditionalFormatting>
  <conditionalFormatting sqref="T78">
    <cfRule type="cellIs" dxfId="647" priority="31" stopIfTrue="1" operator="equal">
      <formula>0</formula>
    </cfRule>
    <cfRule type="cellIs" dxfId="646" priority="32" stopIfTrue="1" operator="equal">
      <formula>0</formula>
    </cfRule>
    <cfRule type="cellIs" dxfId="645" priority="33" stopIfTrue="1" operator="equal">
      <formula>0</formula>
    </cfRule>
    <cfRule type="cellIs" dxfId="644" priority="34" stopIfTrue="1" operator="between">
      <formula>-0.0001</formula>
      <formula>0.0001</formula>
    </cfRule>
    <cfRule type="cellIs" dxfId="643" priority="35" stopIfTrue="1" operator="equal">
      <formula>0</formula>
    </cfRule>
    <cfRule type="cellIs" dxfId="642" priority="36" stopIfTrue="1" operator="equal">
      <formula>0</formula>
    </cfRule>
  </conditionalFormatting>
  <conditionalFormatting sqref="T78">
    <cfRule type="cellIs" dxfId="641" priority="37" stopIfTrue="1" operator="between">
      <formula>-0.0001</formula>
      <formula>0.00001</formula>
    </cfRule>
  </conditionalFormatting>
  <conditionalFormatting sqref="T42">
    <cfRule type="cellIs" dxfId="640" priority="24" stopIfTrue="1" operator="equal">
      <formula>0</formula>
    </cfRule>
  </conditionalFormatting>
  <conditionalFormatting sqref="T42">
    <cfRule type="cellIs" dxfId="639" priority="25" stopIfTrue="1" operator="equal">
      <formula>0</formula>
    </cfRule>
  </conditionalFormatting>
  <conditionalFormatting sqref="T42">
    <cfRule type="cellIs" dxfId="638" priority="22" stopIfTrue="1" operator="equal">
      <formula>0</formula>
    </cfRule>
    <cfRule type="cellIs" dxfId="637" priority="23" stopIfTrue="1" operator="equal">
      <formula>0</formula>
    </cfRule>
  </conditionalFormatting>
  <conditionalFormatting sqref="T42">
    <cfRule type="cellIs" dxfId="636" priority="21" stopIfTrue="1" operator="between">
      <formula>-0.0001</formula>
      <formula>0.0001</formula>
    </cfRule>
  </conditionalFormatting>
  <conditionalFormatting sqref="T42">
    <cfRule type="cellIs" dxfId="635" priority="26" stopIfTrue="1" operator="between">
      <formula>-0.0001</formula>
      <formula>0.0001</formula>
    </cfRule>
    <cfRule type="cellIs" dxfId="634" priority="27" stopIfTrue="1" operator="between">
      <formula>-0.0001</formula>
      <formula>0.00001</formula>
    </cfRule>
    <cfRule type="cellIs" dxfId="633" priority="28" stopIfTrue="1" operator="equal">
      <formula>0</formula>
    </cfRule>
    <cfRule type="cellIs" dxfId="632" priority="29" stopIfTrue="1" operator="equal">
      <formula>0</formula>
    </cfRule>
    <cfRule type="cellIs" dxfId="631" priority="30" stopIfTrue="1" operator="equal">
      <formula>0</formula>
    </cfRule>
  </conditionalFormatting>
  <conditionalFormatting sqref="T110:T111">
    <cfRule type="cellIs" dxfId="630" priority="20" stopIfTrue="1" operator="equal">
      <formula>0</formula>
    </cfRule>
  </conditionalFormatting>
  <conditionalFormatting sqref="T110:T111">
    <cfRule type="cellIs" dxfId="629" priority="18" stopIfTrue="1" operator="equal">
      <formula>0</formula>
    </cfRule>
    <cfRule type="cellIs" dxfId="628" priority="19" stopIfTrue="1" operator="equal">
      <formula>0</formula>
    </cfRule>
  </conditionalFormatting>
  <conditionalFormatting sqref="T92:T102">
    <cfRule type="cellIs" dxfId="627" priority="16" stopIfTrue="1" operator="equal">
      <formula>0</formula>
    </cfRule>
  </conditionalFormatting>
  <conditionalFormatting sqref="T92:T102">
    <cfRule type="cellIs" dxfId="626" priority="17" stopIfTrue="1" operator="equal">
      <formula>0</formula>
    </cfRule>
  </conditionalFormatting>
  <conditionalFormatting sqref="T92:T102">
    <cfRule type="cellIs" dxfId="625" priority="15" stopIfTrue="1" operator="between">
      <formula>-0.0001</formula>
      <formula>0.0001</formula>
    </cfRule>
  </conditionalFormatting>
  <conditionalFormatting sqref="T92:T102">
    <cfRule type="cellIs" dxfId="624" priority="14" stopIfTrue="1" operator="between">
      <formula>-0.0001</formula>
      <formula>0.00001</formula>
    </cfRule>
  </conditionalFormatting>
  <conditionalFormatting sqref="T92:T102">
    <cfRule type="cellIs" dxfId="623" priority="9" stopIfTrue="1" operator="equal">
      <formula>0</formula>
    </cfRule>
    <cfRule type="cellIs" dxfId="622" priority="10" stopIfTrue="1" operator="equal">
      <formula>0</formula>
    </cfRule>
    <cfRule type="cellIs" dxfId="621" priority="11" stopIfTrue="1" operator="equal">
      <formula>0</formula>
    </cfRule>
    <cfRule type="cellIs" dxfId="620" priority="12" stopIfTrue="1" operator="equal">
      <formula>0</formula>
    </cfRule>
    <cfRule type="cellIs" dxfId="619" priority="13" stopIfTrue="1" operator="equal">
      <formula>0</formula>
    </cfRule>
  </conditionalFormatting>
  <conditionalFormatting sqref="BH130:BH131">
    <cfRule type="cellIs" dxfId="618" priority="5" stopIfTrue="1" operator="equal">
      <formula>0</formula>
    </cfRule>
    <cfRule type="cellIs" dxfId="617" priority="6" stopIfTrue="1" operator="equal">
      <formula>0</formula>
    </cfRule>
  </conditionalFormatting>
  <conditionalFormatting sqref="BH130:BH131">
    <cfRule type="cellIs" dxfId="616" priority="1" stopIfTrue="1" operator="between">
      <formula>-0.0001</formula>
      <formula>0.0001</formula>
    </cfRule>
    <cfRule type="cellIs" dxfId="615" priority="2" stopIfTrue="1" operator="between">
      <formula>-0.0001</formula>
      <formula>0.00001</formula>
    </cfRule>
    <cfRule type="cellIs" dxfId="614" priority="3" stopIfTrue="1" operator="equal">
      <formula>0</formula>
    </cfRule>
    <cfRule type="cellIs" dxfId="613" priority="4" stopIfTrue="1" operator="equal">
      <formula>0</formula>
    </cfRule>
  </conditionalFormatting>
  <conditionalFormatting sqref="BH130:BH131">
    <cfRule type="cellIs" dxfId="612" priority="7" stopIfTrue="1" operator="equal">
      <formula>0</formula>
    </cfRule>
  </conditionalFormatting>
  <conditionalFormatting sqref="BH130:BH131">
    <cfRule type="cellIs" dxfId="611" priority="8" stopIfTrue="1" operator="equal">
      <formula>0</formula>
    </cfRule>
  </conditionalFormatting>
  <printOptions horizontalCentered="1"/>
  <pageMargins left="0.71" right="0.18" top="0.93" bottom="0.74" header="0.31496062992126" footer="0.74"/>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showZeros="0" zoomScale="85" zoomScaleNormal="85" workbookViewId="0">
      <pane xSplit="3" ySplit="4" topLeftCell="D5" activePane="bottomRight" state="frozen"/>
      <selection activeCell="J9" sqref="J9"/>
      <selection pane="topRight" activeCell="J9" sqref="J9"/>
      <selection pane="bottomLeft" activeCell="J9" sqref="J9"/>
      <selection pane="bottomRight" activeCell="J9" sqref="J9"/>
    </sheetView>
  </sheetViews>
  <sheetFormatPr defaultColWidth="9" defaultRowHeight="14.4"/>
  <cols>
    <col min="1" max="1" width="4.44140625" style="825" customWidth="1"/>
    <col min="2" max="2" width="24.5546875" style="826" customWidth="1"/>
    <col min="3" max="3" width="5.88671875" style="826" bestFit="1" customWidth="1"/>
    <col min="4" max="4" width="7.109375" style="826" customWidth="1"/>
    <col min="5" max="5" width="5.5546875" style="826" customWidth="1"/>
    <col min="6" max="6" width="6.109375" style="826" customWidth="1"/>
    <col min="7" max="7" width="5.5546875" style="826" customWidth="1"/>
    <col min="8" max="8" width="9" style="826" customWidth="1"/>
    <col min="9" max="9" width="7.5546875" style="826" customWidth="1"/>
    <col min="10" max="10" width="9.88671875" style="826" customWidth="1"/>
    <col min="11" max="11" width="8.33203125" style="826" customWidth="1"/>
    <col min="12" max="12" width="9" style="826" customWidth="1"/>
    <col min="13" max="13" width="7" style="826" customWidth="1"/>
    <col min="14" max="14" width="6" style="826" customWidth="1"/>
    <col min="15" max="15" width="5.5546875" style="826" customWidth="1"/>
    <col min="16" max="16" width="7.109375" style="826" customWidth="1"/>
    <col min="17" max="17" width="5.5546875" style="826" customWidth="1"/>
    <col min="18" max="18" width="5.88671875" style="826" customWidth="1"/>
    <col min="19" max="19" width="6.33203125" style="826" customWidth="1"/>
    <col min="20" max="20" width="7.109375" style="826" customWidth="1"/>
    <col min="21" max="21" width="5.44140625" style="826" customWidth="1"/>
    <col min="22" max="22" width="6.5546875" style="826" customWidth="1"/>
    <col min="23" max="23" width="7" style="826" customWidth="1"/>
    <col min="24" max="24" width="6.33203125" style="826" customWidth="1"/>
    <col min="25" max="25" width="6.6640625" style="826" customWidth="1"/>
    <col min="26" max="26" width="6.88671875" style="826" customWidth="1"/>
    <col min="27" max="27" width="7.109375" style="826" customWidth="1"/>
    <col min="28" max="29" width="6.88671875" style="826" customWidth="1"/>
    <col min="30" max="16384" width="9" style="826"/>
  </cols>
  <sheetData>
    <row r="1" spans="1:29" s="799" customFormat="1" ht="13.2">
      <c r="A1" s="1034" t="s">
        <v>12</v>
      </c>
      <c r="B1" s="1034"/>
      <c r="C1" s="798"/>
    </row>
    <row r="2" spans="1:29" s="799" customFormat="1" ht="13.2">
      <c r="A2" s="1035" t="s">
        <v>559</v>
      </c>
      <c r="B2" s="1035"/>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row>
    <row r="3" spans="1:29" s="799" customFormat="1" ht="88.5" customHeight="1">
      <c r="A3" s="1033" t="s">
        <v>1</v>
      </c>
      <c r="B3" s="1033" t="s">
        <v>324</v>
      </c>
      <c r="C3" s="1033" t="s">
        <v>18</v>
      </c>
      <c r="D3" s="1036" t="s">
        <v>560</v>
      </c>
      <c r="E3" s="1036"/>
      <c r="F3" s="1036" t="s">
        <v>329</v>
      </c>
      <c r="G3" s="1036"/>
      <c r="H3" s="1036" t="s">
        <v>561</v>
      </c>
      <c r="I3" s="1036"/>
      <c r="J3" s="1036" t="s">
        <v>333</v>
      </c>
      <c r="K3" s="1036"/>
      <c r="L3" s="1036" t="s">
        <v>335</v>
      </c>
      <c r="M3" s="1036"/>
      <c r="N3" s="1036" t="s">
        <v>337</v>
      </c>
      <c r="O3" s="1036"/>
      <c r="P3" s="1036" t="s">
        <v>339</v>
      </c>
      <c r="Q3" s="1036"/>
      <c r="R3" s="1036" t="s">
        <v>341</v>
      </c>
      <c r="S3" s="1036"/>
      <c r="T3" s="1036" t="s">
        <v>343</v>
      </c>
      <c r="U3" s="1036"/>
      <c r="V3" s="1036" t="s">
        <v>345</v>
      </c>
      <c r="W3" s="1036"/>
      <c r="X3" s="1036" t="s">
        <v>347</v>
      </c>
      <c r="Y3" s="1036"/>
      <c r="Z3" s="1036" t="s">
        <v>349</v>
      </c>
      <c r="AA3" s="1036"/>
      <c r="AB3" s="1036" t="s">
        <v>351</v>
      </c>
      <c r="AC3" s="1036"/>
    </row>
    <row r="4" spans="1:29" s="799" customFormat="1" ht="45" customHeight="1">
      <c r="A4" s="1033"/>
      <c r="B4" s="1033"/>
      <c r="C4" s="1033"/>
      <c r="D4" s="800" t="s">
        <v>209</v>
      </c>
      <c r="E4" s="800" t="s">
        <v>234</v>
      </c>
      <c r="F4" s="800" t="s">
        <v>209</v>
      </c>
      <c r="G4" s="800" t="s">
        <v>234</v>
      </c>
      <c r="H4" s="800" t="s">
        <v>209</v>
      </c>
      <c r="I4" s="800" t="s">
        <v>234</v>
      </c>
      <c r="J4" s="800" t="s">
        <v>209</v>
      </c>
      <c r="K4" s="800" t="s">
        <v>234</v>
      </c>
      <c r="L4" s="800" t="s">
        <v>209</v>
      </c>
      <c r="M4" s="800" t="s">
        <v>234</v>
      </c>
      <c r="N4" s="800" t="s">
        <v>209</v>
      </c>
      <c r="O4" s="800" t="s">
        <v>234</v>
      </c>
      <c r="P4" s="800" t="s">
        <v>209</v>
      </c>
      <c r="Q4" s="800" t="s">
        <v>234</v>
      </c>
      <c r="R4" s="800" t="s">
        <v>209</v>
      </c>
      <c r="S4" s="800" t="s">
        <v>234</v>
      </c>
      <c r="T4" s="800" t="s">
        <v>209</v>
      </c>
      <c r="U4" s="800" t="s">
        <v>234</v>
      </c>
      <c r="V4" s="800" t="s">
        <v>209</v>
      </c>
      <c r="W4" s="800" t="s">
        <v>234</v>
      </c>
      <c r="X4" s="800" t="s">
        <v>209</v>
      </c>
      <c r="Y4" s="800" t="s">
        <v>234</v>
      </c>
      <c r="Z4" s="800" t="s">
        <v>209</v>
      </c>
      <c r="AA4" s="800" t="s">
        <v>234</v>
      </c>
      <c r="AB4" s="800" t="s">
        <v>209</v>
      </c>
      <c r="AC4" s="800" t="s">
        <v>234</v>
      </c>
    </row>
    <row r="5" spans="1:29" s="806" customFormat="1" ht="13.2">
      <c r="A5" s="801" t="s">
        <v>82</v>
      </c>
      <c r="B5" s="802" t="s">
        <v>83</v>
      </c>
      <c r="C5" s="803" t="s">
        <v>26</v>
      </c>
      <c r="D5" s="800"/>
      <c r="E5" s="800"/>
      <c r="F5" s="800"/>
      <c r="G5" s="800"/>
      <c r="H5" s="800">
        <v>1227.7311000000002</v>
      </c>
      <c r="I5" s="804">
        <v>100</v>
      </c>
      <c r="J5" s="800">
        <v>7843.0840399999997</v>
      </c>
      <c r="K5" s="800">
        <v>100</v>
      </c>
      <c r="L5" s="800">
        <v>31640.480000000003</v>
      </c>
      <c r="M5" s="800">
        <v>100</v>
      </c>
      <c r="N5" s="800"/>
      <c r="O5" s="800"/>
      <c r="P5" s="800"/>
      <c r="Q5" s="800"/>
      <c r="R5" s="800"/>
      <c r="S5" s="800"/>
      <c r="T5" s="800"/>
      <c r="U5" s="800"/>
      <c r="V5" s="805"/>
      <c r="W5" s="805"/>
      <c r="X5" s="805">
        <v>0</v>
      </c>
      <c r="Y5" s="805"/>
      <c r="Z5" s="805">
        <v>614.75170000000003</v>
      </c>
      <c r="AA5" s="805">
        <v>100</v>
      </c>
      <c r="AB5" s="805"/>
      <c r="AC5" s="805"/>
    </row>
    <row r="6" spans="1:29" s="809" customFormat="1" ht="13.2">
      <c r="A6" s="801"/>
      <c r="B6" s="807" t="s">
        <v>244</v>
      </c>
      <c r="C6" s="803"/>
      <c r="D6" s="804"/>
      <c r="E6" s="804"/>
      <c r="F6" s="804"/>
      <c r="G6" s="804"/>
      <c r="H6" s="804">
        <v>0</v>
      </c>
      <c r="I6" s="804"/>
      <c r="J6" s="804"/>
      <c r="K6" s="804"/>
      <c r="L6" s="804"/>
      <c r="M6" s="804"/>
      <c r="N6" s="804"/>
      <c r="O6" s="804"/>
      <c r="P6" s="804"/>
      <c r="Q6" s="804"/>
      <c r="R6" s="804"/>
      <c r="S6" s="804"/>
      <c r="T6" s="800">
        <v>0</v>
      </c>
      <c r="U6" s="804"/>
      <c r="V6" s="808"/>
      <c r="W6" s="808"/>
      <c r="X6" s="805">
        <v>0</v>
      </c>
      <c r="Y6" s="808"/>
      <c r="Z6" s="808"/>
      <c r="AA6" s="808"/>
      <c r="AB6" s="808"/>
      <c r="AC6" s="808"/>
    </row>
    <row r="7" spans="1:29" s="809" customFormat="1" ht="13.2">
      <c r="A7" s="810" t="s">
        <v>84</v>
      </c>
      <c r="B7" s="811" t="s">
        <v>85</v>
      </c>
      <c r="C7" s="812" t="s">
        <v>27</v>
      </c>
      <c r="D7" s="804"/>
      <c r="E7" s="804"/>
      <c r="F7" s="804"/>
      <c r="G7" s="804"/>
      <c r="H7" s="804">
        <v>325.57700000000006</v>
      </c>
      <c r="I7" s="804">
        <v>26.518591896873833</v>
      </c>
      <c r="J7" s="804">
        <v>6632.9840400000003</v>
      </c>
      <c r="K7" s="804">
        <v>84.571120316594232</v>
      </c>
      <c r="L7" s="804"/>
      <c r="M7" s="804"/>
      <c r="N7" s="804"/>
      <c r="O7" s="804"/>
      <c r="P7" s="804"/>
      <c r="Q7" s="804"/>
      <c r="R7" s="804"/>
      <c r="S7" s="804"/>
      <c r="T7" s="804"/>
      <c r="U7" s="804"/>
      <c r="V7" s="808"/>
      <c r="W7" s="808"/>
      <c r="X7" s="808">
        <v>0</v>
      </c>
      <c r="Y7" s="808"/>
      <c r="Z7" s="808"/>
      <c r="AA7" s="808"/>
      <c r="AB7" s="808"/>
      <c r="AC7" s="808"/>
    </row>
    <row r="8" spans="1:29" s="816" customFormat="1" ht="26.4">
      <c r="A8" s="810" t="s">
        <v>86</v>
      </c>
      <c r="B8" s="807" t="s">
        <v>194</v>
      </c>
      <c r="C8" s="813" t="s">
        <v>28</v>
      </c>
      <c r="D8" s="814"/>
      <c r="E8" s="804"/>
      <c r="F8" s="814"/>
      <c r="G8" s="814"/>
      <c r="H8" s="804">
        <v>165.76</v>
      </c>
      <c r="I8" s="814">
        <v>13.501327774461359</v>
      </c>
      <c r="J8" s="804">
        <v>387.51789999999994</v>
      </c>
      <c r="K8" s="814">
        <v>4.940886748422499</v>
      </c>
      <c r="L8" s="814"/>
      <c r="M8" s="814"/>
      <c r="N8" s="814"/>
      <c r="O8" s="814"/>
      <c r="P8" s="814"/>
      <c r="Q8" s="814"/>
      <c r="R8" s="814"/>
      <c r="S8" s="814"/>
      <c r="T8" s="804"/>
      <c r="U8" s="804"/>
      <c r="V8" s="815"/>
      <c r="W8" s="815"/>
      <c r="X8" s="808">
        <v>0</v>
      </c>
      <c r="Y8" s="808"/>
      <c r="Z8" s="815"/>
      <c r="AA8" s="815"/>
      <c r="AB8" s="815"/>
      <c r="AC8" s="815"/>
    </row>
    <row r="9" spans="1:29" s="809" customFormat="1" ht="15.6">
      <c r="A9" s="810" t="s">
        <v>90</v>
      </c>
      <c r="B9" s="817" t="s">
        <v>91</v>
      </c>
      <c r="C9" s="812" t="s">
        <v>31</v>
      </c>
      <c r="D9" s="804"/>
      <c r="E9" s="804"/>
      <c r="F9" s="804"/>
      <c r="G9" s="804"/>
      <c r="H9" s="804">
        <v>455.20410000000004</v>
      </c>
      <c r="I9" s="804">
        <v>37.076856650450573</v>
      </c>
      <c r="J9" s="804"/>
      <c r="K9" s="804"/>
      <c r="L9" s="804"/>
      <c r="M9" s="804"/>
      <c r="N9" s="804"/>
      <c r="O9" s="804"/>
      <c r="P9" s="804"/>
      <c r="Q9" s="804"/>
      <c r="R9" s="804"/>
      <c r="S9" s="804"/>
      <c r="T9" s="804"/>
      <c r="U9" s="804"/>
      <c r="V9" s="818"/>
      <c r="W9" s="818"/>
      <c r="X9" s="808">
        <v>0</v>
      </c>
      <c r="Y9" s="808"/>
      <c r="Z9" s="808"/>
      <c r="AA9" s="808"/>
      <c r="AB9" s="808"/>
      <c r="AC9" s="808"/>
    </row>
    <row r="10" spans="1:29" s="809" customFormat="1" ht="15.6">
      <c r="A10" s="810" t="s">
        <v>92</v>
      </c>
      <c r="B10" s="817" t="s">
        <v>93</v>
      </c>
      <c r="C10" s="812" t="s">
        <v>32</v>
      </c>
      <c r="D10" s="804"/>
      <c r="E10" s="804"/>
      <c r="F10" s="804"/>
      <c r="G10" s="804"/>
      <c r="H10" s="804">
        <v>104.57999999999998</v>
      </c>
      <c r="I10" s="804">
        <v>8.5181518982454687</v>
      </c>
      <c r="J10" s="804">
        <v>1210.0999999999999</v>
      </c>
      <c r="K10" s="804">
        <v>15.428879683405764</v>
      </c>
      <c r="L10" s="804"/>
      <c r="M10" s="804"/>
      <c r="N10" s="804"/>
      <c r="O10" s="804"/>
      <c r="P10" s="804"/>
      <c r="Q10" s="804"/>
      <c r="R10" s="804"/>
      <c r="S10" s="804"/>
      <c r="T10" s="804"/>
      <c r="U10" s="804"/>
      <c r="V10" s="818"/>
      <c r="W10" s="818"/>
      <c r="X10" s="808">
        <v>0</v>
      </c>
      <c r="Y10" s="808"/>
      <c r="Z10" s="808">
        <v>552.76</v>
      </c>
      <c r="AA10" s="808">
        <v>89.91597745886672</v>
      </c>
      <c r="AB10" s="808"/>
      <c r="AC10" s="808"/>
    </row>
    <row r="11" spans="1:29" s="809" customFormat="1" ht="15.6">
      <c r="A11" s="810" t="s">
        <v>94</v>
      </c>
      <c r="B11" s="811" t="s">
        <v>95</v>
      </c>
      <c r="C11" s="812" t="s">
        <v>33</v>
      </c>
      <c r="D11" s="804"/>
      <c r="E11" s="804"/>
      <c r="F11" s="804"/>
      <c r="G11" s="804"/>
      <c r="H11" s="804">
        <v>206.60000000000002</v>
      </c>
      <c r="I11" s="804">
        <v>16.827789081827447</v>
      </c>
      <c r="J11" s="804"/>
      <c r="K11" s="804"/>
      <c r="L11" s="804">
        <v>22348.400000000001</v>
      </c>
      <c r="M11" s="804">
        <v>70.632303934706414</v>
      </c>
      <c r="N11" s="804"/>
      <c r="O11" s="804"/>
      <c r="P11" s="804"/>
      <c r="Q11" s="804"/>
      <c r="R11" s="804"/>
      <c r="S11" s="804"/>
      <c r="T11" s="804"/>
      <c r="U11" s="804"/>
      <c r="V11" s="819"/>
      <c r="W11" s="819"/>
      <c r="X11" s="808">
        <v>0</v>
      </c>
      <c r="Y11" s="808"/>
      <c r="Z11" s="808"/>
      <c r="AA11" s="808"/>
      <c r="AB11" s="808"/>
      <c r="AC11" s="808"/>
    </row>
    <row r="12" spans="1:29" s="809" customFormat="1" ht="15.6">
      <c r="A12" s="810" t="s">
        <v>96</v>
      </c>
      <c r="B12" s="811" t="s">
        <v>97</v>
      </c>
      <c r="C12" s="812" t="s">
        <v>34</v>
      </c>
      <c r="D12" s="804"/>
      <c r="E12" s="804"/>
      <c r="F12" s="804"/>
      <c r="G12" s="804"/>
      <c r="H12" s="804">
        <v>0</v>
      </c>
      <c r="I12" s="804"/>
      <c r="J12" s="804"/>
      <c r="K12" s="804"/>
      <c r="L12" s="804">
        <v>0</v>
      </c>
      <c r="M12" s="804"/>
      <c r="N12" s="804"/>
      <c r="O12" s="804"/>
      <c r="P12" s="804"/>
      <c r="Q12" s="804"/>
      <c r="R12" s="804"/>
      <c r="S12" s="804"/>
      <c r="T12" s="804"/>
      <c r="U12" s="804"/>
      <c r="V12" s="818"/>
      <c r="W12" s="818"/>
      <c r="X12" s="808">
        <v>0</v>
      </c>
      <c r="Y12" s="808"/>
      <c r="Z12" s="808"/>
      <c r="AA12" s="808"/>
      <c r="AB12" s="808"/>
      <c r="AC12" s="808"/>
    </row>
    <row r="13" spans="1:29" s="809" customFormat="1" ht="15.6">
      <c r="A13" s="810" t="s">
        <v>98</v>
      </c>
      <c r="B13" s="811" t="s">
        <v>99</v>
      </c>
      <c r="C13" s="812" t="s">
        <v>35</v>
      </c>
      <c r="D13" s="804"/>
      <c r="E13" s="804"/>
      <c r="F13" s="804"/>
      <c r="G13" s="804"/>
      <c r="H13" s="804">
        <v>117.80999999999999</v>
      </c>
      <c r="I13" s="804">
        <v>9.5957494275415822</v>
      </c>
      <c r="J13" s="804"/>
      <c r="K13" s="804"/>
      <c r="L13" s="804">
        <v>9292.08</v>
      </c>
      <c r="M13" s="804">
        <v>29.367696065293568</v>
      </c>
      <c r="N13" s="804"/>
      <c r="O13" s="804"/>
      <c r="P13" s="804"/>
      <c r="Q13" s="804"/>
      <c r="R13" s="804"/>
      <c r="S13" s="804"/>
      <c r="T13" s="804"/>
      <c r="U13" s="804"/>
      <c r="V13" s="818"/>
      <c r="W13" s="818"/>
      <c r="X13" s="808">
        <v>0</v>
      </c>
      <c r="Y13" s="808"/>
      <c r="Z13" s="808"/>
      <c r="AA13" s="808"/>
      <c r="AB13" s="808"/>
      <c r="AC13" s="808"/>
    </row>
    <row r="14" spans="1:29" s="809" customFormat="1" ht="26.4">
      <c r="A14" s="810" t="s">
        <v>86</v>
      </c>
      <c r="B14" s="820" t="s">
        <v>562</v>
      </c>
      <c r="C14" s="813" t="s">
        <v>36</v>
      </c>
      <c r="D14" s="804"/>
      <c r="E14" s="804"/>
      <c r="F14" s="804"/>
      <c r="G14" s="804"/>
      <c r="H14" s="804">
        <v>115.05</v>
      </c>
      <c r="I14" s="814">
        <v>9.3709445007950016</v>
      </c>
      <c r="J14" s="804"/>
      <c r="K14" s="804"/>
      <c r="L14" s="804">
        <v>7732.87</v>
      </c>
      <c r="M14" s="814">
        <v>83.220011020137576</v>
      </c>
      <c r="N14" s="804"/>
      <c r="O14" s="804"/>
      <c r="P14" s="804"/>
      <c r="Q14" s="804"/>
      <c r="R14" s="804"/>
      <c r="S14" s="804"/>
      <c r="T14" s="804"/>
      <c r="U14" s="804"/>
      <c r="V14" s="818"/>
      <c r="W14" s="818"/>
      <c r="X14" s="808">
        <v>0</v>
      </c>
      <c r="Y14" s="808"/>
      <c r="Z14" s="808"/>
      <c r="AA14" s="808"/>
      <c r="AB14" s="808"/>
      <c r="AC14" s="808"/>
    </row>
    <row r="15" spans="1:29" s="809" customFormat="1" ht="15.6">
      <c r="A15" s="810" t="s">
        <v>103</v>
      </c>
      <c r="B15" s="817" t="s">
        <v>104</v>
      </c>
      <c r="C15" s="812" t="s">
        <v>39</v>
      </c>
      <c r="D15" s="804"/>
      <c r="E15" s="804"/>
      <c r="F15" s="804"/>
      <c r="G15" s="804"/>
      <c r="H15" s="804">
        <v>16.260000000000002</v>
      </c>
      <c r="I15" s="804">
        <v>1.3243942423548609</v>
      </c>
      <c r="J15" s="804"/>
      <c r="K15" s="804"/>
      <c r="L15" s="804"/>
      <c r="M15" s="804"/>
      <c r="N15" s="804"/>
      <c r="O15" s="804"/>
      <c r="P15" s="804"/>
      <c r="Q15" s="804"/>
      <c r="R15" s="804"/>
      <c r="S15" s="804"/>
      <c r="T15" s="804"/>
      <c r="U15" s="804"/>
      <c r="V15" s="818"/>
      <c r="W15" s="818"/>
      <c r="X15" s="808">
        <v>0</v>
      </c>
      <c r="Y15" s="808"/>
      <c r="Z15" s="808">
        <v>61.991699999999994</v>
      </c>
      <c r="AA15" s="808">
        <v>10.084022541133272</v>
      </c>
      <c r="AB15" s="808"/>
      <c r="AC15" s="808"/>
    </row>
    <row r="16" spans="1:29" s="809" customFormat="1" ht="13.2">
      <c r="A16" s="810" t="s">
        <v>105</v>
      </c>
      <c r="B16" s="817" t="s">
        <v>106</v>
      </c>
      <c r="C16" s="812" t="s">
        <v>40</v>
      </c>
      <c r="D16" s="804"/>
      <c r="E16" s="804"/>
      <c r="F16" s="804"/>
      <c r="G16" s="804"/>
      <c r="H16" s="804">
        <v>0</v>
      </c>
      <c r="I16" s="804"/>
      <c r="J16" s="804"/>
      <c r="K16" s="804"/>
      <c r="L16" s="804"/>
      <c r="M16" s="804"/>
      <c r="N16" s="804"/>
      <c r="O16" s="804"/>
      <c r="P16" s="804"/>
      <c r="Q16" s="804"/>
      <c r="R16" s="804"/>
      <c r="S16" s="804"/>
      <c r="T16" s="804"/>
      <c r="U16" s="804"/>
      <c r="V16" s="808"/>
      <c r="W16" s="808"/>
      <c r="X16" s="808">
        <v>0</v>
      </c>
      <c r="Y16" s="808"/>
      <c r="Z16" s="808"/>
      <c r="AA16" s="808"/>
      <c r="AB16" s="808"/>
      <c r="AC16" s="808"/>
    </row>
    <row r="17" spans="1:29" s="809" customFormat="1" ht="13.2">
      <c r="A17" s="810" t="s">
        <v>107</v>
      </c>
      <c r="B17" s="817" t="s">
        <v>108</v>
      </c>
      <c r="C17" s="812" t="s">
        <v>41</v>
      </c>
      <c r="D17" s="804"/>
      <c r="E17" s="804"/>
      <c r="F17" s="804"/>
      <c r="G17" s="804"/>
      <c r="H17" s="804">
        <v>1.7</v>
      </c>
      <c r="I17" s="804">
        <v>0.13846680270622774</v>
      </c>
      <c r="J17" s="804"/>
      <c r="K17" s="804"/>
      <c r="L17" s="804"/>
      <c r="M17" s="804"/>
      <c r="N17" s="804"/>
      <c r="O17" s="804"/>
      <c r="P17" s="804"/>
      <c r="Q17" s="804"/>
      <c r="R17" s="804"/>
      <c r="S17" s="804"/>
      <c r="T17" s="800"/>
      <c r="U17" s="804"/>
      <c r="V17" s="808"/>
      <c r="W17" s="808"/>
      <c r="X17" s="805">
        <v>0</v>
      </c>
      <c r="Y17" s="808"/>
      <c r="Z17" s="808"/>
      <c r="AA17" s="808"/>
      <c r="AB17" s="808"/>
      <c r="AC17" s="808"/>
    </row>
    <row r="18" spans="1:29" s="806" customFormat="1" ht="13.2">
      <c r="A18" s="801" t="s">
        <v>109</v>
      </c>
      <c r="B18" s="821" t="s">
        <v>110</v>
      </c>
      <c r="C18" s="803" t="s">
        <v>42</v>
      </c>
      <c r="D18" s="800"/>
      <c r="E18" s="800"/>
      <c r="F18" s="800"/>
      <c r="G18" s="800"/>
      <c r="H18" s="800">
        <v>208.19589999999994</v>
      </c>
      <c r="I18" s="800">
        <v>100</v>
      </c>
      <c r="J18" s="800"/>
      <c r="K18" s="800"/>
      <c r="L18" s="800"/>
      <c r="M18" s="800"/>
      <c r="N18" s="800">
        <v>0</v>
      </c>
      <c r="O18" s="800"/>
      <c r="P18" s="800"/>
      <c r="Q18" s="800"/>
      <c r="R18" s="800">
        <v>0</v>
      </c>
      <c r="S18" s="800"/>
      <c r="T18" s="800">
        <v>0</v>
      </c>
      <c r="U18" s="800"/>
      <c r="V18" s="805">
        <v>1.9550000000000001</v>
      </c>
      <c r="W18" s="805">
        <v>100</v>
      </c>
      <c r="X18" s="805">
        <v>1.9550000000000001</v>
      </c>
      <c r="Y18" s="805">
        <v>100</v>
      </c>
      <c r="Z18" s="805">
        <v>556.50469599999997</v>
      </c>
      <c r="AA18" s="805">
        <v>100</v>
      </c>
      <c r="AB18" s="805">
        <v>0</v>
      </c>
      <c r="AC18" s="805"/>
    </row>
    <row r="19" spans="1:29" s="809" customFormat="1" ht="13.2">
      <c r="A19" s="822"/>
      <c r="B19" s="224" t="s">
        <v>193</v>
      </c>
      <c r="C19" s="822"/>
      <c r="D19" s="804"/>
      <c r="E19" s="804"/>
      <c r="F19" s="804"/>
      <c r="G19" s="804"/>
      <c r="H19" s="804">
        <v>0</v>
      </c>
      <c r="I19" s="804"/>
      <c r="J19" s="804"/>
      <c r="K19" s="804"/>
      <c r="L19" s="804"/>
      <c r="M19" s="804"/>
      <c r="N19" s="804"/>
      <c r="O19" s="804"/>
      <c r="P19" s="804"/>
      <c r="Q19" s="804"/>
      <c r="R19" s="804"/>
      <c r="S19" s="804"/>
      <c r="T19" s="800">
        <v>0</v>
      </c>
      <c r="U19" s="804"/>
      <c r="V19" s="808"/>
      <c r="W19" s="808"/>
      <c r="X19" s="805">
        <v>0</v>
      </c>
      <c r="Y19" s="808"/>
      <c r="Z19" s="808"/>
      <c r="AA19" s="808"/>
      <c r="AB19" s="808"/>
      <c r="AC19" s="808"/>
    </row>
    <row r="20" spans="1:29" s="809" customFormat="1" ht="13.2">
      <c r="A20" s="129" t="s">
        <v>111</v>
      </c>
      <c r="B20" s="224" t="s">
        <v>112</v>
      </c>
      <c r="C20" s="129" t="s">
        <v>43</v>
      </c>
      <c r="D20" s="804"/>
      <c r="E20" s="804"/>
      <c r="F20" s="804"/>
      <c r="G20" s="804"/>
      <c r="H20" s="804">
        <v>4.63</v>
      </c>
      <c r="I20" s="804">
        <v>2.2238670406093499</v>
      </c>
      <c r="J20" s="804"/>
      <c r="K20" s="804"/>
      <c r="L20" s="804"/>
      <c r="M20" s="804"/>
      <c r="N20" s="804"/>
      <c r="O20" s="804"/>
      <c r="P20" s="804"/>
      <c r="Q20" s="804"/>
      <c r="R20" s="804"/>
      <c r="S20" s="804"/>
      <c r="T20" s="804"/>
      <c r="U20" s="804"/>
      <c r="V20" s="808"/>
      <c r="W20" s="808"/>
      <c r="X20" s="808">
        <v>0</v>
      </c>
      <c r="Y20" s="808">
        <v>0</v>
      </c>
      <c r="Z20" s="808"/>
      <c r="AA20" s="808"/>
      <c r="AB20" s="808"/>
      <c r="AC20" s="808"/>
    </row>
    <row r="21" spans="1:29" s="809" customFormat="1" ht="13.2">
      <c r="A21" s="129" t="s">
        <v>113</v>
      </c>
      <c r="B21" s="224" t="s">
        <v>114</v>
      </c>
      <c r="C21" s="129" t="s">
        <v>44</v>
      </c>
      <c r="D21" s="804"/>
      <c r="E21" s="804"/>
      <c r="F21" s="804"/>
      <c r="G21" s="804"/>
      <c r="H21" s="804">
        <v>0.76</v>
      </c>
      <c r="I21" s="804">
        <v>0.36504081012162115</v>
      </c>
      <c r="J21" s="804"/>
      <c r="K21" s="804"/>
      <c r="L21" s="804"/>
      <c r="M21" s="804"/>
      <c r="N21" s="804"/>
      <c r="O21" s="804"/>
      <c r="P21" s="804"/>
      <c r="Q21" s="804"/>
      <c r="R21" s="804"/>
      <c r="S21" s="804"/>
      <c r="T21" s="804"/>
      <c r="U21" s="804"/>
      <c r="V21" s="808"/>
      <c r="W21" s="808"/>
      <c r="X21" s="808">
        <v>0</v>
      </c>
      <c r="Y21" s="808">
        <v>0</v>
      </c>
      <c r="Z21" s="808">
        <v>0.52839999999999998</v>
      </c>
      <c r="AA21" s="808">
        <v>9.4949782777753955E-2</v>
      </c>
      <c r="AB21" s="808"/>
      <c r="AC21" s="808"/>
    </row>
    <row r="22" spans="1:29" s="809" customFormat="1" ht="13.2">
      <c r="A22" s="129" t="s">
        <v>115</v>
      </c>
      <c r="B22" s="224" t="s">
        <v>116</v>
      </c>
      <c r="C22" s="129" t="s">
        <v>45</v>
      </c>
      <c r="D22" s="804"/>
      <c r="E22" s="804"/>
      <c r="F22" s="804"/>
      <c r="G22" s="804"/>
      <c r="H22" s="804">
        <v>0</v>
      </c>
      <c r="I22" s="804">
        <v>0</v>
      </c>
      <c r="J22" s="804"/>
      <c r="K22" s="804"/>
      <c r="L22" s="804"/>
      <c r="M22" s="804"/>
      <c r="N22" s="804"/>
      <c r="O22" s="804"/>
      <c r="P22" s="804"/>
      <c r="Q22" s="804"/>
      <c r="R22" s="804">
        <v>0</v>
      </c>
      <c r="S22" s="804"/>
      <c r="T22" s="804"/>
      <c r="U22" s="804"/>
      <c r="V22" s="808"/>
      <c r="W22" s="808"/>
      <c r="X22" s="808">
        <v>0</v>
      </c>
      <c r="Y22" s="808">
        <v>0</v>
      </c>
      <c r="Z22" s="808"/>
      <c r="AA22" s="808"/>
      <c r="AB22" s="808"/>
      <c r="AC22" s="808"/>
    </row>
    <row r="23" spans="1:29" s="809" customFormat="1" ht="13.2">
      <c r="A23" s="129" t="s">
        <v>117</v>
      </c>
      <c r="B23" s="224" t="s">
        <v>118</v>
      </c>
      <c r="C23" s="129" t="s">
        <v>46</v>
      </c>
      <c r="D23" s="804"/>
      <c r="E23" s="804"/>
      <c r="F23" s="804"/>
      <c r="G23" s="804"/>
      <c r="H23" s="804">
        <v>0</v>
      </c>
      <c r="I23" s="804">
        <v>0</v>
      </c>
      <c r="J23" s="804"/>
      <c r="K23" s="804"/>
      <c r="L23" s="804"/>
      <c r="M23" s="804"/>
      <c r="N23" s="804"/>
      <c r="O23" s="804"/>
      <c r="P23" s="804"/>
      <c r="Q23" s="804"/>
      <c r="R23" s="804">
        <v>0</v>
      </c>
      <c r="S23" s="804"/>
      <c r="T23" s="804"/>
      <c r="U23" s="804"/>
      <c r="V23" s="808"/>
      <c r="W23" s="808"/>
      <c r="X23" s="808">
        <v>0</v>
      </c>
      <c r="Y23" s="808">
        <v>0</v>
      </c>
      <c r="Z23" s="808"/>
      <c r="AA23" s="808"/>
      <c r="AB23" s="808"/>
      <c r="AC23" s="808"/>
    </row>
    <row r="24" spans="1:29" s="809" customFormat="1" ht="13.2">
      <c r="A24" s="129" t="s">
        <v>120</v>
      </c>
      <c r="B24" s="224" t="s">
        <v>121</v>
      </c>
      <c r="C24" s="129" t="s">
        <v>47</v>
      </c>
      <c r="D24" s="804"/>
      <c r="E24" s="804"/>
      <c r="F24" s="804"/>
      <c r="G24" s="804"/>
      <c r="H24" s="804">
        <v>0.94500000000000006</v>
      </c>
      <c r="I24" s="804">
        <v>0.45389942837491049</v>
      </c>
      <c r="J24" s="804"/>
      <c r="K24" s="804"/>
      <c r="L24" s="804"/>
      <c r="M24" s="804"/>
      <c r="N24" s="804"/>
      <c r="O24" s="804"/>
      <c r="P24" s="804"/>
      <c r="Q24" s="804"/>
      <c r="R24" s="804"/>
      <c r="S24" s="804"/>
      <c r="T24" s="804"/>
      <c r="U24" s="804"/>
      <c r="V24" s="808">
        <v>1.9550000000000001</v>
      </c>
      <c r="W24" s="808">
        <v>100</v>
      </c>
      <c r="X24" s="808">
        <v>1.9550000000000001</v>
      </c>
      <c r="Y24" s="808">
        <v>100</v>
      </c>
      <c r="Z24" s="808">
        <v>1.01</v>
      </c>
      <c r="AA24" s="808">
        <v>0.18148993301576741</v>
      </c>
      <c r="AB24" s="808"/>
      <c r="AC24" s="808"/>
    </row>
    <row r="25" spans="1:29" s="809" customFormat="1" ht="26.4">
      <c r="A25" s="129" t="s">
        <v>122</v>
      </c>
      <c r="B25" s="224" t="s">
        <v>123</v>
      </c>
      <c r="C25" s="129" t="s">
        <v>48</v>
      </c>
      <c r="D25" s="804"/>
      <c r="E25" s="804"/>
      <c r="F25" s="804"/>
      <c r="G25" s="804"/>
      <c r="H25" s="804">
        <v>0.87</v>
      </c>
      <c r="I25" s="804">
        <v>0.41787566421817152</v>
      </c>
      <c r="J25" s="804"/>
      <c r="K25" s="804"/>
      <c r="L25" s="804"/>
      <c r="M25" s="804"/>
      <c r="N25" s="804"/>
      <c r="O25" s="804"/>
      <c r="P25" s="804"/>
      <c r="Q25" s="804"/>
      <c r="R25" s="804"/>
      <c r="S25" s="804"/>
      <c r="T25" s="804"/>
      <c r="U25" s="804"/>
      <c r="V25" s="808"/>
      <c r="W25" s="808"/>
      <c r="X25" s="808">
        <v>0</v>
      </c>
      <c r="Y25" s="808">
        <v>0</v>
      </c>
      <c r="Z25" s="808"/>
      <c r="AA25" s="808">
        <v>0</v>
      </c>
      <c r="AB25" s="808"/>
      <c r="AC25" s="808"/>
    </row>
    <row r="26" spans="1:29" s="809" customFormat="1" ht="26.4">
      <c r="A26" s="129" t="s">
        <v>124</v>
      </c>
      <c r="B26" s="224" t="s">
        <v>125</v>
      </c>
      <c r="C26" s="129" t="s">
        <v>49</v>
      </c>
      <c r="D26" s="804"/>
      <c r="E26" s="804"/>
      <c r="F26" s="804"/>
      <c r="G26" s="804"/>
      <c r="H26" s="804">
        <v>0</v>
      </c>
      <c r="I26" s="804">
        <v>0</v>
      </c>
      <c r="J26" s="804"/>
      <c r="K26" s="804"/>
      <c r="L26" s="804"/>
      <c r="M26" s="804"/>
      <c r="N26" s="804"/>
      <c r="O26" s="804"/>
      <c r="P26" s="804"/>
      <c r="Q26" s="804"/>
      <c r="R26" s="804"/>
      <c r="S26" s="804"/>
      <c r="T26" s="804"/>
      <c r="U26" s="804"/>
      <c r="V26" s="808"/>
      <c r="W26" s="808"/>
      <c r="X26" s="808">
        <v>0</v>
      </c>
      <c r="Y26" s="808">
        <v>0</v>
      </c>
      <c r="Z26" s="808"/>
      <c r="AA26" s="808">
        <v>0</v>
      </c>
      <c r="AB26" s="808"/>
      <c r="AC26" s="808"/>
    </row>
    <row r="27" spans="1:29" s="809" customFormat="1" ht="26.4">
      <c r="A27" s="129" t="s">
        <v>126</v>
      </c>
      <c r="B27" s="224" t="s">
        <v>127</v>
      </c>
      <c r="C27" s="129" t="s">
        <v>50</v>
      </c>
      <c r="D27" s="804"/>
      <c r="E27" s="804"/>
      <c r="F27" s="804"/>
      <c r="G27" s="804"/>
      <c r="H27" s="804">
        <v>5.67</v>
      </c>
      <c r="I27" s="804">
        <v>2.7233965702494629</v>
      </c>
      <c r="J27" s="804"/>
      <c r="K27" s="804"/>
      <c r="L27" s="804"/>
      <c r="M27" s="804"/>
      <c r="N27" s="804"/>
      <c r="O27" s="804"/>
      <c r="P27" s="804"/>
      <c r="Q27" s="804"/>
      <c r="R27" s="804"/>
      <c r="S27" s="804"/>
      <c r="T27" s="804"/>
      <c r="U27" s="804"/>
      <c r="V27" s="808"/>
      <c r="W27" s="808"/>
      <c r="X27" s="808">
        <v>0</v>
      </c>
      <c r="Y27" s="808">
        <v>0</v>
      </c>
      <c r="Z27" s="808"/>
      <c r="AA27" s="808">
        <v>0</v>
      </c>
      <c r="AB27" s="808"/>
      <c r="AC27" s="808"/>
    </row>
    <row r="28" spans="1:29" s="809" customFormat="1" ht="26.4">
      <c r="A28" s="129" t="s">
        <v>128</v>
      </c>
      <c r="B28" s="224" t="s">
        <v>198</v>
      </c>
      <c r="C28" s="129" t="s">
        <v>51</v>
      </c>
      <c r="D28" s="804"/>
      <c r="E28" s="804"/>
      <c r="F28" s="804"/>
      <c r="G28" s="804"/>
      <c r="H28" s="804">
        <v>99.361400000000017</v>
      </c>
      <c r="I28" s="804">
        <v>47.724955198445336</v>
      </c>
      <c r="J28" s="804"/>
      <c r="K28" s="804"/>
      <c r="L28" s="804"/>
      <c r="M28" s="804"/>
      <c r="N28" s="804"/>
      <c r="O28" s="804"/>
      <c r="P28" s="804"/>
      <c r="Q28" s="804"/>
      <c r="R28" s="804"/>
      <c r="S28" s="804"/>
      <c r="T28" s="804"/>
      <c r="U28" s="804"/>
      <c r="V28" s="808"/>
      <c r="W28" s="808"/>
      <c r="X28" s="808">
        <v>0</v>
      </c>
      <c r="Y28" s="808">
        <v>0</v>
      </c>
      <c r="Z28" s="808">
        <v>205.03834600000002</v>
      </c>
      <c r="AA28" s="808">
        <v>36.84395612000371</v>
      </c>
      <c r="AB28" s="808"/>
      <c r="AC28" s="808"/>
    </row>
    <row r="29" spans="1:29" s="809" customFormat="1" ht="13.2">
      <c r="A29" s="129"/>
      <c r="B29" s="823" t="s">
        <v>199</v>
      </c>
      <c r="C29" s="129"/>
      <c r="D29" s="804"/>
      <c r="E29" s="804"/>
      <c r="F29" s="804"/>
      <c r="G29" s="804"/>
      <c r="H29" s="804">
        <v>0</v>
      </c>
      <c r="I29" s="804"/>
      <c r="J29" s="804"/>
      <c r="K29" s="804"/>
      <c r="L29" s="804"/>
      <c r="M29" s="804"/>
      <c r="N29" s="804"/>
      <c r="O29" s="804"/>
      <c r="P29" s="804"/>
      <c r="Q29" s="804"/>
      <c r="R29" s="804"/>
      <c r="S29" s="804"/>
      <c r="T29" s="804"/>
      <c r="U29" s="804"/>
      <c r="V29" s="808"/>
      <c r="W29" s="808"/>
      <c r="X29" s="808">
        <v>0</v>
      </c>
      <c r="Y29" s="808">
        <v>0</v>
      </c>
      <c r="Z29" s="808"/>
      <c r="AA29" s="808">
        <v>0</v>
      </c>
      <c r="AB29" s="808"/>
      <c r="AC29" s="808"/>
    </row>
    <row r="30" spans="1:29" s="809" customFormat="1" ht="13.2">
      <c r="A30" s="129" t="s">
        <v>86</v>
      </c>
      <c r="B30" s="222" t="s">
        <v>130</v>
      </c>
      <c r="C30" s="223" t="s">
        <v>52</v>
      </c>
      <c r="D30" s="814"/>
      <c r="E30" s="814"/>
      <c r="F30" s="814"/>
      <c r="G30" s="814"/>
      <c r="H30" s="804">
        <v>53.401000000000003</v>
      </c>
      <c r="I30" s="814">
        <v>25.649400396453544</v>
      </c>
      <c r="J30" s="814"/>
      <c r="K30" s="814"/>
      <c r="L30" s="814"/>
      <c r="M30" s="814"/>
      <c r="N30" s="814"/>
      <c r="O30" s="814"/>
      <c r="P30" s="814"/>
      <c r="Q30" s="814"/>
      <c r="R30" s="814"/>
      <c r="S30" s="814"/>
      <c r="T30" s="804"/>
      <c r="U30" s="804"/>
      <c r="V30" s="815"/>
      <c r="W30" s="815"/>
      <c r="X30" s="808">
        <v>0</v>
      </c>
      <c r="Y30" s="808">
        <v>0</v>
      </c>
      <c r="Z30" s="815">
        <v>142.1775652</v>
      </c>
      <c r="AA30" s="815">
        <v>25.548313648012776</v>
      </c>
      <c r="AB30" s="815"/>
      <c r="AC30" s="815"/>
    </row>
    <row r="31" spans="1:29" s="809" customFormat="1" ht="13.2">
      <c r="A31" s="129" t="s">
        <v>86</v>
      </c>
      <c r="B31" s="222" t="s">
        <v>201</v>
      </c>
      <c r="C31" s="223" t="s">
        <v>53</v>
      </c>
      <c r="D31" s="814"/>
      <c r="E31" s="814"/>
      <c r="F31" s="814"/>
      <c r="G31" s="814"/>
      <c r="H31" s="804">
        <v>9.2900000000000009</v>
      </c>
      <c r="I31" s="814">
        <v>4.4621435868813961</v>
      </c>
      <c r="J31" s="814"/>
      <c r="K31" s="814"/>
      <c r="L31" s="814"/>
      <c r="M31" s="814"/>
      <c r="N31" s="814"/>
      <c r="O31" s="814"/>
      <c r="P31" s="814"/>
      <c r="Q31" s="814"/>
      <c r="R31" s="814"/>
      <c r="S31" s="814"/>
      <c r="T31" s="804"/>
      <c r="U31" s="804"/>
      <c r="V31" s="815"/>
      <c r="W31" s="815"/>
      <c r="X31" s="808">
        <v>0</v>
      </c>
      <c r="Y31" s="808">
        <v>0</v>
      </c>
      <c r="Z31" s="815"/>
      <c r="AA31" s="815">
        <v>0</v>
      </c>
      <c r="AB31" s="815"/>
      <c r="AC31" s="815"/>
    </row>
    <row r="32" spans="1:29" s="809" customFormat="1" ht="13.2">
      <c r="A32" s="129" t="s">
        <v>86</v>
      </c>
      <c r="B32" s="222" t="s">
        <v>202</v>
      </c>
      <c r="C32" s="223" t="s">
        <v>54</v>
      </c>
      <c r="D32" s="814"/>
      <c r="E32" s="814"/>
      <c r="F32" s="814"/>
      <c r="G32" s="814"/>
      <c r="H32" s="804">
        <v>0.34599999999999997</v>
      </c>
      <c r="I32" s="814">
        <v>0.16618963197642225</v>
      </c>
      <c r="J32" s="814"/>
      <c r="K32" s="814"/>
      <c r="L32" s="814"/>
      <c r="M32" s="814"/>
      <c r="N32" s="814"/>
      <c r="O32" s="814"/>
      <c r="P32" s="814"/>
      <c r="Q32" s="814"/>
      <c r="R32" s="814"/>
      <c r="S32" s="814"/>
      <c r="T32" s="804"/>
      <c r="U32" s="804"/>
      <c r="V32" s="815"/>
      <c r="W32" s="815"/>
      <c r="X32" s="808">
        <v>0</v>
      </c>
      <c r="Y32" s="808">
        <v>0</v>
      </c>
      <c r="Z32" s="808">
        <v>0.47</v>
      </c>
      <c r="AA32" s="815">
        <v>8.4455711403376904E-2</v>
      </c>
      <c r="AB32" s="815"/>
      <c r="AC32" s="815"/>
    </row>
    <row r="33" spans="1:29" s="809" customFormat="1" ht="13.2">
      <c r="A33" s="129" t="s">
        <v>86</v>
      </c>
      <c r="B33" s="222" t="s">
        <v>133</v>
      </c>
      <c r="C33" s="223" t="s">
        <v>55</v>
      </c>
      <c r="D33" s="814"/>
      <c r="E33" s="814"/>
      <c r="F33" s="814"/>
      <c r="G33" s="814"/>
      <c r="H33" s="804">
        <v>1.97</v>
      </c>
      <c r="I33" s="814">
        <v>0.94622420518367578</v>
      </c>
      <c r="J33" s="814"/>
      <c r="K33" s="814"/>
      <c r="L33" s="814"/>
      <c r="M33" s="814"/>
      <c r="N33" s="814"/>
      <c r="O33" s="814"/>
      <c r="P33" s="814"/>
      <c r="Q33" s="814"/>
      <c r="R33" s="814"/>
      <c r="S33" s="814"/>
      <c r="T33" s="804"/>
      <c r="U33" s="804"/>
      <c r="V33" s="815"/>
      <c r="W33" s="815"/>
      <c r="X33" s="808">
        <v>0</v>
      </c>
      <c r="Y33" s="808">
        <v>0</v>
      </c>
      <c r="Z33" s="808">
        <v>3.1580000000000004</v>
      </c>
      <c r="AA33" s="815">
        <v>0.56747050342949856</v>
      </c>
      <c r="AB33" s="815"/>
      <c r="AC33" s="815"/>
    </row>
    <row r="34" spans="1:29" s="809" customFormat="1" ht="26.4">
      <c r="A34" s="129" t="s">
        <v>86</v>
      </c>
      <c r="B34" s="222" t="s">
        <v>203</v>
      </c>
      <c r="C34" s="223" t="s">
        <v>56</v>
      </c>
      <c r="D34" s="814"/>
      <c r="E34" s="814"/>
      <c r="F34" s="814"/>
      <c r="G34" s="814"/>
      <c r="H34" s="804">
        <v>10.8444</v>
      </c>
      <c r="I34" s="814">
        <v>5.2087481069511954</v>
      </c>
      <c r="J34" s="814"/>
      <c r="K34" s="814"/>
      <c r="L34" s="814"/>
      <c r="M34" s="814"/>
      <c r="N34" s="814"/>
      <c r="O34" s="814"/>
      <c r="P34" s="814"/>
      <c r="Q34" s="814"/>
      <c r="R34" s="814"/>
      <c r="S34" s="814"/>
      <c r="T34" s="804"/>
      <c r="U34" s="804"/>
      <c r="V34" s="815"/>
      <c r="W34" s="815"/>
      <c r="X34" s="808">
        <v>0</v>
      </c>
      <c r="Y34" s="808">
        <v>0</v>
      </c>
      <c r="Z34" s="808">
        <v>31.139269999999993</v>
      </c>
      <c r="AA34" s="815">
        <v>5.5955089370890043</v>
      </c>
      <c r="AB34" s="815"/>
      <c r="AC34" s="815"/>
    </row>
    <row r="35" spans="1:29" s="809" customFormat="1" ht="26.4">
      <c r="A35" s="129" t="s">
        <v>86</v>
      </c>
      <c r="B35" s="222" t="s">
        <v>204</v>
      </c>
      <c r="C35" s="223" t="s">
        <v>57</v>
      </c>
      <c r="D35" s="814"/>
      <c r="E35" s="814"/>
      <c r="F35" s="814"/>
      <c r="G35" s="814"/>
      <c r="H35" s="804">
        <v>6.0200000000000005</v>
      </c>
      <c r="I35" s="814">
        <v>2.8915074696475784</v>
      </c>
      <c r="J35" s="814"/>
      <c r="K35" s="814"/>
      <c r="L35" s="814"/>
      <c r="M35" s="814"/>
      <c r="N35" s="814"/>
      <c r="O35" s="814"/>
      <c r="P35" s="814"/>
      <c r="Q35" s="814"/>
      <c r="R35" s="814"/>
      <c r="S35" s="814"/>
      <c r="T35" s="804"/>
      <c r="U35" s="804"/>
      <c r="V35" s="815"/>
      <c r="W35" s="815"/>
      <c r="X35" s="808">
        <v>0</v>
      </c>
      <c r="Y35" s="808">
        <v>0</v>
      </c>
      <c r="Z35" s="808">
        <v>2.2400000000000002</v>
      </c>
      <c r="AA35" s="815">
        <v>0.40251232668843473</v>
      </c>
      <c r="AB35" s="815"/>
      <c r="AC35" s="815"/>
    </row>
    <row r="36" spans="1:29" s="809" customFormat="1" ht="13.2">
      <c r="A36" s="129" t="s">
        <v>86</v>
      </c>
      <c r="B36" s="222" t="s">
        <v>136</v>
      </c>
      <c r="C36" s="223" t="s">
        <v>58</v>
      </c>
      <c r="D36" s="814"/>
      <c r="E36" s="814"/>
      <c r="F36" s="814"/>
      <c r="G36" s="814"/>
      <c r="H36" s="804">
        <v>5.32</v>
      </c>
      <c r="I36" s="814">
        <v>2.5552856708513483</v>
      </c>
      <c r="J36" s="814"/>
      <c r="K36" s="814"/>
      <c r="L36" s="814"/>
      <c r="M36" s="814"/>
      <c r="N36" s="814"/>
      <c r="O36" s="814"/>
      <c r="P36" s="814"/>
      <c r="Q36" s="814"/>
      <c r="R36" s="814"/>
      <c r="S36" s="814"/>
      <c r="T36" s="804"/>
      <c r="U36" s="804"/>
      <c r="V36" s="815"/>
      <c r="W36" s="815"/>
      <c r="X36" s="808">
        <v>0</v>
      </c>
      <c r="Y36" s="808">
        <v>0</v>
      </c>
      <c r="Z36" s="815">
        <v>23.483510800000001</v>
      </c>
      <c r="AA36" s="815">
        <v>4.2198225763040114</v>
      </c>
      <c r="AB36" s="815"/>
      <c r="AC36" s="815"/>
    </row>
    <row r="37" spans="1:29" s="809" customFormat="1" ht="26.4">
      <c r="A37" s="129" t="s">
        <v>86</v>
      </c>
      <c r="B37" s="222" t="s">
        <v>205</v>
      </c>
      <c r="C37" s="223" t="s">
        <v>59</v>
      </c>
      <c r="D37" s="814"/>
      <c r="E37" s="814"/>
      <c r="F37" s="814"/>
      <c r="G37" s="814"/>
      <c r="H37" s="804">
        <v>0.26</v>
      </c>
      <c r="I37" s="814">
        <v>0.12488238241002829</v>
      </c>
      <c r="J37" s="814"/>
      <c r="K37" s="814"/>
      <c r="L37" s="814"/>
      <c r="M37" s="814"/>
      <c r="N37" s="814"/>
      <c r="O37" s="814"/>
      <c r="P37" s="814"/>
      <c r="Q37" s="814"/>
      <c r="R37" s="814"/>
      <c r="S37" s="814"/>
      <c r="T37" s="804"/>
      <c r="U37" s="804"/>
      <c r="V37" s="815"/>
      <c r="W37" s="815"/>
      <c r="X37" s="808">
        <v>0</v>
      </c>
      <c r="Y37" s="808">
        <v>0</v>
      </c>
      <c r="Z37" s="808">
        <v>0.49999999999999994</v>
      </c>
      <c r="AA37" s="815">
        <v>8.9846501492954159E-2</v>
      </c>
      <c r="AB37" s="815"/>
      <c r="AC37" s="815"/>
    </row>
    <row r="38" spans="1:29" s="809" customFormat="1" ht="26.4">
      <c r="A38" s="129" t="s">
        <v>86</v>
      </c>
      <c r="B38" s="222" t="s">
        <v>138</v>
      </c>
      <c r="C38" s="223" t="s">
        <v>60</v>
      </c>
      <c r="D38" s="814"/>
      <c r="E38" s="814"/>
      <c r="F38" s="814"/>
      <c r="G38" s="814"/>
      <c r="H38" s="804">
        <v>0</v>
      </c>
      <c r="I38" s="814">
        <v>0</v>
      </c>
      <c r="J38" s="814"/>
      <c r="K38" s="814"/>
      <c r="L38" s="814"/>
      <c r="M38" s="814"/>
      <c r="N38" s="814"/>
      <c r="O38" s="814"/>
      <c r="P38" s="814"/>
      <c r="Q38" s="814"/>
      <c r="R38" s="814"/>
      <c r="S38" s="814"/>
      <c r="T38" s="804"/>
      <c r="U38" s="804"/>
      <c r="V38" s="815"/>
      <c r="W38" s="815"/>
      <c r="X38" s="808">
        <v>0</v>
      </c>
      <c r="Y38" s="808">
        <v>0</v>
      </c>
      <c r="Z38" s="808">
        <v>0</v>
      </c>
      <c r="AA38" s="815">
        <v>0</v>
      </c>
      <c r="AB38" s="815"/>
      <c r="AC38" s="815"/>
    </row>
    <row r="39" spans="1:29" s="809" customFormat="1" ht="26.4">
      <c r="A39" s="129" t="s">
        <v>86</v>
      </c>
      <c r="B39" s="222" t="s">
        <v>139</v>
      </c>
      <c r="C39" s="223" t="s">
        <v>61</v>
      </c>
      <c r="D39" s="814"/>
      <c r="E39" s="814"/>
      <c r="F39" s="814"/>
      <c r="G39" s="814"/>
      <c r="H39" s="804">
        <v>0</v>
      </c>
      <c r="I39" s="814">
        <v>0</v>
      </c>
      <c r="J39" s="814"/>
      <c r="K39" s="814"/>
      <c r="L39" s="814"/>
      <c r="M39" s="814"/>
      <c r="N39" s="814"/>
      <c r="O39" s="814"/>
      <c r="P39" s="814"/>
      <c r="Q39" s="814"/>
      <c r="R39" s="814"/>
      <c r="S39" s="814"/>
      <c r="T39" s="804"/>
      <c r="U39" s="804"/>
      <c r="V39" s="815"/>
      <c r="W39" s="815"/>
      <c r="X39" s="808">
        <v>0</v>
      </c>
      <c r="Y39" s="808">
        <v>0</v>
      </c>
      <c r="Z39" s="808">
        <v>0.36</v>
      </c>
      <c r="AA39" s="815">
        <v>6.4689481074927002E-2</v>
      </c>
      <c r="AB39" s="815"/>
      <c r="AC39" s="815"/>
    </row>
    <row r="40" spans="1:29" s="809" customFormat="1" ht="13.2">
      <c r="A40" s="129" t="s">
        <v>86</v>
      </c>
      <c r="B40" s="222" t="s">
        <v>140</v>
      </c>
      <c r="C40" s="223" t="s">
        <v>62</v>
      </c>
      <c r="D40" s="814"/>
      <c r="E40" s="814"/>
      <c r="F40" s="814"/>
      <c r="G40" s="814"/>
      <c r="H40" s="804">
        <v>0</v>
      </c>
      <c r="I40" s="814">
        <v>0</v>
      </c>
      <c r="J40" s="814"/>
      <c r="K40" s="814"/>
      <c r="L40" s="814"/>
      <c r="M40" s="814"/>
      <c r="N40" s="814"/>
      <c r="O40" s="814"/>
      <c r="P40" s="814"/>
      <c r="Q40" s="814"/>
      <c r="R40" s="814"/>
      <c r="S40" s="814"/>
      <c r="T40" s="804"/>
      <c r="U40" s="804"/>
      <c r="V40" s="815"/>
      <c r="W40" s="815"/>
      <c r="X40" s="808">
        <v>0</v>
      </c>
      <c r="Y40" s="808">
        <v>0</v>
      </c>
      <c r="Z40" s="808">
        <v>0.15000000000000002</v>
      </c>
      <c r="AA40" s="815">
        <v>2.6953950447886257E-2</v>
      </c>
      <c r="AB40" s="815"/>
      <c r="AC40" s="815"/>
    </row>
    <row r="41" spans="1:29" s="809" customFormat="1" ht="13.2">
      <c r="A41" s="129" t="s">
        <v>86</v>
      </c>
      <c r="B41" s="222" t="s">
        <v>141</v>
      </c>
      <c r="C41" s="223" t="s">
        <v>63</v>
      </c>
      <c r="D41" s="814"/>
      <c r="E41" s="814"/>
      <c r="F41" s="814"/>
      <c r="G41" s="814"/>
      <c r="H41" s="804">
        <v>0</v>
      </c>
      <c r="I41" s="814">
        <v>0</v>
      </c>
      <c r="J41" s="814"/>
      <c r="K41" s="814"/>
      <c r="L41" s="814"/>
      <c r="M41" s="814"/>
      <c r="N41" s="814"/>
      <c r="O41" s="814"/>
      <c r="P41" s="814"/>
      <c r="Q41" s="814"/>
      <c r="R41" s="814"/>
      <c r="S41" s="814"/>
      <c r="T41" s="804"/>
      <c r="U41" s="804"/>
      <c r="V41" s="815"/>
      <c r="W41" s="815"/>
      <c r="X41" s="808">
        <v>0</v>
      </c>
      <c r="Y41" s="808">
        <v>0</v>
      </c>
      <c r="Z41" s="808">
        <v>0</v>
      </c>
      <c r="AA41" s="815">
        <v>0</v>
      </c>
      <c r="AB41" s="815"/>
      <c r="AC41" s="815"/>
    </row>
    <row r="42" spans="1:29" s="809" customFormat="1" ht="26.4">
      <c r="A42" s="129" t="s">
        <v>86</v>
      </c>
      <c r="B42" s="222" t="s">
        <v>206</v>
      </c>
      <c r="C42" s="223" t="s">
        <v>64</v>
      </c>
      <c r="D42" s="814"/>
      <c r="E42" s="814"/>
      <c r="F42" s="814"/>
      <c r="G42" s="814"/>
      <c r="H42" s="804">
        <v>10.96</v>
      </c>
      <c r="I42" s="814">
        <v>5.2642727354381158</v>
      </c>
      <c r="J42" s="814"/>
      <c r="K42" s="814"/>
      <c r="L42" s="814"/>
      <c r="M42" s="814"/>
      <c r="N42" s="814"/>
      <c r="O42" s="814"/>
      <c r="P42" s="814"/>
      <c r="Q42" s="814"/>
      <c r="R42" s="814"/>
      <c r="S42" s="814"/>
      <c r="T42" s="804"/>
      <c r="U42" s="804"/>
      <c r="V42" s="815"/>
      <c r="W42" s="815"/>
      <c r="X42" s="808">
        <v>0</v>
      </c>
      <c r="Y42" s="808">
        <v>0</v>
      </c>
      <c r="Z42" s="808"/>
      <c r="AA42" s="815">
        <v>0</v>
      </c>
      <c r="AB42" s="815"/>
      <c r="AC42" s="815"/>
    </row>
    <row r="43" spans="1:29" s="809" customFormat="1" ht="26.4">
      <c r="A43" s="129" t="s">
        <v>86</v>
      </c>
      <c r="B43" s="222" t="s">
        <v>144</v>
      </c>
      <c r="C43" s="223" t="s">
        <v>65</v>
      </c>
      <c r="D43" s="814"/>
      <c r="E43" s="814"/>
      <c r="F43" s="814"/>
      <c r="G43" s="814"/>
      <c r="H43" s="804">
        <v>0</v>
      </c>
      <c r="I43" s="814"/>
      <c r="J43" s="814"/>
      <c r="K43" s="814"/>
      <c r="L43" s="814"/>
      <c r="M43" s="814"/>
      <c r="N43" s="814"/>
      <c r="O43" s="814"/>
      <c r="P43" s="814"/>
      <c r="Q43" s="814"/>
      <c r="R43" s="814"/>
      <c r="S43" s="814"/>
      <c r="T43" s="804"/>
      <c r="U43" s="804"/>
      <c r="V43" s="815"/>
      <c r="W43" s="815"/>
      <c r="X43" s="808">
        <v>0</v>
      </c>
      <c r="Y43" s="808">
        <v>0</v>
      </c>
      <c r="Z43" s="808">
        <v>0</v>
      </c>
      <c r="AA43" s="815">
        <v>0</v>
      </c>
      <c r="AB43" s="815"/>
      <c r="AC43" s="815"/>
    </row>
    <row r="44" spans="1:29" s="809" customFormat="1" ht="26.4">
      <c r="A44" s="129" t="s">
        <v>86</v>
      </c>
      <c r="B44" s="222" t="s">
        <v>207</v>
      </c>
      <c r="C44" s="223" t="s">
        <v>66</v>
      </c>
      <c r="D44" s="814"/>
      <c r="E44" s="814"/>
      <c r="F44" s="814"/>
      <c r="G44" s="814"/>
      <c r="H44" s="804">
        <v>0</v>
      </c>
      <c r="I44" s="814">
        <v>0</v>
      </c>
      <c r="J44" s="814"/>
      <c r="K44" s="814"/>
      <c r="L44" s="814"/>
      <c r="M44" s="814"/>
      <c r="N44" s="814"/>
      <c r="O44" s="814"/>
      <c r="P44" s="814"/>
      <c r="Q44" s="814"/>
      <c r="R44" s="814"/>
      <c r="S44" s="814"/>
      <c r="T44" s="804"/>
      <c r="U44" s="804"/>
      <c r="V44" s="815"/>
      <c r="W44" s="815"/>
      <c r="X44" s="808">
        <v>0</v>
      </c>
      <c r="Y44" s="808">
        <v>0</v>
      </c>
      <c r="Z44" s="808">
        <v>0</v>
      </c>
      <c r="AA44" s="815">
        <v>0</v>
      </c>
      <c r="AB44" s="815"/>
      <c r="AC44" s="815"/>
    </row>
    <row r="45" spans="1:29" s="809" customFormat="1" ht="13.2">
      <c r="A45" s="129" t="s">
        <v>86</v>
      </c>
      <c r="B45" s="222" t="s">
        <v>146</v>
      </c>
      <c r="C45" s="223" t="s">
        <v>67</v>
      </c>
      <c r="D45" s="814"/>
      <c r="E45" s="814"/>
      <c r="F45" s="814"/>
      <c r="G45" s="814"/>
      <c r="H45" s="804">
        <v>0.95</v>
      </c>
      <c r="I45" s="814">
        <v>0.45630101265202638</v>
      </c>
      <c r="J45" s="814"/>
      <c r="K45" s="814"/>
      <c r="L45" s="814"/>
      <c r="M45" s="814"/>
      <c r="N45" s="814"/>
      <c r="O45" s="814"/>
      <c r="P45" s="814"/>
      <c r="Q45" s="814"/>
      <c r="R45" s="814"/>
      <c r="S45" s="814"/>
      <c r="T45" s="804"/>
      <c r="U45" s="804"/>
      <c r="V45" s="815"/>
      <c r="W45" s="815"/>
      <c r="X45" s="808">
        <v>0</v>
      </c>
      <c r="Y45" s="808">
        <v>0</v>
      </c>
      <c r="Z45" s="808">
        <v>1.3599999999999999</v>
      </c>
      <c r="AA45" s="815">
        <v>0.24438248406083532</v>
      </c>
      <c r="AB45" s="815"/>
      <c r="AC45" s="815"/>
    </row>
    <row r="46" spans="1:29" s="809" customFormat="1" ht="13.2">
      <c r="A46" s="129" t="s">
        <v>147</v>
      </c>
      <c r="B46" s="224" t="s">
        <v>148</v>
      </c>
      <c r="C46" s="129" t="s">
        <v>68</v>
      </c>
      <c r="D46" s="804"/>
      <c r="E46" s="804"/>
      <c r="F46" s="804"/>
      <c r="G46" s="804"/>
      <c r="H46" s="804">
        <v>0</v>
      </c>
      <c r="I46" s="814">
        <v>0</v>
      </c>
      <c r="J46" s="804"/>
      <c r="K46" s="804"/>
      <c r="L46" s="804"/>
      <c r="M46" s="804"/>
      <c r="N46" s="804"/>
      <c r="O46" s="804"/>
      <c r="P46" s="804"/>
      <c r="Q46" s="804"/>
      <c r="R46" s="804"/>
      <c r="S46" s="804"/>
      <c r="T46" s="804"/>
      <c r="U46" s="804"/>
      <c r="V46" s="808"/>
      <c r="W46" s="808"/>
      <c r="X46" s="808">
        <v>0</v>
      </c>
      <c r="Y46" s="808">
        <v>0</v>
      </c>
      <c r="Z46" s="808"/>
      <c r="AA46" s="808">
        <v>0</v>
      </c>
      <c r="AB46" s="808"/>
      <c r="AC46" s="808"/>
    </row>
    <row r="47" spans="1:29" s="809" customFormat="1" ht="13.2">
      <c r="A47" s="129" t="s">
        <v>149</v>
      </c>
      <c r="B47" s="224" t="s">
        <v>150</v>
      </c>
      <c r="C47" s="129" t="s">
        <v>69</v>
      </c>
      <c r="D47" s="804"/>
      <c r="E47" s="804"/>
      <c r="F47" s="804"/>
      <c r="G47" s="804"/>
      <c r="H47" s="804">
        <v>0.88</v>
      </c>
      <c r="I47" s="814">
        <v>0.42267883277240342</v>
      </c>
      <c r="J47" s="804"/>
      <c r="K47" s="804"/>
      <c r="L47" s="804"/>
      <c r="M47" s="804"/>
      <c r="N47" s="804"/>
      <c r="O47" s="804"/>
      <c r="P47" s="804"/>
      <c r="Q47" s="804"/>
      <c r="R47" s="804"/>
      <c r="S47" s="804"/>
      <c r="T47" s="804"/>
      <c r="U47" s="804"/>
      <c r="V47" s="808"/>
      <c r="W47" s="808"/>
      <c r="X47" s="808">
        <v>0</v>
      </c>
      <c r="Y47" s="808">
        <v>0</v>
      </c>
      <c r="Z47" s="808">
        <v>2.4300000000000002</v>
      </c>
      <c r="AA47" s="808">
        <v>0.43665399725575726</v>
      </c>
      <c r="AB47" s="808"/>
      <c r="AC47" s="808"/>
    </row>
    <row r="48" spans="1:29" s="809" customFormat="1" ht="26.4">
      <c r="A48" s="129" t="s">
        <v>151</v>
      </c>
      <c r="B48" s="224" t="s">
        <v>152</v>
      </c>
      <c r="C48" s="129" t="s">
        <v>70</v>
      </c>
      <c r="D48" s="804"/>
      <c r="E48" s="804"/>
      <c r="F48" s="804"/>
      <c r="G48" s="804"/>
      <c r="H48" s="804">
        <v>0</v>
      </c>
      <c r="I48" s="814">
        <v>0</v>
      </c>
      <c r="J48" s="804"/>
      <c r="K48" s="804"/>
      <c r="L48" s="804"/>
      <c r="M48" s="804"/>
      <c r="N48" s="804"/>
      <c r="O48" s="804"/>
      <c r="P48" s="804"/>
      <c r="Q48" s="804"/>
      <c r="R48" s="804"/>
      <c r="S48" s="804"/>
      <c r="T48" s="804"/>
      <c r="U48" s="804"/>
      <c r="V48" s="808"/>
      <c r="W48" s="808"/>
      <c r="X48" s="808">
        <v>0</v>
      </c>
      <c r="Y48" s="808">
        <v>0</v>
      </c>
      <c r="Z48" s="808"/>
      <c r="AA48" s="808">
        <v>0</v>
      </c>
      <c r="AB48" s="808"/>
      <c r="AC48" s="808"/>
    </row>
    <row r="49" spans="1:29" s="809" customFormat="1" ht="13.2">
      <c r="A49" s="129" t="s">
        <v>153</v>
      </c>
      <c r="B49" s="224" t="s">
        <v>154</v>
      </c>
      <c r="C49" s="129" t="s">
        <v>71</v>
      </c>
      <c r="D49" s="804"/>
      <c r="E49" s="804"/>
      <c r="F49" s="804"/>
      <c r="G49" s="804"/>
      <c r="H49" s="804">
        <v>0</v>
      </c>
      <c r="I49" s="814">
        <v>0</v>
      </c>
      <c r="J49" s="804"/>
      <c r="K49" s="804"/>
      <c r="L49" s="804"/>
      <c r="M49" s="804"/>
      <c r="N49" s="804"/>
      <c r="O49" s="804"/>
      <c r="P49" s="804"/>
      <c r="Q49" s="804"/>
      <c r="R49" s="804"/>
      <c r="S49" s="804"/>
      <c r="T49" s="804"/>
      <c r="U49" s="804"/>
      <c r="V49" s="808"/>
      <c r="W49" s="808"/>
      <c r="X49" s="808">
        <v>0</v>
      </c>
      <c r="Y49" s="808">
        <v>0</v>
      </c>
      <c r="Z49" s="808">
        <v>343.71245999999996</v>
      </c>
      <c r="AA49" s="808">
        <v>61.762724101073886</v>
      </c>
      <c r="AB49" s="808"/>
      <c r="AC49" s="808"/>
    </row>
    <row r="50" spans="1:29" s="809" customFormat="1" ht="13.2">
      <c r="A50" s="129" t="s">
        <v>155</v>
      </c>
      <c r="B50" s="224" t="s">
        <v>156</v>
      </c>
      <c r="C50" s="129" t="s">
        <v>72</v>
      </c>
      <c r="D50" s="804"/>
      <c r="E50" s="804"/>
      <c r="F50" s="804"/>
      <c r="G50" s="804"/>
      <c r="H50" s="804">
        <v>69.399999999999991</v>
      </c>
      <c r="I50" s="804">
        <v>33.333989766369079</v>
      </c>
      <c r="J50" s="804"/>
      <c r="K50" s="804"/>
      <c r="L50" s="804"/>
      <c r="M50" s="804"/>
      <c r="N50" s="804"/>
      <c r="O50" s="804"/>
      <c r="P50" s="804"/>
      <c r="Q50" s="804"/>
      <c r="R50" s="804"/>
      <c r="S50" s="804"/>
      <c r="T50" s="804"/>
      <c r="U50" s="804"/>
      <c r="V50" s="808"/>
      <c r="W50" s="808"/>
      <c r="X50" s="808">
        <v>0</v>
      </c>
      <c r="Y50" s="808">
        <v>0</v>
      </c>
      <c r="Z50" s="808"/>
      <c r="AA50" s="808">
        <v>0</v>
      </c>
      <c r="AB50" s="808"/>
      <c r="AC50" s="808"/>
    </row>
    <row r="51" spans="1:29" s="809" customFormat="1" ht="13.2">
      <c r="A51" s="129" t="s">
        <v>157</v>
      </c>
      <c r="B51" s="224" t="s">
        <v>158</v>
      </c>
      <c r="C51" s="129" t="s">
        <v>73</v>
      </c>
      <c r="D51" s="804"/>
      <c r="E51" s="804"/>
      <c r="F51" s="804"/>
      <c r="G51" s="804"/>
      <c r="H51" s="804">
        <v>4.1894999999999998</v>
      </c>
      <c r="I51" s="804">
        <v>2.0122874657954362</v>
      </c>
      <c r="J51" s="804"/>
      <c r="K51" s="804"/>
      <c r="L51" s="804"/>
      <c r="M51" s="804"/>
      <c r="N51" s="804"/>
      <c r="O51" s="804"/>
      <c r="P51" s="804"/>
      <c r="Q51" s="804"/>
      <c r="R51" s="804"/>
      <c r="S51" s="804"/>
      <c r="T51" s="804"/>
      <c r="U51" s="804"/>
      <c r="V51" s="808"/>
      <c r="W51" s="808"/>
      <c r="X51" s="808">
        <v>0</v>
      </c>
      <c r="Y51" s="808">
        <v>0</v>
      </c>
      <c r="Z51" s="808">
        <v>3.6854899999999997</v>
      </c>
      <c r="AA51" s="808">
        <v>0.66225676557453528</v>
      </c>
      <c r="AB51" s="808"/>
      <c r="AC51" s="808"/>
    </row>
    <row r="52" spans="1:29" s="809" customFormat="1" ht="26.4">
      <c r="A52" s="129" t="s">
        <v>159</v>
      </c>
      <c r="B52" s="224" t="s">
        <v>160</v>
      </c>
      <c r="C52" s="129" t="s">
        <v>74</v>
      </c>
      <c r="D52" s="804"/>
      <c r="E52" s="804"/>
      <c r="F52" s="804"/>
      <c r="G52" s="804"/>
      <c r="H52" s="804">
        <v>0.08</v>
      </c>
      <c r="I52" s="804">
        <v>3.842534843385486E-2</v>
      </c>
      <c r="J52" s="804"/>
      <c r="K52" s="804"/>
      <c r="L52" s="804"/>
      <c r="M52" s="804"/>
      <c r="N52" s="804"/>
      <c r="O52" s="804"/>
      <c r="P52" s="804"/>
      <c r="Q52" s="804"/>
      <c r="R52" s="804"/>
      <c r="S52" s="804"/>
      <c r="T52" s="804"/>
      <c r="U52" s="804"/>
      <c r="V52" s="808"/>
      <c r="W52" s="808"/>
      <c r="X52" s="808">
        <v>0</v>
      </c>
      <c r="Y52" s="808">
        <v>0</v>
      </c>
      <c r="Z52" s="808">
        <v>0.08</v>
      </c>
      <c r="AA52" s="808">
        <v>1.4375440238872668E-2</v>
      </c>
      <c r="AB52" s="808"/>
      <c r="AC52" s="808"/>
    </row>
    <row r="53" spans="1:29" s="809" customFormat="1" ht="13.2">
      <c r="A53" s="129" t="s">
        <v>161</v>
      </c>
      <c r="B53" s="224" t="s">
        <v>162</v>
      </c>
      <c r="C53" s="129" t="s">
        <v>75</v>
      </c>
      <c r="D53" s="804"/>
      <c r="E53" s="804"/>
      <c r="F53" s="804"/>
      <c r="G53" s="804"/>
      <c r="H53" s="804">
        <v>0</v>
      </c>
      <c r="I53" s="804">
        <v>0</v>
      </c>
      <c r="J53" s="804"/>
      <c r="K53" s="804"/>
      <c r="L53" s="804"/>
      <c r="M53" s="804"/>
      <c r="N53" s="804"/>
      <c r="O53" s="804"/>
      <c r="P53" s="804"/>
      <c r="Q53" s="804"/>
      <c r="R53" s="804"/>
      <c r="S53" s="804"/>
      <c r="T53" s="804"/>
      <c r="U53" s="804"/>
      <c r="V53" s="808"/>
      <c r="W53" s="808"/>
      <c r="X53" s="808">
        <v>0</v>
      </c>
      <c r="Y53" s="808">
        <v>0</v>
      </c>
      <c r="Z53" s="808">
        <v>0</v>
      </c>
      <c r="AA53" s="808">
        <v>0</v>
      </c>
      <c r="AB53" s="808"/>
      <c r="AC53" s="808"/>
    </row>
    <row r="54" spans="1:29" s="809" customFormat="1" ht="13.2">
      <c r="A54" s="129" t="s">
        <v>163</v>
      </c>
      <c r="B54" s="224" t="s">
        <v>164</v>
      </c>
      <c r="C54" s="129" t="s">
        <v>76</v>
      </c>
      <c r="D54" s="804"/>
      <c r="E54" s="804"/>
      <c r="F54" s="804"/>
      <c r="G54" s="804"/>
      <c r="H54" s="804">
        <v>0</v>
      </c>
      <c r="I54" s="804">
        <v>0</v>
      </c>
      <c r="J54" s="804"/>
      <c r="K54" s="804"/>
      <c r="L54" s="804"/>
      <c r="M54" s="804"/>
      <c r="N54" s="804"/>
      <c r="O54" s="804"/>
      <c r="P54" s="804"/>
      <c r="Q54" s="804"/>
      <c r="R54" s="804"/>
      <c r="S54" s="804"/>
      <c r="T54" s="804"/>
      <c r="U54" s="804"/>
      <c r="V54" s="808"/>
      <c r="W54" s="808"/>
      <c r="X54" s="808">
        <v>0</v>
      </c>
      <c r="Y54" s="808">
        <v>0</v>
      </c>
      <c r="Z54" s="808">
        <v>0.02</v>
      </c>
      <c r="AA54" s="808">
        <v>3.593860059718167E-3</v>
      </c>
      <c r="AB54" s="808"/>
      <c r="AC54" s="808"/>
    </row>
    <row r="55" spans="1:29" s="809" customFormat="1" ht="26.4">
      <c r="A55" s="129" t="s">
        <v>165</v>
      </c>
      <c r="B55" s="224" t="s">
        <v>166</v>
      </c>
      <c r="C55" s="129" t="s">
        <v>77</v>
      </c>
      <c r="D55" s="804"/>
      <c r="E55" s="804"/>
      <c r="F55" s="804"/>
      <c r="G55" s="804"/>
      <c r="H55" s="804">
        <v>14.73</v>
      </c>
      <c r="I55" s="804">
        <v>7.0750672803835259</v>
      </c>
      <c r="J55" s="804"/>
      <c r="K55" s="804"/>
      <c r="L55" s="804"/>
      <c r="M55" s="804"/>
      <c r="N55" s="804"/>
      <c r="O55" s="804"/>
      <c r="P55" s="804"/>
      <c r="Q55" s="804"/>
      <c r="R55" s="804"/>
      <c r="S55" s="804"/>
      <c r="T55" s="804"/>
      <c r="U55" s="804"/>
      <c r="V55" s="808"/>
      <c r="W55" s="808"/>
      <c r="X55" s="808">
        <v>0</v>
      </c>
      <c r="Y55" s="808">
        <v>0</v>
      </c>
      <c r="Z55" s="808"/>
      <c r="AA55" s="808">
        <v>0</v>
      </c>
      <c r="AB55" s="808"/>
      <c r="AC55" s="808"/>
    </row>
    <row r="56" spans="1:29" s="809" customFormat="1" ht="13.2">
      <c r="A56" s="129" t="s">
        <v>167</v>
      </c>
      <c r="B56" s="224" t="s">
        <v>168</v>
      </c>
      <c r="C56" s="129" t="s">
        <v>78</v>
      </c>
      <c r="D56" s="804"/>
      <c r="E56" s="804"/>
      <c r="F56" s="804"/>
      <c r="G56" s="804"/>
      <c r="H56" s="804">
        <v>6.59</v>
      </c>
      <c r="I56" s="804">
        <v>3.1652880772387939</v>
      </c>
      <c r="J56" s="804"/>
      <c r="K56" s="804"/>
      <c r="L56" s="804"/>
      <c r="M56" s="804"/>
      <c r="N56" s="804"/>
      <c r="O56" s="804"/>
      <c r="P56" s="804"/>
      <c r="Q56" s="804"/>
      <c r="R56" s="804"/>
      <c r="S56" s="804"/>
      <c r="T56" s="804"/>
      <c r="U56" s="804"/>
      <c r="V56" s="808"/>
      <c r="W56" s="808"/>
      <c r="X56" s="808">
        <v>0</v>
      </c>
      <c r="Y56" s="808">
        <v>0</v>
      </c>
      <c r="Z56" s="808"/>
      <c r="AA56" s="808">
        <v>0</v>
      </c>
      <c r="AB56" s="808"/>
      <c r="AC56" s="808"/>
    </row>
    <row r="57" spans="1:29" s="809" customFormat="1" ht="13.2">
      <c r="A57" s="129" t="s">
        <v>169</v>
      </c>
      <c r="B57" s="224" t="s">
        <v>170</v>
      </c>
      <c r="C57" s="129" t="s">
        <v>79</v>
      </c>
      <c r="D57" s="804"/>
      <c r="E57" s="804"/>
      <c r="F57" s="804"/>
      <c r="G57" s="804"/>
      <c r="H57" s="804">
        <v>0.09</v>
      </c>
      <c r="I57" s="804">
        <v>4.3228516988086711E-2</v>
      </c>
      <c r="J57" s="804"/>
      <c r="K57" s="804"/>
      <c r="L57" s="804"/>
      <c r="M57" s="804"/>
      <c r="N57" s="804"/>
      <c r="O57" s="804"/>
      <c r="P57" s="804"/>
      <c r="Q57" s="804"/>
      <c r="R57" s="804"/>
      <c r="S57" s="804"/>
      <c r="T57" s="804"/>
      <c r="U57" s="804"/>
      <c r="V57" s="808"/>
      <c r="W57" s="808"/>
      <c r="X57" s="808">
        <v>0</v>
      </c>
      <c r="Y57" s="808">
        <v>0</v>
      </c>
      <c r="Z57" s="808"/>
      <c r="AA57" s="808">
        <v>0</v>
      </c>
      <c r="AB57" s="808"/>
      <c r="AC57" s="808"/>
    </row>
    <row r="58" spans="1:29" s="809" customFormat="1" ht="13.2">
      <c r="A58" s="822">
        <v>3</v>
      </c>
      <c r="B58" s="824" t="s">
        <v>171</v>
      </c>
      <c r="C58" s="822" t="s">
        <v>172</v>
      </c>
      <c r="D58" s="804"/>
      <c r="E58" s="804"/>
      <c r="F58" s="804"/>
      <c r="G58" s="804"/>
      <c r="H58" s="800">
        <v>13.074999999999999</v>
      </c>
      <c r="I58" s="800">
        <v>100</v>
      </c>
      <c r="J58" s="804"/>
      <c r="K58" s="804"/>
      <c r="L58" s="804"/>
      <c r="M58" s="804"/>
      <c r="N58" s="804"/>
      <c r="O58" s="804"/>
      <c r="P58" s="804"/>
      <c r="Q58" s="804"/>
      <c r="R58" s="804"/>
      <c r="S58" s="804"/>
      <c r="T58" s="800"/>
      <c r="U58" s="804"/>
      <c r="V58" s="808"/>
      <c r="W58" s="808"/>
      <c r="X58" s="805">
        <v>0</v>
      </c>
      <c r="Y58" s="808"/>
      <c r="Z58" s="808"/>
      <c r="AA58" s="808"/>
      <c r="AB58" s="808"/>
      <c r="AC58" s="808"/>
    </row>
    <row r="59" spans="1:29">
      <c r="H59" s="827">
        <v>1449.0020000000002</v>
      </c>
      <c r="J59" s="827">
        <v>0</v>
      </c>
      <c r="L59" s="827">
        <v>0</v>
      </c>
      <c r="V59" s="827">
        <v>0</v>
      </c>
      <c r="Z59" s="827">
        <v>0</v>
      </c>
    </row>
  </sheetData>
  <mergeCells count="18">
    <mergeCell ref="AB3:AC3"/>
    <mergeCell ref="A3:A4"/>
    <mergeCell ref="B3:B4"/>
    <mergeCell ref="C3:C4"/>
    <mergeCell ref="A1:B1"/>
    <mergeCell ref="A2:AC2"/>
    <mergeCell ref="D3:E3"/>
    <mergeCell ref="F3:G3"/>
    <mergeCell ref="H3:I3"/>
    <mergeCell ref="J3:K3"/>
    <mergeCell ref="L3:M3"/>
    <mergeCell ref="N3:O3"/>
    <mergeCell ref="P3:Q3"/>
    <mergeCell ref="R3:S3"/>
    <mergeCell ref="T3:U3"/>
    <mergeCell ref="V3:W3"/>
    <mergeCell ref="X3:Y3"/>
    <mergeCell ref="Z3:AA3"/>
  </mergeCells>
  <conditionalFormatting sqref="B19:C53">
    <cfRule type="cellIs" dxfId="610" priority="1" stopIfTrue="1" operator="equal">
      <formula>0</formula>
    </cfRule>
  </conditionalFormatting>
  <pageMargins left="0.5" right="0.31" top="0.84" bottom="0.57999999999999996" header="0.3" footer="0.3"/>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2"/>
  <sheetViews>
    <sheetView showZeros="0" tabSelected="1" workbookViewId="0">
      <pane xSplit="4" ySplit="5" topLeftCell="E6" activePane="bottomRight" state="frozen"/>
      <selection activeCell="J9" sqref="J9"/>
      <selection pane="topRight" activeCell="J9" sqref="J9"/>
      <selection pane="bottomLeft" activeCell="J9" sqref="J9"/>
      <selection pane="bottomRight" activeCell="A2" sqref="A2:BI2"/>
    </sheetView>
  </sheetViews>
  <sheetFormatPr defaultColWidth="9" defaultRowHeight="13.8"/>
  <cols>
    <col min="1" max="1" width="4.5546875" style="536" customWidth="1"/>
    <col min="2" max="2" width="20.88671875" style="536" customWidth="1"/>
    <col min="3" max="3" width="5.44140625" style="536" bestFit="1" customWidth="1"/>
    <col min="4" max="4" width="9.109375" style="536" customWidth="1"/>
    <col min="5" max="5" width="8.88671875" style="536" bestFit="1" customWidth="1"/>
    <col min="6" max="6" width="7.88671875" style="536" bestFit="1" customWidth="1"/>
    <col min="7" max="7" width="7" style="536" bestFit="1" customWidth="1"/>
    <col min="8" max="9" width="8.44140625" style="536" hidden="1" customWidth="1"/>
    <col min="10" max="10" width="8.88671875" style="536" bestFit="1" customWidth="1"/>
    <col min="11" max="11" width="7.88671875" style="536" bestFit="1" customWidth="1"/>
    <col min="12" max="12" width="8.88671875" style="536" bestFit="1" customWidth="1"/>
    <col min="13" max="13" width="4.6640625" style="536" bestFit="1" customWidth="1"/>
    <col min="14" max="15" width="7.88671875" style="536" bestFit="1" customWidth="1"/>
    <col min="16" max="16" width="7.88671875" style="536" hidden="1" customWidth="1"/>
    <col min="17" max="17" width="6.44140625" style="536" hidden="1" customWidth="1"/>
    <col min="18" max="18" width="5.44140625" style="536" bestFit="1" customWidth="1"/>
    <col min="19" max="19" width="5" style="536" bestFit="1" customWidth="1"/>
    <col min="20" max="20" width="4.88671875" style="536" bestFit="1" customWidth="1"/>
    <col min="21" max="21" width="7.88671875" style="536" bestFit="1" customWidth="1"/>
    <col min="22" max="23" width="5" style="536" bestFit="1" customWidth="1"/>
    <col min="24" max="25" width="4.5546875" style="536" bestFit="1" customWidth="1"/>
    <col min="26" max="26" width="5.109375" style="536" bestFit="1" customWidth="1"/>
    <col min="27" max="27" width="4.44140625" style="536" bestFit="1" customWidth="1"/>
    <col min="28" max="28" width="4.33203125" style="536" bestFit="1" customWidth="1"/>
    <col min="29" max="29" width="5.44140625" style="536" bestFit="1" customWidth="1"/>
    <col min="30" max="30" width="6.44140625" style="536" bestFit="1" customWidth="1"/>
    <col min="31" max="31" width="7" style="536" bestFit="1" customWidth="1"/>
    <col min="32" max="32" width="6" style="536" bestFit="1" customWidth="1"/>
    <col min="33" max="33" width="5.33203125" style="536" bestFit="1" customWidth="1"/>
    <col min="34" max="34" width="5" style="536" bestFit="1" customWidth="1"/>
    <col min="35" max="35" width="6" style="536" bestFit="1" customWidth="1"/>
    <col min="36" max="36" width="5" style="536" bestFit="1" customWidth="1"/>
    <col min="37" max="37" width="7" style="536" bestFit="1" customWidth="1"/>
    <col min="38" max="38" width="5.109375" style="536" bestFit="1" customWidth="1"/>
    <col min="39" max="39" width="5.44140625" style="536" bestFit="1" customWidth="1"/>
    <col min="40" max="42" width="5.109375" style="536" bestFit="1" customWidth="1"/>
    <col min="43" max="43" width="6" style="536" bestFit="1" customWidth="1"/>
    <col min="44" max="44" width="5.44140625" style="536" bestFit="1" customWidth="1"/>
    <col min="45" max="45" width="5.33203125" style="536" bestFit="1" customWidth="1"/>
    <col min="46" max="46" width="5.44140625" style="536" bestFit="1" customWidth="1"/>
    <col min="47" max="47" width="6.44140625" style="536" bestFit="1" customWidth="1"/>
    <col min="48" max="48" width="4.5546875" style="536" bestFit="1" customWidth="1"/>
    <col min="49" max="49" width="4.6640625" style="536" bestFit="1" customWidth="1"/>
    <col min="50" max="50" width="6.44140625" style="536" bestFit="1" customWidth="1"/>
    <col min="51" max="51" width="5.44140625" style="536" bestFit="1" customWidth="1"/>
    <col min="52" max="52" width="5" style="536" bestFit="1" customWidth="1"/>
    <col min="53" max="53" width="4.44140625" style="536" bestFit="1" customWidth="1"/>
    <col min="54" max="54" width="4.6640625" style="536" bestFit="1" customWidth="1"/>
    <col min="55" max="55" width="4.44140625" style="536" bestFit="1" customWidth="1"/>
    <col min="56" max="56" width="7.88671875" style="536" bestFit="1" customWidth="1"/>
    <col min="57" max="57" width="5.109375" style="536" bestFit="1" customWidth="1"/>
    <col min="58" max="58" width="4.5546875" style="536" bestFit="1" customWidth="1"/>
    <col min="59" max="59" width="6.44140625" style="536" bestFit="1" customWidth="1"/>
    <col min="60" max="60" width="7.109375" style="536" customWidth="1"/>
    <col min="61" max="61" width="7.88671875" style="536" customWidth="1"/>
    <col min="62" max="62" width="11" style="536" hidden="1" customWidth="1"/>
    <col min="63" max="63" width="9" style="536" customWidth="1"/>
    <col min="64" max="68" width="0" style="536" hidden="1" customWidth="1"/>
    <col min="69" max="16384" width="9" style="536"/>
  </cols>
  <sheetData>
    <row r="1" spans="1:67" s="740" customFormat="1" ht="13.2">
      <c r="A1" s="1038" t="s">
        <v>14</v>
      </c>
      <c r="B1" s="1038"/>
      <c r="C1" s="739"/>
      <c r="E1" s="741"/>
      <c r="P1" s="741"/>
      <c r="AQ1" s="741"/>
    </row>
    <row r="2" spans="1:67" s="740" customFormat="1" ht="13.2">
      <c r="A2" s="1039" t="s">
        <v>874</v>
      </c>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1039"/>
      <c r="AX2" s="1039"/>
      <c r="AY2" s="1039"/>
      <c r="AZ2" s="1039"/>
      <c r="BA2" s="1039"/>
      <c r="BB2" s="1039"/>
      <c r="BC2" s="1039"/>
      <c r="BD2" s="1039"/>
      <c r="BE2" s="1039"/>
      <c r="BF2" s="1039"/>
      <c r="BG2" s="1039"/>
      <c r="BH2" s="1039"/>
      <c r="BI2" s="1039"/>
    </row>
    <row r="3" spans="1:67">
      <c r="A3" s="1037" t="s">
        <v>16</v>
      </c>
      <c r="B3" s="1043" t="s">
        <v>17</v>
      </c>
      <c r="C3" s="1043" t="s">
        <v>18</v>
      </c>
      <c r="D3" s="1037" t="s">
        <v>563</v>
      </c>
      <c r="E3" s="1040" t="s">
        <v>652</v>
      </c>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c r="AL3" s="1041"/>
      <c r="AM3" s="1041"/>
      <c r="AN3" s="1041"/>
      <c r="AO3" s="1041"/>
      <c r="AP3" s="1041"/>
      <c r="AQ3" s="1041"/>
      <c r="AR3" s="1041"/>
      <c r="AS3" s="1041"/>
      <c r="AT3" s="1041"/>
      <c r="AU3" s="1041"/>
      <c r="AV3" s="1041"/>
      <c r="AW3" s="1041"/>
      <c r="AX3" s="1041"/>
      <c r="AY3" s="1041"/>
      <c r="AZ3" s="1041"/>
      <c r="BA3" s="1041"/>
      <c r="BB3" s="1041"/>
      <c r="BC3" s="1041"/>
      <c r="BD3" s="1041"/>
      <c r="BE3" s="1041"/>
      <c r="BF3" s="1041"/>
      <c r="BG3" s="1042"/>
      <c r="BH3" s="1037" t="s">
        <v>20</v>
      </c>
      <c r="BI3" s="1037" t="s">
        <v>695</v>
      </c>
      <c r="BJ3" s="1037" t="s">
        <v>22</v>
      </c>
      <c r="BK3" s="1037" t="s">
        <v>653</v>
      </c>
    </row>
    <row r="4" spans="1:67" ht="43.5" customHeight="1">
      <c r="A4" s="1037"/>
      <c r="B4" s="1043"/>
      <c r="C4" s="1043"/>
      <c r="D4" s="1037"/>
      <c r="E4" s="742" t="s">
        <v>26</v>
      </c>
      <c r="F4" s="742" t="s">
        <v>27</v>
      </c>
      <c r="G4" s="742" t="s">
        <v>28</v>
      </c>
      <c r="H4" s="742" t="s">
        <v>29</v>
      </c>
      <c r="I4" s="742" t="s">
        <v>30</v>
      </c>
      <c r="J4" s="742" t="s">
        <v>31</v>
      </c>
      <c r="K4" s="742" t="s">
        <v>32</v>
      </c>
      <c r="L4" s="742" t="s">
        <v>33</v>
      </c>
      <c r="M4" s="742" t="s">
        <v>34</v>
      </c>
      <c r="N4" s="742" t="s">
        <v>35</v>
      </c>
      <c r="O4" s="743" t="s">
        <v>36</v>
      </c>
      <c r="P4" s="743" t="s">
        <v>37</v>
      </c>
      <c r="Q4" s="743" t="s">
        <v>38</v>
      </c>
      <c r="R4" s="742" t="s">
        <v>39</v>
      </c>
      <c r="S4" s="742" t="s">
        <v>40</v>
      </c>
      <c r="T4" s="742" t="s">
        <v>41</v>
      </c>
      <c r="U4" s="744" t="s">
        <v>42</v>
      </c>
      <c r="V4" s="745" t="s">
        <v>43</v>
      </c>
      <c r="W4" s="745" t="s">
        <v>44</v>
      </c>
      <c r="X4" s="745" t="s">
        <v>45</v>
      </c>
      <c r="Y4" s="745" t="s">
        <v>46</v>
      </c>
      <c r="Z4" s="745" t="s">
        <v>47</v>
      </c>
      <c r="AA4" s="745" t="s">
        <v>48</v>
      </c>
      <c r="AB4" s="745" t="s">
        <v>49</v>
      </c>
      <c r="AC4" s="745" t="s">
        <v>50</v>
      </c>
      <c r="AD4" s="745" t="s">
        <v>51</v>
      </c>
      <c r="AE4" s="746" t="s">
        <v>52</v>
      </c>
      <c r="AF4" s="746" t="s">
        <v>53</v>
      </c>
      <c r="AG4" s="746" t="s">
        <v>54</v>
      </c>
      <c r="AH4" s="746" t="s">
        <v>55</v>
      </c>
      <c r="AI4" s="746" t="s">
        <v>56</v>
      </c>
      <c r="AJ4" s="746" t="s">
        <v>57</v>
      </c>
      <c r="AK4" s="746" t="s">
        <v>58</v>
      </c>
      <c r="AL4" s="746" t="s">
        <v>59</v>
      </c>
      <c r="AM4" s="746" t="s">
        <v>60</v>
      </c>
      <c r="AN4" s="746" t="s">
        <v>61</v>
      </c>
      <c r="AO4" s="746" t="s">
        <v>62</v>
      </c>
      <c r="AP4" s="746" t="s">
        <v>63</v>
      </c>
      <c r="AQ4" s="746" t="s">
        <v>64</v>
      </c>
      <c r="AR4" s="746" t="s">
        <v>65</v>
      </c>
      <c r="AS4" s="746" t="s">
        <v>66</v>
      </c>
      <c r="AT4" s="746" t="s">
        <v>67</v>
      </c>
      <c r="AU4" s="745" t="s">
        <v>68</v>
      </c>
      <c r="AV4" s="745" t="s">
        <v>69</v>
      </c>
      <c r="AW4" s="745" t="s">
        <v>70</v>
      </c>
      <c r="AX4" s="745" t="s">
        <v>71</v>
      </c>
      <c r="AY4" s="745" t="s">
        <v>72</v>
      </c>
      <c r="AZ4" s="745" t="s">
        <v>73</v>
      </c>
      <c r="BA4" s="745" t="s">
        <v>74</v>
      </c>
      <c r="BB4" s="745" t="s">
        <v>75</v>
      </c>
      <c r="BC4" s="745" t="s">
        <v>76</v>
      </c>
      <c r="BD4" s="745" t="s">
        <v>77</v>
      </c>
      <c r="BE4" s="745" t="s">
        <v>78</v>
      </c>
      <c r="BF4" s="745" t="s">
        <v>79</v>
      </c>
      <c r="BG4" s="747" t="s">
        <v>172</v>
      </c>
      <c r="BH4" s="1037"/>
      <c r="BI4" s="1037"/>
      <c r="BJ4" s="1037"/>
      <c r="BK4" s="1037"/>
    </row>
    <row r="5" spans="1:67" ht="26.4">
      <c r="A5" s="748"/>
      <c r="B5" s="744" t="s">
        <v>81</v>
      </c>
      <c r="C5" s="749"/>
      <c r="D5" s="750">
        <v>68414.880000000005</v>
      </c>
      <c r="E5" s="751"/>
      <c r="F5" s="751"/>
      <c r="G5" s="751"/>
      <c r="H5" s="751"/>
      <c r="I5" s="751"/>
      <c r="J5" s="751"/>
      <c r="K5" s="751"/>
      <c r="L5" s="751"/>
      <c r="M5" s="751"/>
      <c r="N5" s="751"/>
      <c r="O5" s="751"/>
      <c r="P5" s="751"/>
      <c r="Q5" s="751"/>
      <c r="R5" s="751"/>
      <c r="S5" s="751"/>
      <c r="T5" s="751"/>
      <c r="U5" s="750"/>
      <c r="V5" s="751"/>
      <c r="W5" s="751"/>
      <c r="X5" s="751"/>
      <c r="Y5" s="751"/>
      <c r="Z5" s="751"/>
      <c r="AA5" s="751"/>
      <c r="AB5" s="751"/>
      <c r="AC5" s="751"/>
      <c r="AD5" s="751"/>
      <c r="AE5" s="752"/>
      <c r="AF5" s="752"/>
      <c r="AG5" s="752"/>
      <c r="AH5" s="752"/>
      <c r="AI5" s="752"/>
      <c r="AJ5" s="752"/>
      <c r="AK5" s="752"/>
      <c r="AL5" s="752"/>
      <c r="AM5" s="752"/>
      <c r="AN5" s="752"/>
      <c r="AO5" s="752"/>
      <c r="AP5" s="752"/>
      <c r="AQ5" s="752"/>
      <c r="AR5" s="752"/>
      <c r="AS5" s="752"/>
      <c r="AT5" s="752"/>
      <c r="AU5" s="751"/>
      <c r="AV5" s="751"/>
      <c r="AW5" s="751"/>
      <c r="AX5" s="751"/>
      <c r="AY5" s="751"/>
      <c r="AZ5" s="751"/>
      <c r="BA5" s="751"/>
      <c r="BB5" s="751"/>
      <c r="BC5" s="751"/>
      <c r="BD5" s="751"/>
      <c r="BE5" s="751"/>
      <c r="BF5" s="751"/>
      <c r="BG5" s="751"/>
      <c r="BH5" s="751"/>
      <c r="BI5" s="753"/>
      <c r="BJ5" s="750">
        <v>0</v>
      </c>
      <c r="BK5" s="754">
        <v>68414.880000000005</v>
      </c>
    </row>
    <row r="6" spans="1:67" ht="19.5" customHeight="1">
      <c r="A6" s="755" t="s">
        <v>82</v>
      </c>
      <c r="B6" s="756" t="s">
        <v>83</v>
      </c>
      <c r="C6" s="757" t="s">
        <v>26</v>
      </c>
      <c r="D6" s="758">
        <v>64113.41</v>
      </c>
      <c r="E6" s="759">
        <v>63965.753810000002</v>
      </c>
      <c r="F6" s="759">
        <v>0</v>
      </c>
      <c r="G6" s="759">
        <v>0</v>
      </c>
      <c r="H6" s="759">
        <v>0</v>
      </c>
      <c r="I6" s="759">
        <v>0</v>
      </c>
      <c r="J6" s="759">
        <v>0</v>
      </c>
      <c r="K6" s="759">
        <v>0</v>
      </c>
      <c r="L6" s="759">
        <v>0</v>
      </c>
      <c r="M6" s="759">
        <v>0</v>
      </c>
      <c r="N6" s="759">
        <v>0</v>
      </c>
      <c r="O6" s="759">
        <v>0</v>
      </c>
      <c r="P6" s="759">
        <v>0</v>
      </c>
      <c r="Q6" s="759">
        <v>0</v>
      </c>
      <c r="R6" s="759">
        <v>0</v>
      </c>
      <c r="S6" s="759">
        <v>0</v>
      </c>
      <c r="T6" s="759">
        <v>0</v>
      </c>
      <c r="U6" s="760">
        <v>147.65619000000001</v>
      </c>
      <c r="V6" s="759">
        <v>5.0599999999999996</v>
      </c>
      <c r="W6" s="759">
        <v>0.27</v>
      </c>
      <c r="X6" s="759">
        <v>0</v>
      </c>
      <c r="Y6" s="759">
        <v>0</v>
      </c>
      <c r="Z6" s="759">
        <v>1.0149999999999999</v>
      </c>
      <c r="AA6" s="759">
        <v>0</v>
      </c>
      <c r="AB6" s="759">
        <v>0</v>
      </c>
      <c r="AC6" s="759">
        <v>0</v>
      </c>
      <c r="AD6" s="759">
        <v>138.85669000000001</v>
      </c>
      <c r="AE6" s="759">
        <v>52.960170000000005</v>
      </c>
      <c r="AF6" s="759">
        <v>1.9800000000000002</v>
      </c>
      <c r="AG6" s="759">
        <v>0</v>
      </c>
      <c r="AH6" s="759">
        <v>0.56000000000000005</v>
      </c>
      <c r="AI6" s="759">
        <v>1.6400000000000001</v>
      </c>
      <c r="AJ6" s="759">
        <v>0.77</v>
      </c>
      <c r="AK6" s="759">
        <v>80.836519999999993</v>
      </c>
      <c r="AL6" s="759">
        <v>0.06</v>
      </c>
      <c r="AM6" s="759">
        <v>0</v>
      </c>
      <c r="AN6" s="759">
        <v>0</v>
      </c>
      <c r="AO6" s="759">
        <v>0.05</v>
      </c>
      <c r="AP6" s="759">
        <v>0</v>
      </c>
      <c r="AQ6" s="759">
        <v>0</v>
      </c>
      <c r="AR6" s="759">
        <v>0</v>
      </c>
      <c r="AS6" s="759">
        <v>0</v>
      </c>
      <c r="AT6" s="759">
        <v>0</v>
      </c>
      <c r="AU6" s="759">
        <v>0</v>
      </c>
      <c r="AV6" s="759">
        <v>0</v>
      </c>
      <c r="AW6" s="759">
        <v>0</v>
      </c>
      <c r="AX6" s="759">
        <v>1.4000000000000001</v>
      </c>
      <c r="AY6" s="759">
        <v>0.63450000000000006</v>
      </c>
      <c r="AZ6" s="759">
        <v>0.42</v>
      </c>
      <c r="BA6" s="759">
        <v>0</v>
      </c>
      <c r="BB6" s="759">
        <v>0</v>
      </c>
      <c r="BC6" s="759">
        <v>0</v>
      </c>
      <c r="BD6" s="759">
        <v>0</v>
      </c>
      <c r="BE6" s="759">
        <v>0</v>
      </c>
      <c r="BF6" s="759">
        <v>0</v>
      </c>
      <c r="BG6" s="759">
        <v>0</v>
      </c>
      <c r="BH6" s="759">
        <v>147.65219000000002</v>
      </c>
      <c r="BI6" s="759">
        <v>-147.65619000000001</v>
      </c>
      <c r="BJ6" s="761">
        <v>0</v>
      </c>
      <c r="BK6" s="762">
        <v>63965.747810000001</v>
      </c>
      <c r="BL6" s="754"/>
      <c r="BM6" s="537">
        <v>-5.9999999939464033E-3</v>
      </c>
    </row>
    <row r="7" spans="1:67" ht="19.5" customHeight="1">
      <c r="A7" s="763" t="s">
        <v>84</v>
      </c>
      <c r="B7" s="764" t="s">
        <v>85</v>
      </c>
      <c r="C7" s="765" t="s">
        <v>27</v>
      </c>
      <c r="D7" s="766">
        <v>6650.0399999999991</v>
      </c>
      <c r="E7" s="766">
        <v>0</v>
      </c>
      <c r="F7" s="766">
        <v>6632.9840399999994</v>
      </c>
      <c r="G7" s="766">
        <v>0</v>
      </c>
      <c r="H7" s="766">
        <v>0</v>
      </c>
      <c r="I7" s="766">
        <v>0</v>
      </c>
      <c r="J7" s="766">
        <v>0</v>
      </c>
      <c r="K7" s="766">
        <v>0</v>
      </c>
      <c r="L7" s="766">
        <v>0</v>
      </c>
      <c r="M7" s="766">
        <v>0</v>
      </c>
      <c r="N7" s="766">
        <v>0</v>
      </c>
      <c r="O7" s="766">
        <v>0</v>
      </c>
      <c r="P7" s="766">
        <v>0</v>
      </c>
      <c r="Q7" s="766">
        <v>0</v>
      </c>
      <c r="R7" s="766">
        <v>0</v>
      </c>
      <c r="S7" s="766">
        <v>0</v>
      </c>
      <c r="T7" s="766">
        <v>0</v>
      </c>
      <c r="U7" s="760">
        <v>17.055959999999999</v>
      </c>
      <c r="V7" s="766">
        <v>0</v>
      </c>
      <c r="W7" s="766">
        <v>0</v>
      </c>
      <c r="X7" s="766">
        <v>0</v>
      </c>
      <c r="Y7" s="766">
        <v>0</v>
      </c>
      <c r="Z7" s="766">
        <v>0</v>
      </c>
      <c r="AA7" s="766">
        <v>0</v>
      </c>
      <c r="AB7" s="766">
        <v>0</v>
      </c>
      <c r="AC7" s="766">
        <v>0</v>
      </c>
      <c r="AD7" s="767">
        <v>16.965959999999999</v>
      </c>
      <c r="AE7" s="767">
        <v>7.6051700000000002</v>
      </c>
      <c r="AF7" s="767">
        <v>1.4600000000000002</v>
      </c>
      <c r="AG7" s="767">
        <v>0</v>
      </c>
      <c r="AH7" s="767">
        <v>0</v>
      </c>
      <c r="AI7" s="767">
        <v>0</v>
      </c>
      <c r="AJ7" s="767">
        <v>0</v>
      </c>
      <c r="AK7" s="767">
        <v>7.9007899999999998</v>
      </c>
      <c r="AL7" s="767">
        <v>0</v>
      </c>
      <c r="AM7" s="767">
        <v>0</v>
      </c>
      <c r="AN7" s="767">
        <v>0</v>
      </c>
      <c r="AO7" s="767">
        <v>0</v>
      </c>
      <c r="AP7" s="767">
        <v>0</v>
      </c>
      <c r="AQ7" s="767">
        <v>0</v>
      </c>
      <c r="AR7" s="767">
        <v>0</v>
      </c>
      <c r="AS7" s="767">
        <v>0</v>
      </c>
      <c r="AT7" s="767">
        <v>0</v>
      </c>
      <c r="AU7" s="766">
        <v>0</v>
      </c>
      <c r="AV7" s="766">
        <v>0</v>
      </c>
      <c r="AW7" s="766">
        <v>0</v>
      </c>
      <c r="AX7" s="766">
        <v>0</v>
      </c>
      <c r="AY7" s="766">
        <v>0.09</v>
      </c>
      <c r="AZ7" s="766">
        <v>0</v>
      </c>
      <c r="BA7" s="766">
        <v>0</v>
      </c>
      <c r="BB7" s="766">
        <v>0</v>
      </c>
      <c r="BC7" s="766">
        <v>0</v>
      </c>
      <c r="BD7" s="766">
        <v>0</v>
      </c>
      <c r="BE7" s="766">
        <v>0</v>
      </c>
      <c r="BF7" s="766">
        <v>0</v>
      </c>
      <c r="BG7" s="766">
        <v>0</v>
      </c>
      <c r="BH7" s="766">
        <v>17.055959999999999</v>
      </c>
      <c r="BI7" s="766">
        <v>-17.055959999999999</v>
      </c>
      <c r="BJ7" s="758">
        <v>0</v>
      </c>
      <c r="BK7" s="762">
        <v>6632.9840399999994</v>
      </c>
      <c r="BL7" s="762"/>
      <c r="BM7" s="537">
        <v>0</v>
      </c>
    </row>
    <row r="8" spans="1:67" ht="26.4">
      <c r="A8" s="768" t="s">
        <v>86</v>
      </c>
      <c r="B8" s="769" t="s">
        <v>87</v>
      </c>
      <c r="C8" s="743" t="s">
        <v>28</v>
      </c>
      <c r="D8" s="770">
        <v>390.00000000000006</v>
      </c>
      <c r="E8" s="767">
        <v>0</v>
      </c>
      <c r="F8" s="767">
        <v>0</v>
      </c>
      <c r="G8" s="767">
        <v>387.51790000000005</v>
      </c>
      <c r="H8" s="767">
        <v>0</v>
      </c>
      <c r="I8" s="767">
        <v>0</v>
      </c>
      <c r="J8" s="767">
        <v>0</v>
      </c>
      <c r="K8" s="767">
        <v>0</v>
      </c>
      <c r="L8" s="767">
        <v>0</v>
      </c>
      <c r="M8" s="767">
        <v>0</v>
      </c>
      <c r="N8" s="766">
        <v>0</v>
      </c>
      <c r="O8" s="767">
        <v>0</v>
      </c>
      <c r="P8" s="767">
        <v>0</v>
      </c>
      <c r="Q8" s="767">
        <v>0</v>
      </c>
      <c r="R8" s="767">
        <v>0</v>
      </c>
      <c r="S8" s="767">
        <v>0</v>
      </c>
      <c r="T8" s="767">
        <v>0</v>
      </c>
      <c r="U8" s="760">
        <v>2.4821</v>
      </c>
      <c r="V8" s="767">
        <v>0</v>
      </c>
      <c r="W8" s="767">
        <v>0</v>
      </c>
      <c r="X8" s="767">
        <v>0</v>
      </c>
      <c r="Y8" s="767">
        <v>0</v>
      </c>
      <c r="Z8" s="767">
        <v>0</v>
      </c>
      <c r="AA8" s="767">
        <v>0</v>
      </c>
      <c r="AB8" s="767">
        <v>0</v>
      </c>
      <c r="AC8" s="767">
        <v>0</v>
      </c>
      <c r="AD8" s="767">
        <v>2.4821</v>
      </c>
      <c r="AE8" s="767">
        <v>0.8</v>
      </c>
      <c r="AF8" s="767">
        <v>1.36</v>
      </c>
      <c r="AG8" s="767">
        <v>0</v>
      </c>
      <c r="AH8" s="767">
        <v>0</v>
      </c>
      <c r="AI8" s="767">
        <v>0</v>
      </c>
      <c r="AJ8" s="767">
        <v>0</v>
      </c>
      <c r="AK8" s="767">
        <v>0.3221</v>
      </c>
      <c r="AL8" s="767">
        <v>0</v>
      </c>
      <c r="AM8" s="767">
        <v>0</v>
      </c>
      <c r="AN8" s="767">
        <v>0</v>
      </c>
      <c r="AO8" s="767">
        <v>0</v>
      </c>
      <c r="AP8" s="767">
        <v>0</v>
      </c>
      <c r="AQ8" s="767">
        <v>0</v>
      </c>
      <c r="AR8" s="767">
        <v>0</v>
      </c>
      <c r="AS8" s="767">
        <v>0</v>
      </c>
      <c r="AT8" s="767">
        <v>0</v>
      </c>
      <c r="AU8" s="767">
        <v>0</v>
      </c>
      <c r="AV8" s="767">
        <v>0</v>
      </c>
      <c r="AW8" s="767">
        <v>0</v>
      </c>
      <c r="AX8" s="767">
        <v>0</v>
      </c>
      <c r="AY8" s="767">
        <v>0</v>
      </c>
      <c r="AZ8" s="767">
        <v>0</v>
      </c>
      <c r="BA8" s="767">
        <v>0</v>
      </c>
      <c r="BB8" s="767">
        <v>0</v>
      </c>
      <c r="BC8" s="767">
        <v>0</v>
      </c>
      <c r="BD8" s="767">
        <v>0</v>
      </c>
      <c r="BE8" s="767">
        <v>0</v>
      </c>
      <c r="BF8" s="767">
        <v>0</v>
      </c>
      <c r="BG8" s="767">
        <v>0</v>
      </c>
      <c r="BH8" s="767">
        <v>2.4821</v>
      </c>
      <c r="BI8" s="767">
        <v>-2.4821</v>
      </c>
      <c r="BJ8" s="767">
        <v>0</v>
      </c>
      <c r="BK8" s="771">
        <v>387.51790000000005</v>
      </c>
      <c r="BL8" s="762"/>
    </row>
    <row r="9" spans="1:67" ht="26.4" hidden="1">
      <c r="A9" s="768" t="s">
        <v>86</v>
      </c>
      <c r="B9" s="769" t="s">
        <v>88</v>
      </c>
      <c r="C9" s="772" t="s">
        <v>29</v>
      </c>
      <c r="D9" s="770">
        <v>2423.79</v>
      </c>
      <c r="E9" s="767">
        <v>0</v>
      </c>
      <c r="F9" s="767">
        <v>0</v>
      </c>
      <c r="G9" s="767">
        <v>0</v>
      </c>
      <c r="H9" s="767">
        <v>2420.4458399999999</v>
      </c>
      <c r="I9" s="767">
        <v>0</v>
      </c>
      <c r="J9" s="767">
        <v>0</v>
      </c>
      <c r="K9" s="767">
        <v>0</v>
      </c>
      <c r="L9" s="767">
        <v>0</v>
      </c>
      <c r="M9" s="767">
        <v>0</v>
      </c>
      <c r="N9" s="766">
        <v>0</v>
      </c>
      <c r="O9" s="767">
        <v>0</v>
      </c>
      <c r="P9" s="767">
        <v>0</v>
      </c>
      <c r="Q9" s="767">
        <v>0</v>
      </c>
      <c r="R9" s="767">
        <v>0</v>
      </c>
      <c r="S9" s="767">
        <v>0</v>
      </c>
      <c r="T9" s="767">
        <v>0</v>
      </c>
      <c r="U9" s="760">
        <v>3.3441600000000005</v>
      </c>
      <c r="V9" s="767">
        <v>0</v>
      </c>
      <c r="W9" s="767">
        <v>0</v>
      </c>
      <c r="X9" s="767">
        <v>0</v>
      </c>
      <c r="Y9" s="767">
        <v>0</v>
      </c>
      <c r="Z9" s="767">
        <v>0</v>
      </c>
      <c r="AA9" s="767">
        <v>0</v>
      </c>
      <c r="AB9" s="767">
        <v>0</v>
      </c>
      <c r="AC9" s="767">
        <v>0</v>
      </c>
      <c r="AD9" s="767">
        <v>3.2541600000000006</v>
      </c>
      <c r="AE9" s="767">
        <v>1.2951700000000002</v>
      </c>
      <c r="AF9" s="767">
        <v>0.1</v>
      </c>
      <c r="AG9" s="767">
        <v>0</v>
      </c>
      <c r="AH9" s="767">
        <v>0</v>
      </c>
      <c r="AI9" s="767">
        <v>0</v>
      </c>
      <c r="AJ9" s="767">
        <v>0</v>
      </c>
      <c r="AK9" s="767">
        <v>1.8589900000000001</v>
      </c>
      <c r="AL9" s="767">
        <v>0</v>
      </c>
      <c r="AM9" s="767">
        <v>0</v>
      </c>
      <c r="AN9" s="767">
        <v>0</v>
      </c>
      <c r="AO9" s="767">
        <v>0</v>
      </c>
      <c r="AP9" s="767">
        <v>0</v>
      </c>
      <c r="AQ9" s="767">
        <v>0</v>
      </c>
      <c r="AR9" s="767">
        <v>0</v>
      </c>
      <c r="AS9" s="767">
        <v>0</v>
      </c>
      <c r="AT9" s="767">
        <v>0</v>
      </c>
      <c r="AU9" s="767">
        <v>0</v>
      </c>
      <c r="AV9" s="767">
        <v>0</v>
      </c>
      <c r="AW9" s="767">
        <v>0</v>
      </c>
      <c r="AX9" s="767">
        <v>0</v>
      </c>
      <c r="AY9" s="767">
        <v>0.09</v>
      </c>
      <c r="AZ9" s="767">
        <v>0</v>
      </c>
      <c r="BA9" s="767">
        <v>0</v>
      </c>
      <c r="BB9" s="767">
        <v>0</v>
      </c>
      <c r="BC9" s="767">
        <v>0</v>
      </c>
      <c r="BD9" s="767">
        <v>0</v>
      </c>
      <c r="BE9" s="767">
        <v>0</v>
      </c>
      <c r="BF9" s="767">
        <v>0</v>
      </c>
      <c r="BG9" s="767">
        <v>0</v>
      </c>
      <c r="BH9" s="767">
        <v>3.3441600000000005</v>
      </c>
      <c r="BI9" s="767">
        <v>-3.3441600000000005</v>
      </c>
      <c r="BJ9" s="767">
        <v>0</v>
      </c>
      <c r="BK9" s="771">
        <v>2420.4458399999999</v>
      </c>
      <c r="BL9" s="771"/>
    </row>
    <row r="10" spans="1:67" hidden="1">
      <c r="A10" s="768" t="s">
        <v>86</v>
      </c>
      <c r="B10" s="769" t="s">
        <v>89</v>
      </c>
      <c r="C10" s="773" t="s">
        <v>30</v>
      </c>
      <c r="D10" s="770">
        <v>3836.24</v>
      </c>
      <c r="E10" s="767">
        <v>0</v>
      </c>
      <c r="F10" s="767">
        <v>0</v>
      </c>
      <c r="G10" s="767">
        <v>0</v>
      </c>
      <c r="H10" s="767">
        <v>0</v>
      </c>
      <c r="I10" s="767">
        <v>3825.0102999999999</v>
      </c>
      <c r="J10" s="767">
        <v>0</v>
      </c>
      <c r="K10" s="767">
        <v>0</v>
      </c>
      <c r="L10" s="767">
        <v>0</v>
      </c>
      <c r="M10" s="767">
        <v>0</v>
      </c>
      <c r="N10" s="766">
        <v>0</v>
      </c>
      <c r="O10" s="767">
        <v>0</v>
      </c>
      <c r="P10" s="767">
        <v>0</v>
      </c>
      <c r="Q10" s="767">
        <v>0</v>
      </c>
      <c r="R10" s="767">
        <v>0</v>
      </c>
      <c r="S10" s="767">
        <v>0</v>
      </c>
      <c r="T10" s="767">
        <v>0</v>
      </c>
      <c r="U10" s="760">
        <v>11.229699999999999</v>
      </c>
      <c r="V10" s="767">
        <v>0</v>
      </c>
      <c r="W10" s="767">
        <v>0</v>
      </c>
      <c r="X10" s="767">
        <v>0</v>
      </c>
      <c r="Y10" s="767">
        <v>0</v>
      </c>
      <c r="Z10" s="767">
        <v>0</v>
      </c>
      <c r="AA10" s="767">
        <v>0</v>
      </c>
      <c r="AB10" s="767">
        <v>0</v>
      </c>
      <c r="AC10" s="767">
        <v>0</v>
      </c>
      <c r="AD10" s="767">
        <v>11.229699999999999</v>
      </c>
      <c r="AE10" s="767">
        <v>5.51</v>
      </c>
      <c r="AF10" s="767">
        <v>0</v>
      </c>
      <c r="AG10" s="767">
        <v>0</v>
      </c>
      <c r="AH10" s="767">
        <v>0</v>
      </c>
      <c r="AI10" s="767">
        <v>0</v>
      </c>
      <c r="AJ10" s="767">
        <v>0</v>
      </c>
      <c r="AK10" s="767">
        <v>5.7196999999999996</v>
      </c>
      <c r="AL10" s="767">
        <v>0</v>
      </c>
      <c r="AM10" s="767">
        <v>0</v>
      </c>
      <c r="AN10" s="767">
        <v>0</v>
      </c>
      <c r="AO10" s="767">
        <v>0</v>
      </c>
      <c r="AP10" s="767">
        <v>0</v>
      </c>
      <c r="AQ10" s="767">
        <v>0</v>
      </c>
      <c r="AR10" s="767">
        <v>0</v>
      </c>
      <c r="AS10" s="767">
        <v>0</v>
      </c>
      <c r="AT10" s="767">
        <v>0</v>
      </c>
      <c r="AU10" s="767">
        <v>0</v>
      </c>
      <c r="AV10" s="767">
        <v>0</v>
      </c>
      <c r="AW10" s="767">
        <v>0</v>
      </c>
      <c r="AX10" s="767">
        <v>0</v>
      </c>
      <c r="AY10" s="767">
        <v>0</v>
      </c>
      <c r="AZ10" s="767">
        <v>0</v>
      </c>
      <c r="BA10" s="767">
        <v>0</v>
      </c>
      <c r="BB10" s="767">
        <v>0</v>
      </c>
      <c r="BC10" s="767">
        <v>0</v>
      </c>
      <c r="BD10" s="767">
        <v>0</v>
      </c>
      <c r="BE10" s="767">
        <v>0</v>
      </c>
      <c r="BF10" s="767">
        <v>0</v>
      </c>
      <c r="BG10" s="767">
        <v>0</v>
      </c>
      <c r="BH10" s="767">
        <v>11.229699999999999</v>
      </c>
      <c r="BI10" s="767">
        <v>-11.229699999999999</v>
      </c>
      <c r="BJ10" s="767">
        <v>0</v>
      </c>
      <c r="BK10" s="771">
        <v>3825.0102999999999</v>
      </c>
      <c r="BL10" s="771"/>
    </row>
    <row r="11" spans="1:67" ht="26.4">
      <c r="A11" s="763" t="s">
        <v>90</v>
      </c>
      <c r="B11" s="774" t="s">
        <v>91</v>
      </c>
      <c r="C11" s="765" t="s">
        <v>31</v>
      </c>
      <c r="D11" s="766">
        <v>24502.58</v>
      </c>
      <c r="E11" s="766">
        <v>0</v>
      </c>
      <c r="F11" s="766">
        <v>0</v>
      </c>
      <c r="G11" s="767">
        <v>0</v>
      </c>
      <c r="H11" s="767">
        <v>0</v>
      </c>
      <c r="I11" s="767">
        <v>0</v>
      </c>
      <c r="J11" s="766">
        <v>24401.928070000002</v>
      </c>
      <c r="K11" s="767">
        <v>0</v>
      </c>
      <c r="L11" s="767">
        <v>0</v>
      </c>
      <c r="M11" s="767">
        <v>0</v>
      </c>
      <c r="N11" s="766">
        <v>0</v>
      </c>
      <c r="O11" s="767">
        <v>0</v>
      </c>
      <c r="P11" s="767">
        <v>0</v>
      </c>
      <c r="Q11" s="767">
        <v>0</v>
      </c>
      <c r="R11" s="767">
        <v>0</v>
      </c>
      <c r="S11" s="767">
        <v>0</v>
      </c>
      <c r="T11" s="767">
        <v>0</v>
      </c>
      <c r="U11" s="760">
        <v>100.65193000000001</v>
      </c>
      <c r="V11" s="767">
        <v>5.0599999999999996</v>
      </c>
      <c r="W11" s="767">
        <v>0.27</v>
      </c>
      <c r="X11" s="767">
        <v>0</v>
      </c>
      <c r="Y11" s="767">
        <v>0</v>
      </c>
      <c r="Z11" s="767">
        <v>1.0149999999999999</v>
      </c>
      <c r="AA11" s="767">
        <v>0</v>
      </c>
      <c r="AB11" s="767">
        <v>0</v>
      </c>
      <c r="AC11" s="767">
        <v>0</v>
      </c>
      <c r="AD11" s="767">
        <v>91.972430000000003</v>
      </c>
      <c r="AE11" s="767">
        <v>36.935000000000002</v>
      </c>
      <c r="AF11" s="767">
        <v>0.35</v>
      </c>
      <c r="AG11" s="767">
        <v>0</v>
      </c>
      <c r="AH11" s="767">
        <v>0.56000000000000005</v>
      </c>
      <c r="AI11" s="767">
        <v>1.6400000000000001</v>
      </c>
      <c r="AJ11" s="767">
        <v>0.77</v>
      </c>
      <c r="AK11" s="767">
        <v>51.607429999999994</v>
      </c>
      <c r="AL11" s="767">
        <v>0.06</v>
      </c>
      <c r="AM11" s="767">
        <v>0</v>
      </c>
      <c r="AN11" s="767">
        <v>0</v>
      </c>
      <c r="AO11" s="767">
        <v>0.05</v>
      </c>
      <c r="AP11" s="767">
        <v>0</v>
      </c>
      <c r="AQ11" s="767">
        <v>0</v>
      </c>
      <c r="AR11" s="767">
        <v>0</v>
      </c>
      <c r="AS11" s="767">
        <v>0</v>
      </c>
      <c r="AT11" s="767">
        <v>0</v>
      </c>
      <c r="AU11" s="767">
        <v>0</v>
      </c>
      <c r="AV11" s="767">
        <v>0</v>
      </c>
      <c r="AW11" s="767">
        <v>0</v>
      </c>
      <c r="AX11" s="767">
        <v>1.4000000000000001</v>
      </c>
      <c r="AY11" s="767">
        <v>0.51450000000000007</v>
      </c>
      <c r="AZ11" s="767">
        <v>0.42</v>
      </c>
      <c r="BA11" s="767">
        <v>0</v>
      </c>
      <c r="BB11" s="767">
        <v>0</v>
      </c>
      <c r="BC11" s="767">
        <v>0</v>
      </c>
      <c r="BD11" s="767">
        <v>0</v>
      </c>
      <c r="BE11" s="767">
        <v>0</v>
      </c>
      <c r="BF11" s="767">
        <v>0</v>
      </c>
      <c r="BG11" s="767">
        <v>0</v>
      </c>
      <c r="BH11" s="766">
        <v>100.65193000000001</v>
      </c>
      <c r="BI11" s="766">
        <v>-100.65193000000001</v>
      </c>
      <c r="BJ11" s="766">
        <v>0</v>
      </c>
      <c r="BK11" s="762">
        <v>24401.928070000002</v>
      </c>
      <c r="BL11" s="771"/>
      <c r="BM11" s="537">
        <v>0</v>
      </c>
      <c r="BO11" s="537">
        <v>14.57386</v>
      </c>
    </row>
    <row r="12" spans="1:67" ht="21" customHeight="1">
      <c r="A12" s="763" t="s">
        <v>92</v>
      </c>
      <c r="B12" s="774" t="s">
        <v>93</v>
      </c>
      <c r="C12" s="775" t="s">
        <v>32</v>
      </c>
      <c r="D12" s="766">
        <v>1217.5199999999998</v>
      </c>
      <c r="E12" s="766">
        <v>0</v>
      </c>
      <c r="F12" s="766">
        <v>0</v>
      </c>
      <c r="G12" s="767">
        <v>0</v>
      </c>
      <c r="H12" s="767">
        <v>0</v>
      </c>
      <c r="I12" s="767">
        <v>0</v>
      </c>
      <c r="J12" s="767">
        <v>0</v>
      </c>
      <c r="K12" s="766">
        <v>1210.0999999999997</v>
      </c>
      <c r="L12" s="767">
        <v>0</v>
      </c>
      <c r="M12" s="767">
        <v>0</v>
      </c>
      <c r="N12" s="766">
        <v>0</v>
      </c>
      <c r="O12" s="767">
        <v>0</v>
      </c>
      <c r="P12" s="767">
        <v>0</v>
      </c>
      <c r="Q12" s="767">
        <v>0</v>
      </c>
      <c r="R12" s="767">
        <v>0</v>
      </c>
      <c r="S12" s="767">
        <v>0</v>
      </c>
      <c r="T12" s="767">
        <v>0</v>
      </c>
      <c r="U12" s="760">
        <v>7.4200000000000008</v>
      </c>
      <c r="V12" s="767">
        <v>0</v>
      </c>
      <c r="W12" s="767">
        <v>0</v>
      </c>
      <c r="X12" s="767">
        <v>0</v>
      </c>
      <c r="Y12" s="767">
        <v>0</v>
      </c>
      <c r="Z12" s="767">
        <v>0</v>
      </c>
      <c r="AA12" s="767">
        <v>0</v>
      </c>
      <c r="AB12" s="767">
        <v>0</v>
      </c>
      <c r="AC12" s="767">
        <v>0</v>
      </c>
      <c r="AD12" s="767">
        <v>7.3900000000000006</v>
      </c>
      <c r="AE12" s="767">
        <v>2.69</v>
      </c>
      <c r="AF12" s="767">
        <v>0</v>
      </c>
      <c r="AG12" s="767">
        <v>0</v>
      </c>
      <c r="AH12" s="767">
        <v>0</v>
      </c>
      <c r="AI12" s="767">
        <v>0</v>
      </c>
      <c r="AJ12" s="767">
        <v>0</v>
      </c>
      <c r="AK12" s="767">
        <v>4.7</v>
      </c>
      <c r="AL12" s="767">
        <v>0</v>
      </c>
      <c r="AM12" s="767">
        <v>0</v>
      </c>
      <c r="AN12" s="767">
        <v>0</v>
      </c>
      <c r="AO12" s="767">
        <v>0</v>
      </c>
      <c r="AP12" s="767">
        <v>0</v>
      </c>
      <c r="AQ12" s="767">
        <v>0</v>
      </c>
      <c r="AR12" s="767">
        <v>0</v>
      </c>
      <c r="AS12" s="767">
        <v>0</v>
      </c>
      <c r="AT12" s="767">
        <v>0</v>
      </c>
      <c r="AU12" s="767">
        <v>0</v>
      </c>
      <c r="AV12" s="767">
        <v>0</v>
      </c>
      <c r="AW12" s="767">
        <v>0</v>
      </c>
      <c r="AX12" s="767">
        <v>0</v>
      </c>
      <c r="AY12" s="767">
        <v>0.03</v>
      </c>
      <c r="AZ12" s="767">
        <v>0</v>
      </c>
      <c r="BA12" s="767">
        <v>0</v>
      </c>
      <c r="BB12" s="767">
        <v>0</v>
      </c>
      <c r="BC12" s="767">
        <v>0</v>
      </c>
      <c r="BD12" s="767">
        <v>0</v>
      </c>
      <c r="BE12" s="767">
        <v>0</v>
      </c>
      <c r="BF12" s="767">
        <v>0</v>
      </c>
      <c r="BG12" s="767">
        <v>0</v>
      </c>
      <c r="BH12" s="766">
        <v>7.4200000000000008</v>
      </c>
      <c r="BI12" s="766">
        <v>-7.4200000000000008</v>
      </c>
      <c r="BJ12" s="766">
        <v>0</v>
      </c>
      <c r="BK12" s="762">
        <v>1210.0999999999997</v>
      </c>
      <c r="BL12" s="762"/>
      <c r="BM12" s="537">
        <v>0</v>
      </c>
    </row>
    <row r="13" spans="1:67" ht="21" customHeight="1">
      <c r="A13" s="763" t="s">
        <v>94</v>
      </c>
      <c r="B13" s="774" t="s">
        <v>95</v>
      </c>
      <c r="C13" s="765" t="s">
        <v>33</v>
      </c>
      <c r="D13" s="766">
        <v>22354.320000000003</v>
      </c>
      <c r="E13" s="766">
        <v>0</v>
      </c>
      <c r="F13" s="766">
        <v>0</v>
      </c>
      <c r="G13" s="767">
        <v>0</v>
      </c>
      <c r="H13" s="767">
        <v>0</v>
      </c>
      <c r="I13" s="767">
        <v>0</v>
      </c>
      <c r="J13" s="767">
        <v>0</v>
      </c>
      <c r="K13" s="767">
        <v>0</v>
      </c>
      <c r="L13" s="766">
        <v>22348.400000000005</v>
      </c>
      <c r="M13" s="767">
        <v>0</v>
      </c>
      <c r="N13" s="766">
        <v>0</v>
      </c>
      <c r="O13" s="767">
        <v>0</v>
      </c>
      <c r="P13" s="767">
        <v>0</v>
      </c>
      <c r="Q13" s="767">
        <v>0</v>
      </c>
      <c r="R13" s="767">
        <v>0</v>
      </c>
      <c r="S13" s="767">
        <v>0</v>
      </c>
      <c r="T13" s="767">
        <v>0</v>
      </c>
      <c r="U13" s="760">
        <v>5.92</v>
      </c>
      <c r="V13" s="767">
        <v>0</v>
      </c>
      <c r="W13" s="767">
        <v>0</v>
      </c>
      <c r="X13" s="767">
        <v>0</v>
      </c>
      <c r="Y13" s="767">
        <v>0</v>
      </c>
      <c r="Z13" s="767">
        <v>0</v>
      </c>
      <c r="AA13" s="767">
        <v>0</v>
      </c>
      <c r="AB13" s="767">
        <v>0</v>
      </c>
      <c r="AC13" s="767">
        <v>0</v>
      </c>
      <c r="AD13" s="767">
        <v>5.92</v>
      </c>
      <c r="AE13" s="767">
        <v>3.13</v>
      </c>
      <c r="AF13" s="767">
        <v>0</v>
      </c>
      <c r="AG13" s="767">
        <v>0</v>
      </c>
      <c r="AH13" s="767">
        <v>0</v>
      </c>
      <c r="AI13" s="767">
        <v>0</v>
      </c>
      <c r="AJ13" s="767">
        <v>0</v>
      </c>
      <c r="AK13" s="767">
        <v>2.79</v>
      </c>
      <c r="AL13" s="767">
        <v>0</v>
      </c>
      <c r="AM13" s="767">
        <v>0</v>
      </c>
      <c r="AN13" s="767">
        <v>0</v>
      </c>
      <c r="AO13" s="767">
        <v>0</v>
      </c>
      <c r="AP13" s="767">
        <v>0</v>
      </c>
      <c r="AQ13" s="767">
        <v>0</v>
      </c>
      <c r="AR13" s="767">
        <v>0</v>
      </c>
      <c r="AS13" s="767">
        <v>0</v>
      </c>
      <c r="AT13" s="767">
        <v>0</v>
      </c>
      <c r="AU13" s="767">
        <v>0</v>
      </c>
      <c r="AV13" s="767">
        <v>0</v>
      </c>
      <c r="AW13" s="767">
        <v>0</v>
      </c>
      <c r="AX13" s="767">
        <v>0</v>
      </c>
      <c r="AY13" s="767">
        <v>0</v>
      </c>
      <c r="AZ13" s="767">
        <v>0</v>
      </c>
      <c r="BA13" s="767">
        <v>0</v>
      </c>
      <c r="BB13" s="767">
        <v>0</v>
      </c>
      <c r="BC13" s="767">
        <v>0</v>
      </c>
      <c r="BD13" s="767">
        <v>0</v>
      </c>
      <c r="BE13" s="767">
        <v>0</v>
      </c>
      <c r="BF13" s="767">
        <v>0</v>
      </c>
      <c r="BG13" s="767">
        <v>0</v>
      </c>
      <c r="BH13" s="766">
        <v>5.92</v>
      </c>
      <c r="BI13" s="766">
        <v>-5.92</v>
      </c>
      <c r="BJ13" s="766">
        <v>0</v>
      </c>
      <c r="BK13" s="762">
        <v>22348.400000000005</v>
      </c>
      <c r="BL13" s="762"/>
      <c r="BM13" s="537">
        <v>0</v>
      </c>
    </row>
    <row r="14" spans="1:67" ht="21" customHeight="1">
      <c r="A14" s="763" t="s">
        <v>96</v>
      </c>
      <c r="B14" s="774" t="s">
        <v>97</v>
      </c>
      <c r="C14" s="775" t="s">
        <v>34</v>
      </c>
      <c r="D14" s="766">
        <v>0</v>
      </c>
      <c r="E14" s="766">
        <v>0</v>
      </c>
      <c r="F14" s="766">
        <v>0</v>
      </c>
      <c r="G14" s="767">
        <v>0</v>
      </c>
      <c r="H14" s="767">
        <v>0</v>
      </c>
      <c r="I14" s="767">
        <v>0</v>
      </c>
      <c r="J14" s="767">
        <v>0</v>
      </c>
      <c r="K14" s="767">
        <v>0</v>
      </c>
      <c r="L14" s="767">
        <v>0</v>
      </c>
      <c r="M14" s="766">
        <v>0</v>
      </c>
      <c r="N14" s="766">
        <v>0</v>
      </c>
      <c r="O14" s="767">
        <v>0</v>
      </c>
      <c r="P14" s="767">
        <v>0</v>
      </c>
      <c r="Q14" s="767">
        <v>0</v>
      </c>
      <c r="R14" s="767">
        <v>0</v>
      </c>
      <c r="S14" s="767">
        <v>0</v>
      </c>
      <c r="T14" s="767">
        <v>0</v>
      </c>
      <c r="U14" s="760">
        <v>0</v>
      </c>
      <c r="V14" s="767">
        <v>0</v>
      </c>
      <c r="W14" s="767">
        <v>0</v>
      </c>
      <c r="X14" s="767">
        <v>0</v>
      </c>
      <c r="Y14" s="767">
        <v>0</v>
      </c>
      <c r="Z14" s="767">
        <v>0</v>
      </c>
      <c r="AA14" s="767">
        <v>0</v>
      </c>
      <c r="AB14" s="767">
        <v>0</v>
      </c>
      <c r="AC14" s="767">
        <v>0</v>
      </c>
      <c r="AD14" s="767">
        <v>0</v>
      </c>
      <c r="AE14" s="767">
        <v>0</v>
      </c>
      <c r="AF14" s="767">
        <v>0</v>
      </c>
      <c r="AG14" s="767">
        <v>0</v>
      </c>
      <c r="AH14" s="767">
        <v>0</v>
      </c>
      <c r="AI14" s="767">
        <v>0</v>
      </c>
      <c r="AJ14" s="767">
        <v>0</v>
      </c>
      <c r="AK14" s="767">
        <v>0</v>
      </c>
      <c r="AL14" s="767">
        <v>0</v>
      </c>
      <c r="AM14" s="767">
        <v>0</v>
      </c>
      <c r="AN14" s="767">
        <v>0</v>
      </c>
      <c r="AO14" s="767">
        <v>0</v>
      </c>
      <c r="AP14" s="767">
        <v>0</v>
      </c>
      <c r="AQ14" s="767">
        <v>0</v>
      </c>
      <c r="AR14" s="767">
        <v>0</v>
      </c>
      <c r="AS14" s="767">
        <v>0</v>
      </c>
      <c r="AT14" s="767">
        <v>0</v>
      </c>
      <c r="AU14" s="767">
        <v>0</v>
      </c>
      <c r="AV14" s="767">
        <v>0</v>
      </c>
      <c r="AW14" s="767">
        <v>0</v>
      </c>
      <c r="AX14" s="767">
        <v>0</v>
      </c>
      <c r="AY14" s="767">
        <v>0</v>
      </c>
      <c r="AZ14" s="767">
        <v>0</v>
      </c>
      <c r="BA14" s="767">
        <v>0</v>
      </c>
      <c r="BB14" s="767">
        <v>0</v>
      </c>
      <c r="BC14" s="767">
        <v>0</v>
      </c>
      <c r="BD14" s="767">
        <v>0</v>
      </c>
      <c r="BE14" s="767">
        <v>0</v>
      </c>
      <c r="BF14" s="767">
        <v>0</v>
      </c>
      <c r="BG14" s="767">
        <v>0</v>
      </c>
      <c r="BH14" s="766">
        <v>0</v>
      </c>
      <c r="BI14" s="766">
        <v>0</v>
      </c>
      <c r="BJ14" s="766">
        <v>0</v>
      </c>
      <c r="BK14" s="762">
        <v>0</v>
      </c>
      <c r="BL14" s="762"/>
      <c r="BM14" s="537">
        <v>0</v>
      </c>
      <c r="BO14" s="537">
        <v>-0.18613999999999997</v>
      </c>
    </row>
    <row r="15" spans="1:67" ht="21" customHeight="1">
      <c r="A15" s="763" t="s">
        <v>98</v>
      </c>
      <c r="B15" s="774" t="s">
        <v>99</v>
      </c>
      <c r="C15" s="775" t="s">
        <v>35</v>
      </c>
      <c r="D15" s="766">
        <v>9308.32</v>
      </c>
      <c r="E15" s="766">
        <v>0</v>
      </c>
      <c r="F15" s="766">
        <v>0</v>
      </c>
      <c r="G15" s="766">
        <v>0</v>
      </c>
      <c r="H15" s="766">
        <v>0</v>
      </c>
      <c r="I15" s="766">
        <v>0</v>
      </c>
      <c r="J15" s="766">
        <v>0</v>
      </c>
      <c r="K15" s="766">
        <v>0</v>
      </c>
      <c r="L15" s="766">
        <v>0</v>
      </c>
      <c r="M15" s="766">
        <v>0</v>
      </c>
      <c r="N15" s="766">
        <v>9292.08</v>
      </c>
      <c r="O15" s="767">
        <v>0</v>
      </c>
      <c r="P15" s="767">
        <v>0</v>
      </c>
      <c r="Q15" s="767">
        <v>0</v>
      </c>
      <c r="R15" s="766">
        <v>0</v>
      </c>
      <c r="S15" s="766">
        <v>0</v>
      </c>
      <c r="T15" s="766">
        <v>0</v>
      </c>
      <c r="U15" s="760">
        <v>16.239999999999995</v>
      </c>
      <c r="V15" s="766">
        <v>0</v>
      </c>
      <c r="W15" s="766">
        <v>0</v>
      </c>
      <c r="X15" s="766">
        <v>0</v>
      </c>
      <c r="Y15" s="766">
        <v>0</v>
      </c>
      <c r="Z15" s="766">
        <v>0</v>
      </c>
      <c r="AA15" s="766">
        <v>0</v>
      </c>
      <c r="AB15" s="766">
        <v>0</v>
      </c>
      <c r="AC15" s="766">
        <v>0</v>
      </c>
      <c r="AD15" s="767">
        <v>16.239999999999995</v>
      </c>
      <c r="AE15" s="766">
        <v>2.5999999999999996</v>
      </c>
      <c r="AF15" s="766">
        <v>7.0000000000000007E-2</v>
      </c>
      <c r="AG15" s="766">
        <v>0</v>
      </c>
      <c r="AH15" s="766">
        <v>0</v>
      </c>
      <c r="AI15" s="766">
        <v>0</v>
      </c>
      <c r="AJ15" s="766">
        <v>0</v>
      </c>
      <c r="AK15" s="766">
        <v>13.569999999999997</v>
      </c>
      <c r="AL15" s="766">
        <v>0</v>
      </c>
      <c r="AM15" s="766">
        <v>0</v>
      </c>
      <c r="AN15" s="766">
        <v>0</v>
      </c>
      <c r="AO15" s="766">
        <v>0</v>
      </c>
      <c r="AP15" s="766">
        <v>0</v>
      </c>
      <c r="AQ15" s="766">
        <v>0</v>
      </c>
      <c r="AR15" s="766">
        <v>0</v>
      </c>
      <c r="AS15" s="766">
        <v>0</v>
      </c>
      <c r="AT15" s="766">
        <v>0</v>
      </c>
      <c r="AU15" s="766">
        <v>0</v>
      </c>
      <c r="AV15" s="766">
        <v>0</v>
      </c>
      <c r="AW15" s="766">
        <v>0</v>
      </c>
      <c r="AX15" s="766">
        <v>0</v>
      </c>
      <c r="AY15" s="766">
        <v>0</v>
      </c>
      <c r="AZ15" s="766">
        <v>0</v>
      </c>
      <c r="BA15" s="766">
        <v>0</v>
      </c>
      <c r="BB15" s="766">
        <v>0</v>
      </c>
      <c r="BC15" s="766">
        <v>0</v>
      </c>
      <c r="BD15" s="766">
        <v>0</v>
      </c>
      <c r="BE15" s="766">
        <v>0</v>
      </c>
      <c r="BF15" s="766">
        <v>0</v>
      </c>
      <c r="BG15" s="766">
        <v>0</v>
      </c>
      <c r="BH15" s="766">
        <v>16.239999999999995</v>
      </c>
      <c r="BI15" s="766">
        <v>-16.239999999999995</v>
      </c>
      <c r="BJ15" s="766">
        <v>0</v>
      </c>
      <c r="BK15" s="762">
        <v>9292.08</v>
      </c>
      <c r="BL15" s="762"/>
      <c r="BM15" s="537">
        <v>0</v>
      </c>
    </row>
    <row r="16" spans="1:67" ht="33" customHeight="1">
      <c r="A16" s="768" t="s">
        <v>86</v>
      </c>
      <c r="B16" s="769" t="s">
        <v>100</v>
      </c>
      <c r="C16" s="743" t="s">
        <v>36</v>
      </c>
      <c r="D16" s="770">
        <v>7732.87</v>
      </c>
      <c r="E16" s="767">
        <v>0</v>
      </c>
      <c r="F16" s="766">
        <v>0</v>
      </c>
      <c r="G16" s="767">
        <v>0</v>
      </c>
      <c r="H16" s="767">
        <v>0</v>
      </c>
      <c r="I16" s="767">
        <v>0</v>
      </c>
      <c r="J16" s="767">
        <v>0</v>
      </c>
      <c r="K16" s="767">
        <v>0</v>
      </c>
      <c r="L16" s="767">
        <v>0</v>
      </c>
      <c r="M16" s="767">
        <v>0</v>
      </c>
      <c r="N16" s="767">
        <v>0</v>
      </c>
      <c r="O16" s="766">
        <v>7732.87</v>
      </c>
      <c r="P16" s="767">
        <v>0</v>
      </c>
      <c r="Q16" s="767">
        <v>0</v>
      </c>
      <c r="R16" s="767">
        <v>0</v>
      </c>
      <c r="S16" s="767">
        <v>0</v>
      </c>
      <c r="T16" s="767">
        <v>0</v>
      </c>
      <c r="U16" s="760">
        <v>0</v>
      </c>
      <c r="V16" s="767">
        <v>0</v>
      </c>
      <c r="W16" s="767">
        <v>0</v>
      </c>
      <c r="X16" s="767">
        <v>0</v>
      </c>
      <c r="Y16" s="767">
        <v>0</v>
      </c>
      <c r="Z16" s="767">
        <v>0</v>
      </c>
      <c r="AA16" s="767">
        <v>0</v>
      </c>
      <c r="AB16" s="767">
        <v>0</v>
      </c>
      <c r="AC16" s="767">
        <v>0</v>
      </c>
      <c r="AD16" s="767">
        <v>0</v>
      </c>
      <c r="AE16" s="767">
        <v>0</v>
      </c>
      <c r="AF16" s="767">
        <v>0</v>
      </c>
      <c r="AG16" s="767">
        <v>0</v>
      </c>
      <c r="AH16" s="767">
        <v>0</v>
      </c>
      <c r="AI16" s="767">
        <v>0</v>
      </c>
      <c r="AJ16" s="767">
        <v>0</v>
      </c>
      <c r="AK16" s="767">
        <v>0</v>
      </c>
      <c r="AL16" s="767">
        <v>0</v>
      </c>
      <c r="AM16" s="767">
        <v>0</v>
      </c>
      <c r="AN16" s="767">
        <v>0</v>
      </c>
      <c r="AO16" s="767">
        <v>0</v>
      </c>
      <c r="AP16" s="767">
        <v>0</v>
      </c>
      <c r="AQ16" s="767">
        <v>0</v>
      </c>
      <c r="AR16" s="767">
        <v>0</v>
      </c>
      <c r="AS16" s="767">
        <v>0</v>
      </c>
      <c r="AT16" s="767">
        <v>0</v>
      </c>
      <c r="AU16" s="767">
        <v>0</v>
      </c>
      <c r="AV16" s="767">
        <v>0</v>
      </c>
      <c r="AW16" s="767">
        <v>0</v>
      </c>
      <c r="AX16" s="767">
        <v>0</v>
      </c>
      <c r="AY16" s="767">
        <v>0</v>
      </c>
      <c r="AZ16" s="767">
        <v>0</v>
      </c>
      <c r="BA16" s="767">
        <v>0</v>
      </c>
      <c r="BB16" s="767">
        <v>0</v>
      </c>
      <c r="BC16" s="767">
        <v>0</v>
      </c>
      <c r="BD16" s="767">
        <v>0</v>
      </c>
      <c r="BE16" s="767">
        <v>0</v>
      </c>
      <c r="BF16" s="767">
        <v>0</v>
      </c>
      <c r="BG16" s="767">
        <v>0</v>
      </c>
      <c r="BH16" s="767">
        <v>0</v>
      </c>
      <c r="BI16" s="767">
        <v>0</v>
      </c>
      <c r="BJ16" s="766">
        <v>0</v>
      </c>
      <c r="BK16" s="762">
        <v>7732.87</v>
      </c>
      <c r="BL16" s="762"/>
      <c r="BM16" s="537">
        <v>0</v>
      </c>
    </row>
    <row r="17" spans="1:65" ht="26.4" hidden="1">
      <c r="A17" s="768"/>
      <c r="B17" s="769" t="s">
        <v>101</v>
      </c>
      <c r="C17" s="743" t="s">
        <v>37</v>
      </c>
      <c r="D17" s="770">
        <v>1357.73</v>
      </c>
      <c r="E17" s="767">
        <v>0</v>
      </c>
      <c r="F17" s="766">
        <v>0</v>
      </c>
      <c r="G17" s="767">
        <v>0</v>
      </c>
      <c r="H17" s="767">
        <v>0</v>
      </c>
      <c r="I17" s="767">
        <v>0</v>
      </c>
      <c r="J17" s="767">
        <v>0</v>
      </c>
      <c r="K17" s="767">
        <v>0</v>
      </c>
      <c r="L17" s="767">
        <v>0</v>
      </c>
      <c r="M17" s="767">
        <v>0</v>
      </c>
      <c r="N17" s="767">
        <v>0</v>
      </c>
      <c r="O17" s="767">
        <v>0</v>
      </c>
      <c r="P17" s="766">
        <v>1341.49</v>
      </c>
      <c r="Q17" s="767">
        <v>0</v>
      </c>
      <c r="R17" s="767">
        <v>0</v>
      </c>
      <c r="S17" s="767">
        <v>0</v>
      </c>
      <c r="T17" s="767">
        <v>0</v>
      </c>
      <c r="U17" s="760">
        <v>16.239999999999995</v>
      </c>
      <c r="V17" s="767">
        <v>0</v>
      </c>
      <c r="W17" s="767">
        <v>0</v>
      </c>
      <c r="X17" s="767">
        <v>0</v>
      </c>
      <c r="Y17" s="767">
        <v>0</v>
      </c>
      <c r="Z17" s="767">
        <v>0</v>
      </c>
      <c r="AA17" s="767">
        <v>0</v>
      </c>
      <c r="AB17" s="767">
        <v>0</v>
      </c>
      <c r="AC17" s="767">
        <v>0</v>
      </c>
      <c r="AD17" s="767">
        <v>16.239999999999995</v>
      </c>
      <c r="AE17" s="767">
        <v>2.5999999999999996</v>
      </c>
      <c r="AF17" s="767">
        <v>7.0000000000000007E-2</v>
      </c>
      <c r="AG17" s="767">
        <v>0</v>
      </c>
      <c r="AH17" s="767">
        <v>0</v>
      </c>
      <c r="AI17" s="767">
        <v>0</v>
      </c>
      <c r="AJ17" s="767">
        <v>0</v>
      </c>
      <c r="AK17" s="767">
        <v>13.569999999999997</v>
      </c>
      <c r="AL17" s="767">
        <v>0</v>
      </c>
      <c r="AM17" s="767">
        <v>0</v>
      </c>
      <c r="AN17" s="767">
        <v>0</v>
      </c>
      <c r="AO17" s="767">
        <v>0</v>
      </c>
      <c r="AP17" s="767">
        <v>0</v>
      </c>
      <c r="AQ17" s="767">
        <v>0</v>
      </c>
      <c r="AR17" s="767">
        <v>0</v>
      </c>
      <c r="AS17" s="767">
        <v>0</v>
      </c>
      <c r="AT17" s="767">
        <v>0</v>
      </c>
      <c r="AU17" s="767">
        <v>0</v>
      </c>
      <c r="AV17" s="767">
        <v>0</v>
      </c>
      <c r="AW17" s="767">
        <v>0</v>
      </c>
      <c r="AX17" s="767">
        <v>0</v>
      </c>
      <c r="AY17" s="767">
        <v>0</v>
      </c>
      <c r="AZ17" s="767">
        <v>0</v>
      </c>
      <c r="BA17" s="767">
        <v>0</v>
      </c>
      <c r="BB17" s="767">
        <v>0</v>
      </c>
      <c r="BC17" s="767">
        <v>0</v>
      </c>
      <c r="BD17" s="767">
        <v>0</v>
      </c>
      <c r="BE17" s="767">
        <v>0</v>
      </c>
      <c r="BF17" s="767">
        <v>0</v>
      </c>
      <c r="BG17" s="767">
        <v>0</v>
      </c>
      <c r="BH17" s="767">
        <v>16.239999999999995</v>
      </c>
      <c r="BI17" s="767">
        <v>-16.239999999999995</v>
      </c>
      <c r="BJ17" s="766">
        <v>0</v>
      </c>
      <c r="BK17" s="762">
        <v>1341.49</v>
      </c>
      <c r="BL17" s="762"/>
    </row>
    <row r="18" spans="1:65" ht="39.6" hidden="1">
      <c r="A18" s="768"/>
      <c r="B18" s="769" t="s">
        <v>102</v>
      </c>
      <c r="C18" s="743" t="s">
        <v>38</v>
      </c>
      <c r="D18" s="770">
        <v>217.72</v>
      </c>
      <c r="E18" s="767">
        <v>0</v>
      </c>
      <c r="F18" s="766">
        <v>0</v>
      </c>
      <c r="G18" s="767">
        <v>0</v>
      </c>
      <c r="H18" s="767">
        <v>0</v>
      </c>
      <c r="I18" s="767">
        <v>0</v>
      </c>
      <c r="J18" s="767">
        <v>0</v>
      </c>
      <c r="K18" s="767">
        <v>0</v>
      </c>
      <c r="L18" s="767">
        <v>0</v>
      </c>
      <c r="M18" s="767">
        <v>0</v>
      </c>
      <c r="N18" s="767">
        <v>0</v>
      </c>
      <c r="O18" s="767">
        <v>0</v>
      </c>
      <c r="P18" s="767">
        <v>0</v>
      </c>
      <c r="Q18" s="766">
        <v>217.72</v>
      </c>
      <c r="R18" s="767">
        <v>0</v>
      </c>
      <c r="S18" s="767">
        <v>0</v>
      </c>
      <c r="T18" s="767">
        <v>0</v>
      </c>
      <c r="U18" s="760">
        <v>0</v>
      </c>
      <c r="V18" s="767">
        <v>0</v>
      </c>
      <c r="W18" s="767">
        <v>0</v>
      </c>
      <c r="X18" s="767">
        <v>0</v>
      </c>
      <c r="Y18" s="767">
        <v>0</v>
      </c>
      <c r="Z18" s="767">
        <v>0</v>
      </c>
      <c r="AA18" s="767">
        <v>0</v>
      </c>
      <c r="AB18" s="767">
        <v>0</v>
      </c>
      <c r="AC18" s="767">
        <v>0</v>
      </c>
      <c r="AD18" s="767">
        <v>0</v>
      </c>
      <c r="AE18" s="767">
        <v>0</v>
      </c>
      <c r="AF18" s="767">
        <v>0</v>
      </c>
      <c r="AG18" s="767">
        <v>0</v>
      </c>
      <c r="AH18" s="767">
        <v>0</v>
      </c>
      <c r="AI18" s="767">
        <v>0</v>
      </c>
      <c r="AJ18" s="767">
        <v>0</v>
      </c>
      <c r="AK18" s="767">
        <v>0</v>
      </c>
      <c r="AL18" s="767">
        <v>0</v>
      </c>
      <c r="AM18" s="767">
        <v>0</v>
      </c>
      <c r="AN18" s="767">
        <v>0</v>
      </c>
      <c r="AO18" s="767">
        <v>0</v>
      </c>
      <c r="AP18" s="767">
        <v>0</v>
      </c>
      <c r="AQ18" s="767">
        <v>0</v>
      </c>
      <c r="AR18" s="767">
        <v>0</v>
      </c>
      <c r="AS18" s="767">
        <v>0</v>
      </c>
      <c r="AT18" s="767">
        <v>0</v>
      </c>
      <c r="AU18" s="767">
        <v>0</v>
      </c>
      <c r="AV18" s="767">
        <v>0</v>
      </c>
      <c r="AW18" s="767">
        <v>0</v>
      </c>
      <c r="AX18" s="767">
        <v>0</v>
      </c>
      <c r="AY18" s="767">
        <v>0</v>
      </c>
      <c r="AZ18" s="767">
        <v>0</v>
      </c>
      <c r="BA18" s="767">
        <v>0</v>
      </c>
      <c r="BB18" s="767">
        <v>0</v>
      </c>
      <c r="BC18" s="767">
        <v>0</v>
      </c>
      <c r="BD18" s="767">
        <v>0</v>
      </c>
      <c r="BE18" s="767">
        <v>0</v>
      </c>
      <c r="BF18" s="767">
        <v>0</v>
      </c>
      <c r="BG18" s="767">
        <v>0</v>
      </c>
      <c r="BH18" s="767">
        <v>0</v>
      </c>
      <c r="BI18" s="767">
        <v>0</v>
      </c>
      <c r="BJ18" s="766">
        <v>0</v>
      </c>
      <c r="BK18" s="762">
        <v>217.72</v>
      </c>
      <c r="BL18" s="762"/>
    </row>
    <row r="19" spans="1:65" ht="20.25" customHeight="1">
      <c r="A19" s="763" t="s">
        <v>103</v>
      </c>
      <c r="B19" s="774" t="s">
        <v>104</v>
      </c>
      <c r="C19" s="775" t="s">
        <v>39</v>
      </c>
      <c r="D19" s="766">
        <v>78.59</v>
      </c>
      <c r="E19" s="766">
        <v>0</v>
      </c>
      <c r="F19" s="766">
        <v>0</v>
      </c>
      <c r="G19" s="767">
        <v>0</v>
      </c>
      <c r="H19" s="767">
        <v>0</v>
      </c>
      <c r="I19" s="767">
        <v>0</v>
      </c>
      <c r="J19" s="767">
        <v>0</v>
      </c>
      <c r="K19" s="767">
        <v>0</v>
      </c>
      <c r="L19" s="767">
        <v>0</v>
      </c>
      <c r="M19" s="767">
        <v>0</v>
      </c>
      <c r="N19" s="766">
        <v>0</v>
      </c>
      <c r="O19" s="767">
        <v>0</v>
      </c>
      <c r="P19" s="767">
        <v>0</v>
      </c>
      <c r="Q19" s="767">
        <v>0</v>
      </c>
      <c r="R19" s="766">
        <v>78.2517</v>
      </c>
      <c r="S19" s="767">
        <v>0</v>
      </c>
      <c r="T19" s="767">
        <v>0</v>
      </c>
      <c r="U19" s="760">
        <v>0.33830000000000005</v>
      </c>
      <c r="V19" s="767">
        <v>0</v>
      </c>
      <c r="W19" s="767">
        <v>0</v>
      </c>
      <c r="X19" s="767">
        <v>0</v>
      </c>
      <c r="Y19" s="767">
        <v>0</v>
      </c>
      <c r="Z19" s="767">
        <v>0</v>
      </c>
      <c r="AA19" s="767">
        <v>0</v>
      </c>
      <c r="AB19" s="767">
        <v>0</v>
      </c>
      <c r="AC19" s="767">
        <v>0</v>
      </c>
      <c r="AD19" s="767">
        <v>0.33830000000000005</v>
      </c>
      <c r="AE19" s="767">
        <v>0</v>
      </c>
      <c r="AF19" s="767">
        <v>0.1</v>
      </c>
      <c r="AG19" s="767">
        <v>0</v>
      </c>
      <c r="AH19" s="767">
        <v>0</v>
      </c>
      <c r="AI19" s="767">
        <v>0</v>
      </c>
      <c r="AJ19" s="767">
        <v>0</v>
      </c>
      <c r="AK19" s="767">
        <v>0.23830000000000004</v>
      </c>
      <c r="AL19" s="767">
        <v>0</v>
      </c>
      <c r="AM19" s="767">
        <v>0</v>
      </c>
      <c r="AN19" s="767">
        <v>0</v>
      </c>
      <c r="AO19" s="767">
        <v>0</v>
      </c>
      <c r="AP19" s="767">
        <v>0</v>
      </c>
      <c r="AQ19" s="767">
        <v>0</v>
      </c>
      <c r="AR19" s="767">
        <v>0</v>
      </c>
      <c r="AS19" s="767">
        <v>0</v>
      </c>
      <c r="AT19" s="767">
        <v>0</v>
      </c>
      <c r="AU19" s="767">
        <v>0</v>
      </c>
      <c r="AV19" s="767">
        <v>0</v>
      </c>
      <c r="AW19" s="767">
        <v>0</v>
      </c>
      <c r="AX19" s="767">
        <v>0</v>
      </c>
      <c r="AY19" s="767">
        <v>0</v>
      </c>
      <c r="AZ19" s="767">
        <v>0</v>
      </c>
      <c r="BA19" s="767">
        <v>0</v>
      </c>
      <c r="BB19" s="767">
        <v>0</v>
      </c>
      <c r="BC19" s="767">
        <v>0</v>
      </c>
      <c r="BD19" s="767">
        <v>0</v>
      </c>
      <c r="BE19" s="767">
        <v>0</v>
      </c>
      <c r="BF19" s="767">
        <v>0</v>
      </c>
      <c r="BG19" s="767">
        <v>0</v>
      </c>
      <c r="BH19" s="766">
        <v>0.33830000000000005</v>
      </c>
      <c r="BI19" s="766">
        <v>-0.33830000000000005</v>
      </c>
      <c r="BJ19" s="766">
        <v>0</v>
      </c>
      <c r="BK19" s="762">
        <v>78.2517</v>
      </c>
      <c r="BL19" s="762"/>
      <c r="BM19" s="537">
        <v>0</v>
      </c>
    </row>
    <row r="20" spans="1:65" ht="20.25" customHeight="1">
      <c r="A20" s="763" t="s">
        <v>105</v>
      </c>
      <c r="B20" s="774" t="s">
        <v>106</v>
      </c>
      <c r="C20" s="775" t="s">
        <v>40</v>
      </c>
      <c r="D20" s="766">
        <v>0</v>
      </c>
      <c r="E20" s="766">
        <v>0</v>
      </c>
      <c r="F20" s="766">
        <v>0</v>
      </c>
      <c r="G20" s="767">
        <v>0</v>
      </c>
      <c r="H20" s="767">
        <v>0</v>
      </c>
      <c r="I20" s="767">
        <v>0</v>
      </c>
      <c r="J20" s="767">
        <v>0</v>
      </c>
      <c r="K20" s="767">
        <v>0</v>
      </c>
      <c r="L20" s="767">
        <v>0</v>
      </c>
      <c r="M20" s="767">
        <v>0</v>
      </c>
      <c r="N20" s="766">
        <v>0</v>
      </c>
      <c r="O20" s="767">
        <v>0</v>
      </c>
      <c r="P20" s="767">
        <v>0</v>
      </c>
      <c r="Q20" s="767">
        <v>0</v>
      </c>
      <c r="R20" s="767">
        <v>0</v>
      </c>
      <c r="S20" s="766">
        <v>0</v>
      </c>
      <c r="T20" s="767">
        <v>0</v>
      </c>
      <c r="U20" s="760">
        <v>0</v>
      </c>
      <c r="V20" s="767">
        <v>0</v>
      </c>
      <c r="W20" s="767">
        <v>0</v>
      </c>
      <c r="X20" s="767">
        <v>0</v>
      </c>
      <c r="Y20" s="767">
        <v>0</v>
      </c>
      <c r="Z20" s="767">
        <v>0</v>
      </c>
      <c r="AA20" s="767">
        <v>0</v>
      </c>
      <c r="AB20" s="767">
        <v>0</v>
      </c>
      <c r="AC20" s="767">
        <v>0</v>
      </c>
      <c r="AD20" s="767">
        <v>0</v>
      </c>
      <c r="AE20" s="767">
        <v>0</v>
      </c>
      <c r="AF20" s="767">
        <v>0</v>
      </c>
      <c r="AG20" s="767">
        <v>0</v>
      </c>
      <c r="AH20" s="767">
        <v>0</v>
      </c>
      <c r="AI20" s="767">
        <v>0</v>
      </c>
      <c r="AJ20" s="767">
        <v>0</v>
      </c>
      <c r="AK20" s="767">
        <v>0</v>
      </c>
      <c r="AL20" s="767">
        <v>0</v>
      </c>
      <c r="AM20" s="767">
        <v>0</v>
      </c>
      <c r="AN20" s="767">
        <v>0</v>
      </c>
      <c r="AO20" s="767">
        <v>0</v>
      </c>
      <c r="AP20" s="767">
        <v>0</v>
      </c>
      <c r="AQ20" s="767">
        <v>0</v>
      </c>
      <c r="AR20" s="767">
        <v>0</v>
      </c>
      <c r="AS20" s="767">
        <v>0</v>
      </c>
      <c r="AT20" s="767">
        <v>0</v>
      </c>
      <c r="AU20" s="767">
        <v>0</v>
      </c>
      <c r="AV20" s="767">
        <v>0</v>
      </c>
      <c r="AW20" s="767">
        <v>0</v>
      </c>
      <c r="AX20" s="767">
        <v>0</v>
      </c>
      <c r="AY20" s="767">
        <v>0</v>
      </c>
      <c r="AZ20" s="767">
        <v>0</v>
      </c>
      <c r="BA20" s="767">
        <v>0</v>
      </c>
      <c r="BB20" s="767">
        <v>0</v>
      </c>
      <c r="BC20" s="767">
        <v>0</v>
      </c>
      <c r="BD20" s="767">
        <v>0</v>
      </c>
      <c r="BE20" s="767">
        <v>0</v>
      </c>
      <c r="BF20" s="767">
        <v>0</v>
      </c>
      <c r="BG20" s="767">
        <v>0</v>
      </c>
      <c r="BH20" s="766">
        <v>0</v>
      </c>
      <c r="BI20" s="766">
        <v>0</v>
      </c>
      <c r="BJ20" s="766">
        <v>0</v>
      </c>
      <c r="BK20" s="776">
        <v>0</v>
      </c>
      <c r="BL20" s="762"/>
      <c r="BM20" s="537">
        <v>0</v>
      </c>
    </row>
    <row r="21" spans="1:65" ht="20.25" customHeight="1">
      <c r="A21" s="763" t="s">
        <v>107</v>
      </c>
      <c r="B21" s="774" t="s">
        <v>108</v>
      </c>
      <c r="C21" s="775" t="s">
        <v>41</v>
      </c>
      <c r="D21" s="766">
        <v>2.04</v>
      </c>
      <c r="E21" s="766">
        <v>0</v>
      </c>
      <c r="F21" s="766">
        <v>0</v>
      </c>
      <c r="G21" s="767">
        <v>0</v>
      </c>
      <c r="H21" s="767">
        <v>0</v>
      </c>
      <c r="I21" s="767">
        <v>0</v>
      </c>
      <c r="J21" s="767">
        <v>0</v>
      </c>
      <c r="K21" s="767">
        <v>0</v>
      </c>
      <c r="L21" s="767">
        <v>0</v>
      </c>
      <c r="M21" s="767">
        <v>0</v>
      </c>
      <c r="N21" s="766">
        <v>0</v>
      </c>
      <c r="O21" s="767">
        <v>0</v>
      </c>
      <c r="P21" s="767">
        <v>0</v>
      </c>
      <c r="Q21" s="767">
        <v>0</v>
      </c>
      <c r="R21" s="767">
        <v>0</v>
      </c>
      <c r="S21" s="767">
        <v>0</v>
      </c>
      <c r="T21" s="766">
        <v>2.0100000000000002</v>
      </c>
      <c r="U21" s="760">
        <v>0.03</v>
      </c>
      <c r="V21" s="767">
        <v>0</v>
      </c>
      <c r="W21" s="767">
        <v>0</v>
      </c>
      <c r="X21" s="767">
        <v>0</v>
      </c>
      <c r="Y21" s="767">
        <v>0</v>
      </c>
      <c r="Z21" s="767">
        <v>0</v>
      </c>
      <c r="AA21" s="767">
        <v>0</v>
      </c>
      <c r="AB21" s="767">
        <v>0</v>
      </c>
      <c r="AC21" s="767">
        <v>0</v>
      </c>
      <c r="AD21" s="767">
        <v>0.03</v>
      </c>
      <c r="AE21" s="767">
        <v>0</v>
      </c>
      <c r="AF21" s="767">
        <v>0</v>
      </c>
      <c r="AG21" s="767">
        <v>0</v>
      </c>
      <c r="AH21" s="767">
        <v>0</v>
      </c>
      <c r="AI21" s="767">
        <v>0</v>
      </c>
      <c r="AJ21" s="767">
        <v>0</v>
      </c>
      <c r="AK21" s="767">
        <v>0.03</v>
      </c>
      <c r="AL21" s="767">
        <v>0</v>
      </c>
      <c r="AM21" s="767">
        <v>0</v>
      </c>
      <c r="AN21" s="767">
        <v>0</v>
      </c>
      <c r="AO21" s="767">
        <v>0</v>
      </c>
      <c r="AP21" s="767">
        <v>0</v>
      </c>
      <c r="AQ21" s="767">
        <v>0</v>
      </c>
      <c r="AR21" s="767">
        <v>0</v>
      </c>
      <c r="AS21" s="767">
        <v>0</v>
      </c>
      <c r="AT21" s="767">
        <v>0</v>
      </c>
      <c r="AU21" s="767">
        <v>0</v>
      </c>
      <c r="AV21" s="767">
        <v>0</v>
      </c>
      <c r="AW21" s="767">
        <v>0</v>
      </c>
      <c r="AX21" s="767">
        <v>0</v>
      </c>
      <c r="AY21" s="767">
        <v>0</v>
      </c>
      <c r="AZ21" s="767">
        <v>0</v>
      </c>
      <c r="BA21" s="767">
        <v>0</v>
      </c>
      <c r="BB21" s="767">
        <v>0</v>
      </c>
      <c r="BC21" s="767">
        <v>0</v>
      </c>
      <c r="BD21" s="767">
        <v>0</v>
      </c>
      <c r="BE21" s="767">
        <v>0</v>
      </c>
      <c r="BF21" s="767">
        <v>0</v>
      </c>
      <c r="BG21" s="767">
        <v>0</v>
      </c>
      <c r="BH21" s="766">
        <v>0.03</v>
      </c>
      <c r="BI21" s="766">
        <v>-0.03</v>
      </c>
      <c r="BJ21" s="766">
        <v>0</v>
      </c>
      <c r="BK21" s="776">
        <v>2.0100000000000002</v>
      </c>
      <c r="BL21" s="776"/>
      <c r="BM21" s="537">
        <v>0</v>
      </c>
    </row>
    <row r="22" spans="1:65" ht="26.4">
      <c r="A22" s="777" t="s">
        <v>109</v>
      </c>
      <c r="B22" s="778" t="s">
        <v>110</v>
      </c>
      <c r="C22" s="779" t="s">
        <v>42</v>
      </c>
      <c r="D22" s="758">
        <v>3509.7360999999996</v>
      </c>
      <c r="E22" s="758">
        <v>0</v>
      </c>
      <c r="F22" s="758">
        <v>0</v>
      </c>
      <c r="G22" s="758">
        <v>0</v>
      </c>
      <c r="H22" s="758">
        <v>0</v>
      </c>
      <c r="I22" s="758">
        <v>0</v>
      </c>
      <c r="J22" s="758">
        <v>0</v>
      </c>
      <c r="K22" s="758">
        <v>0</v>
      </c>
      <c r="L22" s="758">
        <v>0</v>
      </c>
      <c r="M22" s="758">
        <v>0</v>
      </c>
      <c r="N22" s="758">
        <v>0</v>
      </c>
      <c r="O22" s="758">
        <v>0</v>
      </c>
      <c r="P22" s="758">
        <v>0</v>
      </c>
      <c r="Q22" s="758">
        <v>0</v>
      </c>
      <c r="R22" s="758">
        <v>0</v>
      </c>
      <c r="S22" s="758">
        <v>0</v>
      </c>
      <c r="T22" s="758">
        <v>0</v>
      </c>
      <c r="U22" s="758">
        <v>3509.7360999999996</v>
      </c>
      <c r="V22" s="758">
        <v>0</v>
      </c>
      <c r="W22" s="758">
        <v>0</v>
      </c>
      <c r="X22" s="758">
        <v>0</v>
      </c>
      <c r="Y22" s="758">
        <v>0</v>
      </c>
      <c r="Z22" s="758">
        <v>0</v>
      </c>
      <c r="AA22" s="758">
        <v>0</v>
      </c>
      <c r="AB22" s="758">
        <v>0</v>
      </c>
      <c r="AC22" s="758">
        <v>0</v>
      </c>
      <c r="AD22" s="758">
        <v>0</v>
      </c>
      <c r="AE22" s="760">
        <v>0</v>
      </c>
      <c r="AF22" s="760">
        <v>0</v>
      </c>
      <c r="AG22" s="760">
        <v>0</v>
      </c>
      <c r="AH22" s="760">
        <v>0</v>
      </c>
      <c r="AI22" s="760">
        <v>0</v>
      </c>
      <c r="AJ22" s="760">
        <v>0</v>
      </c>
      <c r="AK22" s="760">
        <v>0</v>
      </c>
      <c r="AL22" s="760">
        <v>0</v>
      </c>
      <c r="AM22" s="760">
        <v>0</v>
      </c>
      <c r="AN22" s="760">
        <v>0</v>
      </c>
      <c r="AO22" s="760">
        <v>0</v>
      </c>
      <c r="AP22" s="760">
        <v>0</v>
      </c>
      <c r="AQ22" s="760">
        <v>0</v>
      </c>
      <c r="AR22" s="760">
        <v>0</v>
      </c>
      <c r="AS22" s="760">
        <v>0</v>
      </c>
      <c r="AT22" s="760">
        <v>0</v>
      </c>
      <c r="AU22" s="758">
        <v>0</v>
      </c>
      <c r="AV22" s="758">
        <v>0</v>
      </c>
      <c r="AW22" s="758">
        <v>0</v>
      </c>
      <c r="AX22" s="758">
        <v>0</v>
      </c>
      <c r="AY22" s="758">
        <v>0</v>
      </c>
      <c r="AZ22" s="758">
        <v>0</v>
      </c>
      <c r="BA22" s="758">
        <v>0</v>
      </c>
      <c r="BB22" s="758">
        <v>0</v>
      </c>
      <c r="BC22" s="758">
        <v>0</v>
      </c>
      <c r="BD22" s="758">
        <v>0</v>
      </c>
      <c r="BE22" s="758">
        <v>0</v>
      </c>
      <c r="BF22" s="758">
        <v>0</v>
      </c>
      <c r="BG22" s="758">
        <v>0</v>
      </c>
      <c r="BH22" s="758">
        <v>0</v>
      </c>
      <c r="BI22" s="758">
        <v>159.26219</v>
      </c>
      <c r="BJ22" s="758">
        <v>0</v>
      </c>
      <c r="BK22" s="762">
        <v>3669.0042899999994</v>
      </c>
      <c r="BL22" s="776"/>
      <c r="BM22" s="537">
        <v>3.9999999994506652E-3</v>
      </c>
    </row>
    <row r="23" spans="1:65" ht="19.5" customHeight="1">
      <c r="A23" s="780" t="s">
        <v>111</v>
      </c>
      <c r="B23" s="781" t="s">
        <v>112</v>
      </c>
      <c r="C23" s="782" t="s">
        <v>43</v>
      </c>
      <c r="D23" s="766">
        <v>4.63</v>
      </c>
      <c r="E23" s="766">
        <v>0</v>
      </c>
      <c r="F23" s="766">
        <v>0</v>
      </c>
      <c r="G23" s="767">
        <v>0</v>
      </c>
      <c r="H23" s="767">
        <v>0</v>
      </c>
      <c r="I23" s="767">
        <v>0</v>
      </c>
      <c r="J23" s="767">
        <v>0</v>
      </c>
      <c r="K23" s="767">
        <v>0</v>
      </c>
      <c r="L23" s="767">
        <v>0</v>
      </c>
      <c r="M23" s="767">
        <v>0</v>
      </c>
      <c r="N23" s="766">
        <v>0</v>
      </c>
      <c r="O23" s="767">
        <v>0</v>
      </c>
      <c r="P23" s="767">
        <v>0</v>
      </c>
      <c r="Q23" s="767">
        <v>0</v>
      </c>
      <c r="R23" s="767">
        <v>0</v>
      </c>
      <c r="S23" s="767">
        <v>0</v>
      </c>
      <c r="T23" s="767">
        <v>0</v>
      </c>
      <c r="U23" s="758">
        <v>0</v>
      </c>
      <c r="V23" s="766">
        <v>4.63</v>
      </c>
      <c r="W23" s="767">
        <v>0</v>
      </c>
      <c r="X23" s="767">
        <v>0</v>
      </c>
      <c r="Y23" s="767">
        <v>0</v>
      </c>
      <c r="Z23" s="767">
        <v>0</v>
      </c>
      <c r="AA23" s="767">
        <v>0</v>
      </c>
      <c r="AB23" s="767">
        <v>0</v>
      </c>
      <c r="AC23" s="767">
        <v>0</v>
      </c>
      <c r="AD23" s="767">
        <v>0</v>
      </c>
      <c r="AE23" s="767">
        <v>0</v>
      </c>
      <c r="AF23" s="767">
        <v>0</v>
      </c>
      <c r="AG23" s="767">
        <v>0</v>
      </c>
      <c r="AH23" s="767">
        <v>0</v>
      </c>
      <c r="AI23" s="767">
        <v>0</v>
      </c>
      <c r="AJ23" s="767">
        <v>0</v>
      </c>
      <c r="AK23" s="767">
        <v>0</v>
      </c>
      <c r="AL23" s="767">
        <v>0</v>
      </c>
      <c r="AM23" s="767">
        <v>0</v>
      </c>
      <c r="AN23" s="767">
        <v>0</v>
      </c>
      <c r="AO23" s="767">
        <v>0</v>
      </c>
      <c r="AP23" s="767">
        <v>0</v>
      </c>
      <c r="AQ23" s="767">
        <v>0</v>
      </c>
      <c r="AR23" s="767">
        <v>0</v>
      </c>
      <c r="AS23" s="767">
        <v>0</v>
      </c>
      <c r="AT23" s="767">
        <v>0</v>
      </c>
      <c r="AU23" s="767">
        <v>0</v>
      </c>
      <c r="AV23" s="767">
        <v>0</v>
      </c>
      <c r="AW23" s="767">
        <v>0</v>
      </c>
      <c r="AX23" s="767">
        <v>0</v>
      </c>
      <c r="AY23" s="767">
        <v>0</v>
      </c>
      <c r="AZ23" s="767">
        <v>0</v>
      </c>
      <c r="BA23" s="767">
        <v>0</v>
      </c>
      <c r="BB23" s="767">
        <v>0</v>
      </c>
      <c r="BC23" s="767">
        <v>0</v>
      </c>
      <c r="BD23" s="767">
        <v>0</v>
      </c>
      <c r="BE23" s="767">
        <v>0</v>
      </c>
      <c r="BF23" s="767">
        <v>0</v>
      </c>
      <c r="BG23" s="767">
        <v>0</v>
      </c>
      <c r="BH23" s="766">
        <v>0</v>
      </c>
      <c r="BI23" s="766">
        <v>5.0599999999999996</v>
      </c>
      <c r="BJ23" s="766">
        <v>0</v>
      </c>
      <c r="BK23" s="762">
        <v>9.69</v>
      </c>
      <c r="BL23" s="762"/>
      <c r="BM23" s="537">
        <v>0</v>
      </c>
    </row>
    <row r="24" spans="1:65" ht="19.5" customHeight="1">
      <c r="A24" s="782" t="s">
        <v>113</v>
      </c>
      <c r="B24" s="781" t="s">
        <v>114</v>
      </c>
      <c r="C24" s="782" t="s">
        <v>44</v>
      </c>
      <c r="D24" s="766">
        <v>1.5160100000000001</v>
      </c>
      <c r="E24" s="766">
        <v>0</v>
      </c>
      <c r="F24" s="766">
        <v>0</v>
      </c>
      <c r="G24" s="767">
        <v>0</v>
      </c>
      <c r="H24" s="767">
        <v>0</v>
      </c>
      <c r="I24" s="767">
        <v>0</v>
      </c>
      <c r="J24" s="767">
        <v>0</v>
      </c>
      <c r="K24" s="767">
        <v>0</v>
      </c>
      <c r="L24" s="767">
        <v>0</v>
      </c>
      <c r="M24" s="767">
        <v>0</v>
      </c>
      <c r="N24" s="766">
        <v>0</v>
      </c>
      <c r="O24" s="767">
        <v>0</v>
      </c>
      <c r="P24" s="767">
        <v>0</v>
      </c>
      <c r="Q24" s="767">
        <v>0</v>
      </c>
      <c r="R24" s="767">
        <v>0</v>
      </c>
      <c r="S24" s="767">
        <v>0</v>
      </c>
      <c r="T24" s="767">
        <v>0</v>
      </c>
      <c r="U24" s="758">
        <v>0</v>
      </c>
      <c r="V24" s="767">
        <v>0</v>
      </c>
      <c r="W24" s="766">
        <v>1.5160100000000001</v>
      </c>
      <c r="X24" s="767">
        <v>0</v>
      </c>
      <c r="Y24" s="767">
        <v>0</v>
      </c>
      <c r="Z24" s="767">
        <v>0</v>
      </c>
      <c r="AA24" s="767">
        <v>0</v>
      </c>
      <c r="AB24" s="767">
        <v>0</v>
      </c>
      <c r="AC24" s="767">
        <v>0</v>
      </c>
      <c r="AD24" s="767">
        <v>0</v>
      </c>
      <c r="AE24" s="767">
        <v>0</v>
      </c>
      <c r="AF24" s="767">
        <v>0</v>
      </c>
      <c r="AG24" s="767">
        <v>0</v>
      </c>
      <c r="AH24" s="767">
        <v>0</v>
      </c>
      <c r="AI24" s="767">
        <v>0</v>
      </c>
      <c r="AJ24" s="767">
        <v>0</v>
      </c>
      <c r="AK24" s="767">
        <v>0</v>
      </c>
      <c r="AL24" s="767">
        <v>0</v>
      </c>
      <c r="AM24" s="767">
        <v>0</v>
      </c>
      <c r="AN24" s="767">
        <v>0</v>
      </c>
      <c r="AO24" s="767">
        <v>0</v>
      </c>
      <c r="AP24" s="767">
        <v>0</v>
      </c>
      <c r="AQ24" s="767">
        <v>0</v>
      </c>
      <c r="AR24" s="767">
        <v>0</v>
      </c>
      <c r="AS24" s="767">
        <v>0</v>
      </c>
      <c r="AT24" s="767">
        <v>0</v>
      </c>
      <c r="AU24" s="767">
        <v>0</v>
      </c>
      <c r="AV24" s="767">
        <v>0</v>
      </c>
      <c r="AW24" s="767">
        <v>0</v>
      </c>
      <c r="AX24" s="767">
        <v>0</v>
      </c>
      <c r="AY24" s="767">
        <v>0</v>
      </c>
      <c r="AZ24" s="767">
        <v>0</v>
      </c>
      <c r="BA24" s="767">
        <v>0</v>
      </c>
      <c r="BB24" s="767">
        <v>0</v>
      </c>
      <c r="BC24" s="767">
        <v>0</v>
      </c>
      <c r="BD24" s="767">
        <v>0</v>
      </c>
      <c r="BE24" s="767">
        <v>0</v>
      </c>
      <c r="BF24" s="767">
        <v>0</v>
      </c>
      <c r="BG24" s="767">
        <v>0</v>
      </c>
      <c r="BH24" s="766">
        <v>0</v>
      </c>
      <c r="BI24" s="766">
        <v>0.36230000000000001</v>
      </c>
      <c r="BJ24" s="766">
        <v>0</v>
      </c>
      <c r="BK24" s="762">
        <v>1.8783100000000001</v>
      </c>
      <c r="BL24" s="762"/>
      <c r="BM24" s="537">
        <v>0</v>
      </c>
    </row>
    <row r="25" spans="1:65" ht="19.5" customHeight="1">
      <c r="A25" s="780" t="s">
        <v>115</v>
      </c>
      <c r="B25" s="781" t="s">
        <v>116</v>
      </c>
      <c r="C25" s="782" t="s">
        <v>45</v>
      </c>
      <c r="D25" s="766">
        <v>0</v>
      </c>
      <c r="E25" s="766">
        <v>0</v>
      </c>
      <c r="F25" s="766">
        <v>0</v>
      </c>
      <c r="G25" s="767">
        <v>0</v>
      </c>
      <c r="H25" s="767">
        <v>0</v>
      </c>
      <c r="I25" s="767">
        <v>0</v>
      </c>
      <c r="J25" s="767">
        <v>0</v>
      </c>
      <c r="K25" s="767">
        <v>0</v>
      </c>
      <c r="L25" s="767">
        <v>0</v>
      </c>
      <c r="M25" s="767">
        <v>0</v>
      </c>
      <c r="N25" s="766">
        <v>0</v>
      </c>
      <c r="O25" s="767">
        <v>0</v>
      </c>
      <c r="P25" s="767">
        <v>0</v>
      </c>
      <c r="Q25" s="767">
        <v>0</v>
      </c>
      <c r="R25" s="767">
        <v>0</v>
      </c>
      <c r="S25" s="767">
        <v>0</v>
      </c>
      <c r="T25" s="767">
        <v>0</v>
      </c>
      <c r="U25" s="758">
        <v>0</v>
      </c>
      <c r="V25" s="767">
        <v>0</v>
      </c>
      <c r="W25" s="767">
        <v>0</v>
      </c>
      <c r="X25" s="766">
        <v>0</v>
      </c>
      <c r="Y25" s="767">
        <v>0</v>
      </c>
      <c r="Z25" s="767">
        <v>0</v>
      </c>
      <c r="AA25" s="767">
        <v>0</v>
      </c>
      <c r="AB25" s="767">
        <v>0</v>
      </c>
      <c r="AC25" s="767">
        <v>0</v>
      </c>
      <c r="AD25" s="767">
        <v>0</v>
      </c>
      <c r="AE25" s="767">
        <v>0</v>
      </c>
      <c r="AF25" s="767">
        <v>0</v>
      </c>
      <c r="AG25" s="767">
        <v>0</v>
      </c>
      <c r="AH25" s="767">
        <v>0</v>
      </c>
      <c r="AI25" s="767">
        <v>0</v>
      </c>
      <c r="AJ25" s="767">
        <v>0</v>
      </c>
      <c r="AK25" s="767">
        <v>0</v>
      </c>
      <c r="AL25" s="767">
        <v>0</v>
      </c>
      <c r="AM25" s="767">
        <v>0</v>
      </c>
      <c r="AN25" s="767">
        <v>0</v>
      </c>
      <c r="AO25" s="767">
        <v>0</v>
      </c>
      <c r="AP25" s="767">
        <v>0</v>
      </c>
      <c r="AQ25" s="767">
        <v>0</v>
      </c>
      <c r="AR25" s="767">
        <v>0</v>
      </c>
      <c r="AS25" s="767">
        <v>0</v>
      </c>
      <c r="AT25" s="767">
        <v>0</v>
      </c>
      <c r="AU25" s="767">
        <v>0</v>
      </c>
      <c r="AV25" s="767">
        <v>0</v>
      </c>
      <c r="AW25" s="767">
        <v>0</v>
      </c>
      <c r="AX25" s="767">
        <v>0</v>
      </c>
      <c r="AY25" s="767">
        <v>0</v>
      </c>
      <c r="AZ25" s="767">
        <v>0</v>
      </c>
      <c r="BA25" s="767">
        <v>0</v>
      </c>
      <c r="BB25" s="767">
        <v>0</v>
      </c>
      <c r="BC25" s="767">
        <v>0</v>
      </c>
      <c r="BD25" s="767">
        <v>0</v>
      </c>
      <c r="BE25" s="767">
        <v>0</v>
      </c>
      <c r="BF25" s="767">
        <v>0</v>
      </c>
      <c r="BG25" s="767">
        <v>0</v>
      </c>
      <c r="BH25" s="766">
        <v>0</v>
      </c>
      <c r="BI25" s="766">
        <v>0</v>
      </c>
      <c r="BJ25" s="766">
        <v>0</v>
      </c>
      <c r="BK25" s="762">
        <v>0</v>
      </c>
      <c r="BL25" s="762"/>
      <c r="BM25" s="537">
        <v>0</v>
      </c>
    </row>
    <row r="26" spans="1:65" ht="19.5" customHeight="1">
      <c r="A26" s="782" t="s">
        <v>117</v>
      </c>
      <c r="B26" s="781" t="s">
        <v>118</v>
      </c>
      <c r="C26" s="782" t="s">
        <v>46</v>
      </c>
      <c r="D26" s="766">
        <v>0</v>
      </c>
      <c r="E26" s="766">
        <v>0</v>
      </c>
      <c r="F26" s="766">
        <v>0</v>
      </c>
      <c r="G26" s="767">
        <v>0</v>
      </c>
      <c r="H26" s="767">
        <v>0</v>
      </c>
      <c r="I26" s="767">
        <v>0</v>
      </c>
      <c r="J26" s="767">
        <v>0</v>
      </c>
      <c r="K26" s="767">
        <v>0</v>
      </c>
      <c r="L26" s="767">
        <v>0</v>
      </c>
      <c r="M26" s="767">
        <v>0</v>
      </c>
      <c r="N26" s="766">
        <v>0</v>
      </c>
      <c r="O26" s="767">
        <v>0</v>
      </c>
      <c r="P26" s="767">
        <v>0</v>
      </c>
      <c r="Q26" s="767">
        <v>0</v>
      </c>
      <c r="R26" s="767">
        <v>0</v>
      </c>
      <c r="S26" s="767">
        <v>0</v>
      </c>
      <c r="T26" s="767">
        <v>0</v>
      </c>
      <c r="U26" s="758">
        <v>0</v>
      </c>
      <c r="V26" s="767">
        <v>0</v>
      </c>
      <c r="W26" s="767">
        <v>0</v>
      </c>
      <c r="X26" s="767">
        <v>0</v>
      </c>
      <c r="Y26" s="766">
        <v>0</v>
      </c>
      <c r="Z26" s="767">
        <v>0</v>
      </c>
      <c r="AA26" s="767">
        <v>0</v>
      </c>
      <c r="AB26" s="767">
        <v>0</v>
      </c>
      <c r="AC26" s="767">
        <v>0</v>
      </c>
      <c r="AD26" s="767">
        <v>0</v>
      </c>
      <c r="AE26" s="767">
        <v>0</v>
      </c>
      <c r="AF26" s="767">
        <v>0</v>
      </c>
      <c r="AG26" s="767">
        <v>0</v>
      </c>
      <c r="AH26" s="767">
        <v>0</v>
      </c>
      <c r="AI26" s="767">
        <v>0</v>
      </c>
      <c r="AJ26" s="767">
        <v>0</v>
      </c>
      <c r="AK26" s="767">
        <v>0</v>
      </c>
      <c r="AL26" s="767">
        <v>0</v>
      </c>
      <c r="AM26" s="767">
        <v>0</v>
      </c>
      <c r="AN26" s="767">
        <v>0</v>
      </c>
      <c r="AO26" s="767">
        <v>0</v>
      </c>
      <c r="AP26" s="767">
        <v>0</v>
      </c>
      <c r="AQ26" s="767">
        <v>0</v>
      </c>
      <c r="AR26" s="767">
        <v>0</v>
      </c>
      <c r="AS26" s="767">
        <v>0</v>
      </c>
      <c r="AT26" s="767">
        <v>0</v>
      </c>
      <c r="AU26" s="767">
        <v>0</v>
      </c>
      <c r="AV26" s="767">
        <v>0</v>
      </c>
      <c r="AW26" s="767">
        <v>0</v>
      </c>
      <c r="AX26" s="767">
        <v>0</v>
      </c>
      <c r="AY26" s="767">
        <v>0</v>
      </c>
      <c r="AZ26" s="767">
        <v>0</v>
      </c>
      <c r="BA26" s="767">
        <v>0</v>
      </c>
      <c r="BB26" s="767">
        <v>0</v>
      </c>
      <c r="BC26" s="767">
        <v>0</v>
      </c>
      <c r="BD26" s="767">
        <v>0</v>
      </c>
      <c r="BE26" s="767">
        <v>0</v>
      </c>
      <c r="BF26" s="767">
        <v>0</v>
      </c>
      <c r="BG26" s="767">
        <v>0</v>
      </c>
      <c r="BH26" s="766">
        <v>0</v>
      </c>
      <c r="BI26" s="766">
        <v>0</v>
      </c>
      <c r="BJ26" s="766">
        <v>0</v>
      </c>
      <c r="BK26" s="762">
        <v>0</v>
      </c>
      <c r="BL26" s="762"/>
      <c r="BM26" s="537">
        <v>0</v>
      </c>
    </row>
    <row r="27" spans="1:65" ht="19.5" customHeight="1">
      <c r="A27" s="780" t="s">
        <v>120</v>
      </c>
      <c r="B27" s="781" t="s">
        <v>121</v>
      </c>
      <c r="C27" s="782" t="s">
        <v>47</v>
      </c>
      <c r="D27" s="766">
        <v>0.93</v>
      </c>
      <c r="E27" s="766">
        <v>0</v>
      </c>
      <c r="F27" s="766">
        <v>0</v>
      </c>
      <c r="G27" s="767">
        <v>0</v>
      </c>
      <c r="H27" s="767">
        <v>0</v>
      </c>
      <c r="I27" s="767">
        <v>0</v>
      </c>
      <c r="J27" s="767">
        <v>0</v>
      </c>
      <c r="K27" s="767">
        <v>0</v>
      </c>
      <c r="L27" s="767">
        <v>0</v>
      </c>
      <c r="M27" s="767">
        <v>0</v>
      </c>
      <c r="N27" s="766">
        <v>0</v>
      </c>
      <c r="O27" s="767">
        <v>0</v>
      </c>
      <c r="P27" s="767">
        <v>0</v>
      </c>
      <c r="Q27" s="767">
        <v>0</v>
      </c>
      <c r="R27" s="767">
        <v>0</v>
      </c>
      <c r="S27" s="767">
        <v>0</v>
      </c>
      <c r="T27" s="767">
        <v>0</v>
      </c>
      <c r="U27" s="758">
        <v>0</v>
      </c>
      <c r="V27" s="767">
        <v>0</v>
      </c>
      <c r="W27" s="767">
        <v>0</v>
      </c>
      <c r="X27" s="767">
        <v>0</v>
      </c>
      <c r="Y27" s="767">
        <v>0</v>
      </c>
      <c r="Z27" s="766">
        <v>0.93</v>
      </c>
      <c r="AA27" s="767">
        <v>0</v>
      </c>
      <c r="AB27" s="767">
        <v>0</v>
      </c>
      <c r="AC27" s="767">
        <v>0</v>
      </c>
      <c r="AD27" s="767">
        <v>0</v>
      </c>
      <c r="AE27" s="767">
        <v>0</v>
      </c>
      <c r="AF27" s="767">
        <v>0</v>
      </c>
      <c r="AG27" s="767">
        <v>0</v>
      </c>
      <c r="AH27" s="767">
        <v>0</v>
      </c>
      <c r="AI27" s="767">
        <v>0</v>
      </c>
      <c r="AJ27" s="767">
        <v>0</v>
      </c>
      <c r="AK27" s="767">
        <v>0</v>
      </c>
      <c r="AL27" s="767">
        <v>0</v>
      </c>
      <c r="AM27" s="767">
        <v>0</v>
      </c>
      <c r="AN27" s="767">
        <v>0</v>
      </c>
      <c r="AO27" s="767">
        <v>0</v>
      </c>
      <c r="AP27" s="767">
        <v>0</v>
      </c>
      <c r="AQ27" s="767">
        <v>0</v>
      </c>
      <c r="AR27" s="767">
        <v>0</v>
      </c>
      <c r="AS27" s="767">
        <v>0</v>
      </c>
      <c r="AT27" s="767">
        <v>0</v>
      </c>
      <c r="AU27" s="767">
        <v>0</v>
      </c>
      <c r="AV27" s="767">
        <v>0</v>
      </c>
      <c r="AW27" s="767">
        <v>0</v>
      </c>
      <c r="AX27" s="767">
        <v>0</v>
      </c>
      <c r="AY27" s="767">
        <v>0</v>
      </c>
      <c r="AZ27" s="767">
        <v>0</v>
      </c>
      <c r="BA27" s="767">
        <v>0</v>
      </c>
      <c r="BB27" s="767">
        <v>0</v>
      </c>
      <c r="BC27" s="767">
        <v>0</v>
      </c>
      <c r="BD27" s="767">
        <v>0</v>
      </c>
      <c r="BE27" s="767">
        <v>0</v>
      </c>
      <c r="BF27" s="767">
        <v>0</v>
      </c>
      <c r="BG27" s="767">
        <v>0</v>
      </c>
      <c r="BH27" s="766">
        <v>0</v>
      </c>
      <c r="BI27" s="766">
        <v>1.0249999999999999</v>
      </c>
      <c r="BJ27" s="766">
        <v>0</v>
      </c>
      <c r="BK27" s="762">
        <v>1.9550000000000001</v>
      </c>
      <c r="BL27" s="762"/>
      <c r="BM27" s="537">
        <v>0</v>
      </c>
    </row>
    <row r="28" spans="1:65" ht="26.4">
      <c r="A28" s="782" t="s">
        <v>122</v>
      </c>
      <c r="B28" s="781" t="s">
        <v>123</v>
      </c>
      <c r="C28" s="782" t="s">
        <v>48</v>
      </c>
      <c r="D28" s="766">
        <v>1.1000000000000001</v>
      </c>
      <c r="E28" s="766">
        <v>0</v>
      </c>
      <c r="F28" s="766">
        <v>0</v>
      </c>
      <c r="G28" s="767">
        <v>0</v>
      </c>
      <c r="H28" s="767">
        <v>0</v>
      </c>
      <c r="I28" s="767">
        <v>0</v>
      </c>
      <c r="J28" s="767">
        <v>0</v>
      </c>
      <c r="K28" s="767">
        <v>0</v>
      </c>
      <c r="L28" s="767">
        <v>0</v>
      </c>
      <c r="M28" s="767">
        <v>0</v>
      </c>
      <c r="N28" s="766">
        <v>0</v>
      </c>
      <c r="O28" s="767">
        <v>0</v>
      </c>
      <c r="P28" s="767">
        <v>0</v>
      </c>
      <c r="Q28" s="767">
        <v>0</v>
      </c>
      <c r="R28" s="767">
        <v>0</v>
      </c>
      <c r="S28" s="767">
        <v>0</v>
      </c>
      <c r="T28" s="767">
        <v>0</v>
      </c>
      <c r="U28" s="758">
        <v>0</v>
      </c>
      <c r="V28" s="767">
        <v>0</v>
      </c>
      <c r="W28" s="767">
        <v>0.04</v>
      </c>
      <c r="X28" s="767">
        <v>0</v>
      </c>
      <c r="Y28" s="767">
        <v>0</v>
      </c>
      <c r="Z28" s="767">
        <v>0</v>
      </c>
      <c r="AA28" s="766">
        <v>1.06</v>
      </c>
      <c r="AB28" s="767">
        <v>0</v>
      </c>
      <c r="AC28" s="767">
        <v>0</v>
      </c>
      <c r="AD28" s="767">
        <v>0</v>
      </c>
      <c r="AE28" s="767">
        <v>0</v>
      </c>
      <c r="AF28" s="767">
        <v>0</v>
      </c>
      <c r="AG28" s="767">
        <v>0</v>
      </c>
      <c r="AH28" s="767">
        <v>0</v>
      </c>
      <c r="AI28" s="767">
        <v>0</v>
      </c>
      <c r="AJ28" s="767">
        <v>0</v>
      </c>
      <c r="AK28" s="767">
        <v>0</v>
      </c>
      <c r="AL28" s="767">
        <v>0</v>
      </c>
      <c r="AM28" s="767">
        <v>0</v>
      </c>
      <c r="AN28" s="767">
        <v>0</v>
      </c>
      <c r="AO28" s="767">
        <v>0</v>
      </c>
      <c r="AP28" s="767">
        <v>0</v>
      </c>
      <c r="AQ28" s="767">
        <v>0</v>
      </c>
      <c r="AR28" s="767">
        <v>0</v>
      </c>
      <c r="AS28" s="767">
        <v>0</v>
      </c>
      <c r="AT28" s="767">
        <v>0</v>
      </c>
      <c r="AU28" s="767">
        <v>0</v>
      </c>
      <c r="AV28" s="767">
        <v>0</v>
      </c>
      <c r="AW28" s="767">
        <v>0</v>
      </c>
      <c r="AX28" s="767">
        <v>0</v>
      </c>
      <c r="AY28" s="767">
        <v>0</v>
      </c>
      <c r="AZ28" s="767">
        <v>0</v>
      </c>
      <c r="BA28" s="767">
        <v>0</v>
      </c>
      <c r="BB28" s="767">
        <v>0</v>
      </c>
      <c r="BC28" s="767">
        <v>0</v>
      </c>
      <c r="BD28" s="767">
        <v>0</v>
      </c>
      <c r="BE28" s="767">
        <v>0</v>
      </c>
      <c r="BF28" s="767">
        <v>0</v>
      </c>
      <c r="BG28" s="767">
        <v>0</v>
      </c>
      <c r="BH28" s="766">
        <v>0.04</v>
      </c>
      <c r="BI28" s="766">
        <v>-0.04</v>
      </c>
      <c r="BJ28" s="766">
        <v>0</v>
      </c>
      <c r="BK28" s="762">
        <v>1.06</v>
      </c>
      <c r="BL28" s="762"/>
      <c r="BM28" s="537">
        <v>0</v>
      </c>
    </row>
    <row r="29" spans="1:65" ht="26.4">
      <c r="A29" s="780" t="s">
        <v>124</v>
      </c>
      <c r="B29" s="781" t="s">
        <v>125</v>
      </c>
      <c r="C29" s="782" t="s">
        <v>49</v>
      </c>
      <c r="D29" s="766">
        <v>0</v>
      </c>
      <c r="E29" s="766">
        <v>0</v>
      </c>
      <c r="F29" s="766">
        <v>0</v>
      </c>
      <c r="G29" s="767">
        <v>0</v>
      </c>
      <c r="H29" s="767">
        <v>0</v>
      </c>
      <c r="I29" s="767">
        <v>0</v>
      </c>
      <c r="J29" s="767">
        <v>0</v>
      </c>
      <c r="K29" s="767">
        <v>0</v>
      </c>
      <c r="L29" s="767">
        <v>0</v>
      </c>
      <c r="M29" s="767">
        <v>0</v>
      </c>
      <c r="N29" s="766">
        <v>0</v>
      </c>
      <c r="O29" s="767">
        <v>0</v>
      </c>
      <c r="P29" s="767">
        <v>0</v>
      </c>
      <c r="Q29" s="767">
        <v>0</v>
      </c>
      <c r="R29" s="767">
        <v>0</v>
      </c>
      <c r="S29" s="767">
        <v>0</v>
      </c>
      <c r="T29" s="767">
        <v>0</v>
      </c>
      <c r="U29" s="758">
        <v>0</v>
      </c>
      <c r="V29" s="767">
        <v>0</v>
      </c>
      <c r="W29" s="767">
        <v>0</v>
      </c>
      <c r="X29" s="767">
        <v>0</v>
      </c>
      <c r="Y29" s="767">
        <v>0</v>
      </c>
      <c r="Z29" s="767">
        <v>0</v>
      </c>
      <c r="AA29" s="767">
        <v>0</v>
      </c>
      <c r="AB29" s="766">
        <v>0</v>
      </c>
      <c r="AC29" s="767">
        <v>0</v>
      </c>
      <c r="AD29" s="767">
        <v>0</v>
      </c>
      <c r="AE29" s="767">
        <v>0</v>
      </c>
      <c r="AF29" s="767">
        <v>0</v>
      </c>
      <c r="AG29" s="767">
        <v>0</v>
      </c>
      <c r="AH29" s="767">
        <v>0</v>
      </c>
      <c r="AI29" s="767">
        <v>0</v>
      </c>
      <c r="AJ29" s="767">
        <v>0</v>
      </c>
      <c r="AK29" s="767">
        <v>0</v>
      </c>
      <c r="AL29" s="767">
        <v>0</v>
      </c>
      <c r="AM29" s="767">
        <v>0</v>
      </c>
      <c r="AN29" s="767">
        <v>0</v>
      </c>
      <c r="AO29" s="767">
        <v>0</v>
      </c>
      <c r="AP29" s="767">
        <v>0</v>
      </c>
      <c r="AQ29" s="767">
        <v>0</v>
      </c>
      <c r="AR29" s="767">
        <v>0</v>
      </c>
      <c r="AS29" s="767">
        <v>0</v>
      </c>
      <c r="AT29" s="767">
        <v>0</v>
      </c>
      <c r="AU29" s="767">
        <v>0</v>
      </c>
      <c r="AV29" s="767">
        <v>0</v>
      </c>
      <c r="AW29" s="767">
        <v>0</v>
      </c>
      <c r="AX29" s="767">
        <v>0</v>
      </c>
      <c r="AY29" s="767">
        <v>0</v>
      </c>
      <c r="AZ29" s="767">
        <v>0</v>
      </c>
      <c r="BA29" s="767">
        <v>0</v>
      </c>
      <c r="BB29" s="767">
        <v>0</v>
      </c>
      <c r="BC29" s="767">
        <v>0</v>
      </c>
      <c r="BD29" s="767">
        <v>0</v>
      </c>
      <c r="BE29" s="767">
        <v>0</v>
      </c>
      <c r="BF29" s="767">
        <v>0</v>
      </c>
      <c r="BG29" s="767">
        <v>0</v>
      </c>
      <c r="BH29" s="766">
        <v>0</v>
      </c>
      <c r="BI29" s="766">
        <v>0</v>
      </c>
      <c r="BJ29" s="766">
        <v>0</v>
      </c>
      <c r="BK29" s="762">
        <v>0</v>
      </c>
      <c r="BL29" s="762"/>
      <c r="BM29" s="537">
        <v>0</v>
      </c>
    </row>
    <row r="30" spans="1:65" ht="26.4">
      <c r="A30" s="782" t="s">
        <v>126</v>
      </c>
      <c r="B30" s="781" t="s">
        <v>127</v>
      </c>
      <c r="C30" s="782" t="s">
        <v>50</v>
      </c>
      <c r="D30" s="766">
        <v>17.71</v>
      </c>
      <c r="E30" s="766">
        <v>0</v>
      </c>
      <c r="F30" s="766">
        <v>0</v>
      </c>
      <c r="G30" s="767">
        <v>0</v>
      </c>
      <c r="H30" s="767">
        <v>0</v>
      </c>
      <c r="I30" s="767">
        <v>0</v>
      </c>
      <c r="J30" s="767">
        <v>0</v>
      </c>
      <c r="K30" s="767">
        <v>0</v>
      </c>
      <c r="L30" s="767">
        <v>0</v>
      </c>
      <c r="M30" s="767">
        <v>0</v>
      </c>
      <c r="N30" s="766">
        <v>0</v>
      </c>
      <c r="O30" s="767">
        <v>0</v>
      </c>
      <c r="P30" s="767">
        <v>0</v>
      </c>
      <c r="Q30" s="767">
        <v>0</v>
      </c>
      <c r="R30" s="767">
        <v>0</v>
      </c>
      <c r="S30" s="767">
        <v>0</v>
      </c>
      <c r="T30" s="767">
        <v>0</v>
      </c>
      <c r="U30" s="758">
        <v>0</v>
      </c>
      <c r="V30" s="767">
        <v>0</v>
      </c>
      <c r="W30" s="767">
        <v>0</v>
      </c>
      <c r="X30" s="767">
        <v>0</v>
      </c>
      <c r="Y30" s="767">
        <v>0</v>
      </c>
      <c r="Z30" s="767">
        <v>0</v>
      </c>
      <c r="AA30" s="767">
        <v>0</v>
      </c>
      <c r="AB30" s="767">
        <v>0</v>
      </c>
      <c r="AC30" s="766">
        <v>17.71</v>
      </c>
      <c r="AD30" s="767">
        <v>0</v>
      </c>
      <c r="AE30" s="767">
        <v>0</v>
      </c>
      <c r="AF30" s="767">
        <v>0</v>
      </c>
      <c r="AG30" s="767">
        <v>0</v>
      </c>
      <c r="AH30" s="767">
        <v>0</v>
      </c>
      <c r="AI30" s="767">
        <v>0</v>
      </c>
      <c r="AJ30" s="767">
        <v>0</v>
      </c>
      <c r="AK30" s="767">
        <v>0</v>
      </c>
      <c r="AL30" s="767">
        <v>0</v>
      </c>
      <c r="AM30" s="767">
        <v>0</v>
      </c>
      <c r="AN30" s="767">
        <v>0</v>
      </c>
      <c r="AO30" s="767">
        <v>0</v>
      </c>
      <c r="AP30" s="767">
        <v>0</v>
      </c>
      <c r="AQ30" s="767">
        <v>0</v>
      </c>
      <c r="AR30" s="767">
        <v>0</v>
      </c>
      <c r="AS30" s="767">
        <v>0</v>
      </c>
      <c r="AT30" s="767">
        <v>0</v>
      </c>
      <c r="AU30" s="767">
        <v>0</v>
      </c>
      <c r="AV30" s="767">
        <v>0</v>
      </c>
      <c r="AW30" s="767">
        <v>0</v>
      </c>
      <c r="AX30" s="767">
        <v>0</v>
      </c>
      <c r="AY30" s="767">
        <v>0</v>
      </c>
      <c r="AZ30" s="767">
        <v>0</v>
      </c>
      <c r="BA30" s="767">
        <v>0</v>
      </c>
      <c r="BB30" s="767">
        <v>0</v>
      </c>
      <c r="BC30" s="767">
        <v>0</v>
      </c>
      <c r="BD30" s="767">
        <v>0</v>
      </c>
      <c r="BE30" s="767">
        <v>0</v>
      </c>
      <c r="BF30" s="767">
        <v>0</v>
      </c>
      <c r="BG30" s="767">
        <v>0</v>
      </c>
      <c r="BH30" s="766">
        <v>0</v>
      </c>
      <c r="BI30" s="766">
        <v>0</v>
      </c>
      <c r="BJ30" s="766">
        <v>0</v>
      </c>
      <c r="BK30" s="762">
        <v>17.71</v>
      </c>
      <c r="BL30" s="762"/>
      <c r="BM30" s="537">
        <v>0</v>
      </c>
    </row>
    <row r="31" spans="1:65" ht="26.4">
      <c r="A31" s="782" t="s">
        <v>128</v>
      </c>
      <c r="B31" s="781" t="s">
        <v>129</v>
      </c>
      <c r="C31" s="782" t="s">
        <v>51</v>
      </c>
      <c r="D31" s="766">
        <v>825.49459999999999</v>
      </c>
      <c r="E31" s="766">
        <v>0</v>
      </c>
      <c r="F31" s="766">
        <v>0</v>
      </c>
      <c r="G31" s="766">
        <v>0</v>
      </c>
      <c r="H31" s="766">
        <v>0</v>
      </c>
      <c r="I31" s="766">
        <v>0</v>
      </c>
      <c r="J31" s="766">
        <v>0</v>
      </c>
      <c r="K31" s="766">
        <v>0</v>
      </c>
      <c r="L31" s="766">
        <v>0</v>
      </c>
      <c r="M31" s="766">
        <v>0</v>
      </c>
      <c r="N31" s="766">
        <v>0</v>
      </c>
      <c r="O31" s="766">
        <v>0</v>
      </c>
      <c r="P31" s="766">
        <v>0</v>
      </c>
      <c r="Q31" s="766">
        <v>0</v>
      </c>
      <c r="R31" s="766">
        <v>0</v>
      </c>
      <c r="S31" s="766">
        <v>0</v>
      </c>
      <c r="T31" s="766">
        <v>0</v>
      </c>
      <c r="U31" s="758">
        <v>0</v>
      </c>
      <c r="V31" s="766">
        <v>0</v>
      </c>
      <c r="W31" s="766">
        <v>5.2299999999999999E-2</v>
      </c>
      <c r="X31" s="766">
        <v>0</v>
      </c>
      <c r="Y31" s="766">
        <v>0</v>
      </c>
      <c r="Z31" s="766">
        <v>0</v>
      </c>
      <c r="AA31" s="766">
        <v>0</v>
      </c>
      <c r="AB31" s="766">
        <v>0</v>
      </c>
      <c r="AC31" s="766">
        <v>0</v>
      </c>
      <c r="AD31" s="766">
        <v>825.42229999999995</v>
      </c>
      <c r="AE31" s="767">
        <v>0</v>
      </c>
      <c r="AF31" s="767">
        <v>0</v>
      </c>
      <c r="AG31" s="767">
        <v>0</v>
      </c>
      <c r="AH31" s="767">
        <v>0</v>
      </c>
      <c r="AI31" s="767">
        <v>0</v>
      </c>
      <c r="AJ31" s="767">
        <v>0</v>
      </c>
      <c r="AK31" s="767">
        <v>0</v>
      </c>
      <c r="AL31" s="767">
        <v>0</v>
      </c>
      <c r="AM31" s="767">
        <v>0</v>
      </c>
      <c r="AN31" s="767">
        <v>0</v>
      </c>
      <c r="AO31" s="767">
        <v>0</v>
      </c>
      <c r="AP31" s="767">
        <v>0</v>
      </c>
      <c r="AQ31" s="767">
        <v>0</v>
      </c>
      <c r="AR31" s="767">
        <v>0</v>
      </c>
      <c r="AS31" s="767">
        <v>0</v>
      </c>
      <c r="AT31" s="767">
        <v>0</v>
      </c>
      <c r="AU31" s="766">
        <v>0</v>
      </c>
      <c r="AV31" s="766">
        <v>0</v>
      </c>
      <c r="AW31" s="766">
        <v>0</v>
      </c>
      <c r="AX31" s="766">
        <v>0</v>
      </c>
      <c r="AY31" s="766">
        <v>0.02</v>
      </c>
      <c r="AZ31" s="766">
        <v>0</v>
      </c>
      <c r="BA31" s="766">
        <v>0</v>
      </c>
      <c r="BB31" s="766">
        <v>0</v>
      </c>
      <c r="BC31" s="766">
        <v>0</v>
      </c>
      <c r="BD31" s="766">
        <v>0</v>
      </c>
      <c r="BE31" s="766">
        <v>0</v>
      </c>
      <c r="BF31" s="766">
        <v>0</v>
      </c>
      <c r="BG31" s="766">
        <v>0</v>
      </c>
      <c r="BH31" s="766">
        <v>7.2300000000000003E-2</v>
      </c>
      <c r="BI31" s="766">
        <v>163.60392999999999</v>
      </c>
      <c r="BJ31" s="766">
        <v>0</v>
      </c>
      <c r="BK31" s="762">
        <v>989.09852999999998</v>
      </c>
      <c r="BL31" s="762"/>
      <c r="BM31" s="537">
        <v>0</v>
      </c>
    </row>
    <row r="32" spans="1:65" ht="18" customHeight="1">
      <c r="A32" s="783" t="s">
        <v>86</v>
      </c>
      <c r="B32" s="784" t="s">
        <v>130</v>
      </c>
      <c r="C32" s="785" t="s">
        <v>52</v>
      </c>
      <c r="D32" s="786">
        <v>645.55999999999995</v>
      </c>
      <c r="E32" s="767">
        <v>0</v>
      </c>
      <c r="F32" s="767">
        <v>0</v>
      </c>
      <c r="G32" s="767">
        <v>0</v>
      </c>
      <c r="H32" s="767">
        <v>0</v>
      </c>
      <c r="I32" s="767">
        <v>0</v>
      </c>
      <c r="J32" s="767">
        <v>0</v>
      </c>
      <c r="K32" s="767">
        <v>0</v>
      </c>
      <c r="L32" s="767">
        <v>0</v>
      </c>
      <c r="M32" s="767">
        <v>0</v>
      </c>
      <c r="N32" s="766">
        <v>0</v>
      </c>
      <c r="O32" s="767">
        <v>0</v>
      </c>
      <c r="P32" s="767">
        <v>0</v>
      </c>
      <c r="Q32" s="767">
        <v>0</v>
      </c>
      <c r="R32" s="767">
        <v>0</v>
      </c>
      <c r="S32" s="767">
        <v>0</v>
      </c>
      <c r="T32" s="767">
        <v>0</v>
      </c>
      <c r="U32" s="758">
        <v>0</v>
      </c>
      <c r="V32" s="767">
        <v>0</v>
      </c>
      <c r="W32" s="767">
        <v>0</v>
      </c>
      <c r="X32" s="767">
        <v>0</v>
      </c>
      <c r="Y32" s="767">
        <v>0</v>
      </c>
      <c r="Z32" s="767">
        <v>0</v>
      </c>
      <c r="AA32" s="767">
        <v>0</v>
      </c>
      <c r="AB32" s="767">
        <v>0</v>
      </c>
      <c r="AC32" s="767">
        <v>0</v>
      </c>
      <c r="AD32" s="767">
        <v>0</v>
      </c>
      <c r="AE32" s="767">
        <v>640.47556999999995</v>
      </c>
      <c r="AF32" s="767">
        <v>0.01</v>
      </c>
      <c r="AG32" s="767">
        <v>0</v>
      </c>
      <c r="AH32" s="767">
        <v>0</v>
      </c>
      <c r="AI32" s="767">
        <v>0</v>
      </c>
      <c r="AJ32" s="767">
        <v>0</v>
      </c>
      <c r="AK32" s="767">
        <v>5.0744299999999996</v>
      </c>
      <c r="AL32" s="767">
        <v>0</v>
      </c>
      <c r="AM32" s="767">
        <v>0</v>
      </c>
      <c r="AN32" s="767">
        <v>0</v>
      </c>
      <c r="AO32" s="767">
        <v>0</v>
      </c>
      <c r="AP32" s="767">
        <v>0</v>
      </c>
      <c r="AQ32" s="767">
        <v>0</v>
      </c>
      <c r="AR32" s="767">
        <v>0</v>
      </c>
      <c r="AS32" s="767">
        <v>0</v>
      </c>
      <c r="AT32" s="767">
        <v>0</v>
      </c>
      <c r="AU32" s="767">
        <v>0</v>
      </c>
      <c r="AV32" s="767">
        <v>0</v>
      </c>
      <c r="AW32" s="767">
        <v>0</v>
      </c>
      <c r="AX32" s="767">
        <v>0</v>
      </c>
      <c r="AY32" s="767">
        <v>0</v>
      </c>
      <c r="AZ32" s="767">
        <v>0</v>
      </c>
      <c r="BA32" s="767">
        <v>0</v>
      </c>
      <c r="BB32" s="767">
        <v>0</v>
      </c>
      <c r="BC32" s="767">
        <v>0</v>
      </c>
      <c r="BD32" s="767">
        <v>0</v>
      </c>
      <c r="BE32" s="767">
        <v>0</v>
      </c>
      <c r="BF32" s="767">
        <v>0</v>
      </c>
      <c r="BG32" s="767">
        <v>0</v>
      </c>
      <c r="BH32" s="766">
        <v>5.0844299999999993</v>
      </c>
      <c r="BI32" s="766">
        <v>54.100660000000005</v>
      </c>
      <c r="BJ32" s="767">
        <v>0</v>
      </c>
      <c r="BK32" s="787">
        <v>699.66066000000001</v>
      </c>
      <c r="BL32" s="762"/>
      <c r="BM32" s="537">
        <v>-2.0000000000663931E-3</v>
      </c>
    </row>
    <row r="33" spans="1:65" ht="18" customHeight="1">
      <c r="A33" s="783" t="s">
        <v>86</v>
      </c>
      <c r="B33" s="784" t="s">
        <v>131</v>
      </c>
      <c r="C33" s="785" t="s">
        <v>53</v>
      </c>
      <c r="D33" s="786">
        <v>33.15</v>
      </c>
      <c r="E33" s="767">
        <v>0</v>
      </c>
      <c r="F33" s="767">
        <v>0</v>
      </c>
      <c r="G33" s="767">
        <v>0</v>
      </c>
      <c r="H33" s="767">
        <v>0</v>
      </c>
      <c r="I33" s="767">
        <v>0</v>
      </c>
      <c r="J33" s="767">
        <v>0</v>
      </c>
      <c r="K33" s="767">
        <v>0</v>
      </c>
      <c r="L33" s="767">
        <v>0</v>
      </c>
      <c r="M33" s="767">
        <v>0</v>
      </c>
      <c r="N33" s="766">
        <v>0</v>
      </c>
      <c r="O33" s="767">
        <v>0</v>
      </c>
      <c r="P33" s="767">
        <v>0</v>
      </c>
      <c r="Q33" s="767">
        <v>0</v>
      </c>
      <c r="R33" s="767">
        <v>0</v>
      </c>
      <c r="S33" s="767">
        <v>0</v>
      </c>
      <c r="T33" s="767">
        <v>0</v>
      </c>
      <c r="U33" s="758">
        <v>0</v>
      </c>
      <c r="V33" s="767">
        <v>0</v>
      </c>
      <c r="W33" s="767">
        <v>0</v>
      </c>
      <c r="X33" s="767">
        <v>0</v>
      </c>
      <c r="Y33" s="767">
        <v>0</v>
      </c>
      <c r="Z33" s="767">
        <v>0</v>
      </c>
      <c r="AA33" s="767">
        <v>0</v>
      </c>
      <c r="AB33" s="767">
        <v>0</v>
      </c>
      <c r="AC33" s="767">
        <v>0</v>
      </c>
      <c r="AD33" s="767">
        <v>0</v>
      </c>
      <c r="AE33" s="767">
        <v>1.5604499999999999</v>
      </c>
      <c r="AF33" s="767">
        <v>31.589549999999999</v>
      </c>
      <c r="AG33" s="767">
        <v>0</v>
      </c>
      <c r="AH33" s="767">
        <v>0</v>
      </c>
      <c r="AI33" s="767">
        <v>0</v>
      </c>
      <c r="AJ33" s="767">
        <v>0</v>
      </c>
      <c r="AK33" s="767">
        <v>0</v>
      </c>
      <c r="AL33" s="767">
        <v>0</v>
      </c>
      <c r="AM33" s="767">
        <v>0</v>
      </c>
      <c r="AN33" s="767">
        <v>0</v>
      </c>
      <c r="AO33" s="767">
        <v>0</v>
      </c>
      <c r="AP33" s="767">
        <v>0</v>
      </c>
      <c r="AQ33" s="767">
        <v>0</v>
      </c>
      <c r="AR33" s="767">
        <v>0</v>
      </c>
      <c r="AS33" s="767">
        <v>0</v>
      </c>
      <c r="AT33" s="767">
        <v>0</v>
      </c>
      <c r="AU33" s="767">
        <v>0</v>
      </c>
      <c r="AV33" s="767">
        <v>0</v>
      </c>
      <c r="AW33" s="767">
        <v>0</v>
      </c>
      <c r="AX33" s="767">
        <v>0</v>
      </c>
      <c r="AY33" s="767">
        <v>0</v>
      </c>
      <c r="AZ33" s="767">
        <v>0</v>
      </c>
      <c r="BA33" s="767">
        <v>0</v>
      </c>
      <c r="BB33" s="767">
        <v>0</v>
      </c>
      <c r="BC33" s="767">
        <v>0</v>
      </c>
      <c r="BD33" s="767">
        <v>0</v>
      </c>
      <c r="BE33" s="767">
        <v>0</v>
      </c>
      <c r="BF33" s="767">
        <v>0</v>
      </c>
      <c r="BG33" s="767">
        <v>0</v>
      </c>
      <c r="BH33" s="766">
        <v>1.5604499999999999</v>
      </c>
      <c r="BI33" s="766">
        <v>1.04955</v>
      </c>
      <c r="BJ33" s="767">
        <v>0</v>
      </c>
      <c r="BK33" s="787">
        <v>34.199550000000002</v>
      </c>
      <c r="BL33" s="787"/>
      <c r="BM33" s="537">
        <v>0</v>
      </c>
    </row>
    <row r="34" spans="1:65" ht="26.4">
      <c r="A34" s="783" t="s">
        <v>86</v>
      </c>
      <c r="B34" s="784" t="s">
        <v>132</v>
      </c>
      <c r="C34" s="785" t="s">
        <v>54</v>
      </c>
      <c r="D34" s="786">
        <v>0.83000000000000018</v>
      </c>
      <c r="E34" s="767">
        <v>0</v>
      </c>
      <c r="F34" s="767">
        <v>0</v>
      </c>
      <c r="G34" s="767">
        <v>0</v>
      </c>
      <c r="H34" s="767">
        <v>0</v>
      </c>
      <c r="I34" s="767">
        <v>0</v>
      </c>
      <c r="J34" s="767">
        <v>0</v>
      </c>
      <c r="K34" s="767">
        <v>0</v>
      </c>
      <c r="L34" s="767">
        <v>0</v>
      </c>
      <c r="M34" s="767">
        <v>0</v>
      </c>
      <c r="N34" s="766">
        <v>0</v>
      </c>
      <c r="O34" s="767">
        <v>0</v>
      </c>
      <c r="P34" s="767">
        <v>0</v>
      </c>
      <c r="Q34" s="767">
        <v>0</v>
      </c>
      <c r="R34" s="767">
        <v>0</v>
      </c>
      <c r="S34" s="767">
        <v>0</v>
      </c>
      <c r="T34" s="767">
        <v>0</v>
      </c>
      <c r="U34" s="758">
        <v>0</v>
      </c>
      <c r="V34" s="767">
        <v>0</v>
      </c>
      <c r="W34" s="767">
        <v>0</v>
      </c>
      <c r="X34" s="767">
        <v>0</v>
      </c>
      <c r="Y34" s="767">
        <v>0</v>
      </c>
      <c r="Z34" s="767">
        <v>0</v>
      </c>
      <c r="AA34" s="767">
        <v>0</v>
      </c>
      <c r="AB34" s="767">
        <v>0</v>
      </c>
      <c r="AC34" s="767">
        <v>0</v>
      </c>
      <c r="AD34" s="767">
        <v>0</v>
      </c>
      <c r="AE34" s="767">
        <v>1.4E-2</v>
      </c>
      <c r="AF34" s="767">
        <v>0</v>
      </c>
      <c r="AG34" s="767">
        <v>0.81600000000000017</v>
      </c>
      <c r="AH34" s="767">
        <v>0</v>
      </c>
      <c r="AI34" s="767">
        <v>0</v>
      </c>
      <c r="AJ34" s="767">
        <v>0</v>
      </c>
      <c r="AK34" s="767">
        <v>0</v>
      </c>
      <c r="AL34" s="767">
        <v>0</v>
      </c>
      <c r="AM34" s="767">
        <v>0</v>
      </c>
      <c r="AN34" s="767">
        <v>0</v>
      </c>
      <c r="AO34" s="767">
        <v>0</v>
      </c>
      <c r="AP34" s="767">
        <v>0</v>
      </c>
      <c r="AQ34" s="767">
        <v>0</v>
      </c>
      <c r="AR34" s="767">
        <v>0</v>
      </c>
      <c r="AS34" s="767">
        <v>0</v>
      </c>
      <c r="AT34" s="767">
        <v>0</v>
      </c>
      <c r="AU34" s="767">
        <v>0</v>
      </c>
      <c r="AV34" s="767">
        <v>0</v>
      </c>
      <c r="AW34" s="767">
        <v>0</v>
      </c>
      <c r="AX34" s="767">
        <v>0</v>
      </c>
      <c r="AY34" s="767">
        <v>0</v>
      </c>
      <c r="AZ34" s="767">
        <v>0</v>
      </c>
      <c r="BA34" s="767">
        <v>0</v>
      </c>
      <c r="BB34" s="767">
        <v>0</v>
      </c>
      <c r="BC34" s="767">
        <v>0</v>
      </c>
      <c r="BD34" s="767">
        <v>0</v>
      </c>
      <c r="BE34" s="767">
        <v>0</v>
      </c>
      <c r="BF34" s="767">
        <v>0</v>
      </c>
      <c r="BG34" s="767">
        <v>0</v>
      </c>
      <c r="BH34" s="766">
        <v>1.4E-2</v>
      </c>
      <c r="BI34" s="766">
        <v>-1.4E-2</v>
      </c>
      <c r="BJ34" s="767">
        <v>0</v>
      </c>
      <c r="BK34" s="787">
        <v>0.81600000000000017</v>
      </c>
      <c r="BL34" s="787"/>
      <c r="BM34" s="537">
        <v>0</v>
      </c>
    </row>
    <row r="35" spans="1:65" ht="21.75" customHeight="1">
      <c r="A35" s="783" t="s">
        <v>86</v>
      </c>
      <c r="B35" s="784" t="s">
        <v>133</v>
      </c>
      <c r="C35" s="785" t="s">
        <v>55</v>
      </c>
      <c r="D35" s="786">
        <v>4.57</v>
      </c>
      <c r="E35" s="767">
        <v>0</v>
      </c>
      <c r="F35" s="767">
        <v>0</v>
      </c>
      <c r="G35" s="767">
        <v>0</v>
      </c>
      <c r="H35" s="767">
        <v>0</v>
      </c>
      <c r="I35" s="767">
        <v>0</v>
      </c>
      <c r="J35" s="767">
        <v>0</v>
      </c>
      <c r="K35" s="767">
        <v>0</v>
      </c>
      <c r="L35" s="767">
        <v>0</v>
      </c>
      <c r="M35" s="767">
        <v>0</v>
      </c>
      <c r="N35" s="766">
        <v>0</v>
      </c>
      <c r="O35" s="767">
        <v>0</v>
      </c>
      <c r="P35" s="767">
        <v>0</v>
      </c>
      <c r="Q35" s="767">
        <v>0</v>
      </c>
      <c r="R35" s="767">
        <v>0</v>
      </c>
      <c r="S35" s="767">
        <v>0</v>
      </c>
      <c r="T35" s="767">
        <v>0</v>
      </c>
      <c r="U35" s="758">
        <v>0</v>
      </c>
      <c r="V35" s="767">
        <v>0</v>
      </c>
      <c r="W35" s="767">
        <v>0</v>
      </c>
      <c r="X35" s="767">
        <v>0</v>
      </c>
      <c r="Y35" s="767">
        <v>0</v>
      </c>
      <c r="Z35" s="767">
        <v>0</v>
      </c>
      <c r="AA35" s="767">
        <v>0</v>
      </c>
      <c r="AB35" s="767">
        <v>0</v>
      </c>
      <c r="AC35" s="767">
        <v>0</v>
      </c>
      <c r="AD35" s="767">
        <v>0</v>
      </c>
      <c r="AE35" s="767">
        <v>2E-3</v>
      </c>
      <c r="AF35" s="767">
        <v>0</v>
      </c>
      <c r="AG35" s="767">
        <v>0</v>
      </c>
      <c r="AH35" s="767">
        <v>4.5680000000000005</v>
      </c>
      <c r="AI35" s="767">
        <v>0</v>
      </c>
      <c r="AJ35" s="767">
        <v>0</v>
      </c>
      <c r="AK35" s="767">
        <v>0</v>
      </c>
      <c r="AL35" s="767">
        <v>0</v>
      </c>
      <c r="AM35" s="767">
        <v>0</v>
      </c>
      <c r="AN35" s="767">
        <v>0</v>
      </c>
      <c r="AO35" s="767">
        <v>0</v>
      </c>
      <c r="AP35" s="767">
        <v>0</v>
      </c>
      <c r="AQ35" s="767">
        <v>0</v>
      </c>
      <c r="AR35" s="767">
        <v>0</v>
      </c>
      <c r="AS35" s="767">
        <v>0</v>
      </c>
      <c r="AT35" s="767">
        <v>0</v>
      </c>
      <c r="AU35" s="767">
        <v>0</v>
      </c>
      <c r="AV35" s="767">
        <v>0</v>
      </c>
      <c r="AW35" s="767">
        <v>0</v>
      </c>
      <c r="AX35" s="767">
        <v>0</v>
      </c>
      <c r="AY35" s="767">
        <v>0</v>
      </c>
      <c r="AZ35" s="767">
        <v>0</v>
      </c>
      <c r="BA35" s="767">
        <v>0</v>
      </c>
      <c r="BB35" s="767">
        <v>0</v>
      </c>
      <c r="BC35" s="767">
        <v>0</v>
      </c>
      <c r="BD35" s="767">
        <v>0</v>
      </c>
      <c r="BE35" s="767">
        <v>0</v>
      </c>
      <c r="BF35" s="767">
        <v>0</v>
      </c>
      <c r="BG35" s="767">
        <v>0</v>
      </c>
      <c r="BH35" s="766">
        <v>2E-3</v>
      </c>
      <c r="BI35" s="766">
        <v>0.55800000000000005</v>
      </c>
      <c r="BJ35" s="767">
        <v>0</v>
      </c>
      <c r="BK35" s="787">
        <v>5.1280000000000001</v>
      </c>
      <c r="BL35" s="787"/>
      <c r="BM35" s="537">
        <v>0</v>
      </c>
    </row>
    <row r="36" spans="1:65" ht="30.75" customHeight="1">
      <c r="A36" s="783" t="s">
        <v>86</v>
      </c>
      <c r="B36" s="784" t="s">
        <v>134</v>
      </c>
      <c r="C36" s="785" t="s">
        <v>56</v>
      </c>
      <c r="D36" s="786">
        <v>40.334600000000002</v>
      </c>
      <c r="E36" s="767">
        <v>0</v>
      </c>
      <c r="F36" s="767">
        <v>0</v>
      </c>
      <c r="G36" s="767">
        <v>0</v>
      </c>
      <c r="H36" s="767">
        <v>0</v>
      </c>
      <c r="I36" s="767">
        <v>0</v>
      </c>
      <c r="J36" s="767">
        <v>0</v>
      </c>
      <c r="K36" s="767">
        <v>0</v>
      </c>
      <c r="L36" s="767">
        <v>0</v>
      </c>
      <c r="M36" s="767">
        <v>0</v>
      </c>
      <c r="N36" s="766">
        <v>0</v>
      </c>
      <c r="O36" s="767">
        <v>0</v>
      </c>
      <c r="P36" s="767">
        <v>0</v>
      </c>
      <c r="Q36" s="767">
        <v>0</v>
      </c>
      <c r="R36" s="767">
        <v>0</v>
      </c>
      <c r="S36" s="767">
        <v>0</v>
      </c>
      <c r="T36" s="767">
        <v>0</v>
      </c>
      <c r="U36" s="758">
        <v>0</v>
      </c>
      <c r="V36" s="767">
        <v>0</v>
      </c>
      <c r="W36" s="767">
        <v>5.2299999999999999E-2</v>
      </c>
      <c r="X36" s="767">
        <v>0</v>
      </c>
      <c r="Y36" s="767">
        <v>0</v>
      </c>
      <c r="Z36" s="767">
        <v>0</v>
      </c>
      <c r="AA36" s="767">
        <v>0</v>
      </c>
      <c r="AB36" s="767">
        <v>0</v>
      </c>
      <c r="AC36" s="767">
        <v>0</v>
      </c>
      <c r="AD36" s="767">
        <v>0</v>
      </c>
      <c r="AE36" s="767">
        <v>3.8630000000000005E-2</v>
      </c>
      <c r="AF36" s="767">
        <v>0</v>
      </c>
      <c r="AG36" s="767">
        <v>0</v>
      </c>
      <c r="AH36" s="767">
        <v>0</v>
      </c>
      <c r="AI36" s="767">
        <v>40.243670000000002</v>
      </c>
      <c r="AJ36" s="767">
        <v>0</v>
      </c>
      <c r="AK36" s="767">
        <v>0</v>
      </c>
      <c r="AL36" s="767">
        <v>0</v>
      </c>
      <c r="AM36" s="767">
        <v>0</v>
      </c>
      <c r="AN36" s="767">
        <v>0</v>
      </c>
      <c r="AO36" s="767">
        <v>0</v>
      </c>
      <c r="AP36" s="767">
        <v>0</v>
      </c>
      <c r="AQ36" s="767">
        <v>0</v>
      </c>
      <c r="AR36" s="767">
        <v>0</v>
      </c>
      <c r="AS36" s="767">
        <v>0</v>
      </c>
      <c r="AT36" s="767">
        <v>0</v>
      </c>
      <c r="AU36" s="767">
        <v>0</v>
      </c>
      <c r="AV36" s="767">
        <v>0</v>
      </c>
      <c r="AW36" s="767">
        <v>0</v>
      </c>
      <c r="AX36" s="767">
        <v>0</v>
      </c>
      <c r="AY36" s="767">
        <v>0</v>
      </c>
      <c r="AZ36" s="767">
        <v>0</v>
      </c>
      <c r="BA36" s="767">
        <v>0</v>
      </c>
      <c r="BB36" s="767">
        <v>0</v>
      </c>
      <c r="BC36" s="767">
        <v>0</v>
      </c>
      <c r="BD36" s="767">
        <v>0</v>
      </c>
      <c r="BE36" s="767">
        <v>0</v>
      </c>
      <c r="BF36" s="767">
        <v>0</v>
      </c>
      <c r="BG36" s="767">
        <v>0</v>
      </c>
      <c r="BH36" s="766">
        <v>9.0930000000000011E-2</v>
      </c>
      <c r="BI36" s="766">
        <v>1.6490700000000003</v>
      </c>
      <c r="BJ36" s="767">
        <v>0</v>
      </c>
      <c r="BK36" s="787">
        <v>41.983670000000004</v>
      </c>
      <c r="BL36" s="787"/>
      <c r="BM36" s="537">
        <v>0</v>
      </c>
    </row>
    <row r="37" spans="1:65" ht="26.4">
      <c r="A37" s="783" t="s">
        <v>86</v>
      </c>
      <c r="B37" s="784" t="s">
        <v>246</v>
      </c>
      <c r="C37" s="785" t="s">
        <v>57</v>
      </c>
      <c r="D37" s="786">
        <v>7.4900000000000011</v>
      </c>
      <c r="E37" s="767">
        <v>0</v>
      </c>
      <c r="F37" s="767">
        <v>0</v>
      </c>
      <c r="G37" s="767">
        <v>0</v>
      </c>
      <c r="H37" s="767">
        <v>0</v>
      </c>
      <c r="I37" s="767">
        <v>0</v>
      </c>
      <c r="J37" s="767">
        <v>0</v>
      </c>
      <c r="K37" s="767">
        <v>0</v>
      </c>
      <c r="L37" s="767">
        <v>0</v>
      </c>
      <c r="M37" s="767">
        <v>0</v>
      </c>
      <c r="N37" s="766">
        <v>0</v>
      </c>
      <c r="O37" s="767">
        <v>0</v>
      </c>
      <c r="P37" s="767">
        <v>0</v>
      </c>
      <c r="Q37" s="767">
        <v>0</v>
      </c>
      <c r="R37" s="767">
        <v>0</v>
      </c>
      <c r="S37" s="767">
        <v>0</v>
      </c>
      <c r="T37" s="767">
        <v>0</v>
      </c>
      <c r="U37" s="758">
        <v>0</v>
      </c>
      <c r="V37" s="767">
        <v>0</v>
      </c>
      <c r="W37" s="767">
        <v>0</v>
      </c>
      <c r="X37" s="767">
        <v>0</v>
      </c>
      <c r="Y37" s="767">
        <v>0</v>
      </c>
      <c r="Z37" s="767">
        <v>0</v>
      </c>
      <c r="AA37" s="767">
        <v>0</v>
      </c>
      <c r="AB37" s="767">
        <v>0</v>
      </c>
      <c r="AC37" s="767">
        <v>0</v>
      </c>
      <c r="AD37" s="767">
        <v>0</v>
      </c>
      <c r="AE37" s="767">
        <v>0</v>
      </c>
      <c r="AF37" s="767">
        <v>0</v>
      </c>
      <c r="AG37" s="767">
        <v>0</v>
      </c>
      <c r="AH37" s="767">
        <v>0</v>
      </c>
      <c r="AI37" s="767">
        <v>0</v>
      </c>
      <c r="AJ37" s="767">
        <v>7.4900000000000011</v>
      </c>
      <c r="AK37" s="767">
        <v>0</v>
      </c>
      <c r="AL37" s="767">
        <v>0</v>
      </c>
      <c r="AM37" s="767">
        <v>0</v>
      </c>
      <c r="AN37" s="767">
        <v>0</v>
      </c>
      <c r="AO37" s="767">
        <v>0</v>
      </c>
      <c r="AP37" s="767">
        <v>0</v>
      </c>
      <c r="AQ37" s="767">
        <v>0</v>
      </c>
      <c r="AR37" s="767">
        <v>0</v>
      </c>
      <c r="AS37" s="767">
        <v>0</v>
      </c>
      <c r="AT37" s="767">
        <v>0</v>
      </c>
      <c r="AU37" s="767">
        <v>0</v>
      </c>
      <c r="AV37" s="767">
        <v>0</v>
      </c>
      <c r="AW37" s="767">
        <v>0</v>
      </c>
      <c r="AX37" s="767">
        <v>0</v>
      </c>
      <c r="AY37" s="767">
        <v>0</v>
      </c>
      <c r="AZ37" s="767">
        <v>0</v>
      </c>
      <c r="BA37" s="767">
        <v>0</v>
      </c>
      <c r="BB37" s="767">
        <v>0</v>
      </c>
      <c r="BC37" s="767">
        <v>0</v>
      </c>
      <c r="BD37" s="767">
        <v>0</v>
      </c>
      <c r="BE37" s="767">
        <v>0</v>
      </c>
      <c r="BF37" s="767">
        <v>0</v>
      </c>
      <c r="BG37" s="767">
        <v>0</v>
      </c>
      <c r="BH37" s="766">
        <v>0</v>
      </c>
      <c r="BI37" s="766">
        <v>0.77</v>
      </c>
      <c r="BJ37" s="767">
        <v>0</v>
      </c>
      <c r="BK37" s="787">
        <v>8.2600000000000016</v>
      </c>
      <c r="BL37" s="787"/>
      <c r="BM37" s="537">
        <v>0</v>
      </c>
    </row>
    <row r="38" spans="1:65" ht="26.4">
      <c r="A38" s="783" t="s">
        <v>86</v>
      </c>
      <c r="B38" s="784" t="s">
        <v>136</v>
      </c>
      <c r="C38" s="785" t="s">
        <v>58</v>
      </c>
      <c r="D38" s="786">
        <v>37.270000000000003</v>
      </c>
      <c r="E38" s="767">
        <v>0</v>
      </c>
      <c r="F38" s="767">
        <v>0</v>
      </c>
      <c r="G38" s="767">
        <v>0</v>
      </c>
      <c r="H38" s="767">
        <v>0</v>
      </c>
      <c r="I38" s="767">
        <v>0</v>
      </c>
      <c r="J38" s="767">
        <v>0</v>
      </c>
      <c r="K38" s="767">
        <v>0</v>
      </c>
      <c r="L38" s="767">
        <v>0</v>
      </c>
      <c r="M38" s="767">
        <v>0</v>
      </c>
      <c r="N38" s="766">
        <v>0</v>
      </c>
      <c r="O38" s="767">
        <v>0</v>
      </c>
      <c r="P38" s="767">
        <v>0</v>
      </c>
      <c r="Q38" s="767">
        <v>0</v>
      </c>
      <c r="R38" s="767">
        <v>0</v>
      </c>
      <c r="S38" s="767">
        <v>0</v>
      </c>
      <c r="T38" s="767">
        <v>0</v>
      </c>
      <c r="U38" s="758">
        <v>0</v>
      </c>
      <c r="V38" s="767">
        <v>0</v>
      </c>
      <c r="W38" s="767">
        <v>0</v>
      </c>
      <c r="X38" s="767">
        <v>0</v>
      </c>
      <c r="Y38" s="767">
        <v>0</v>
      </c>
      <c r="Z38" s="767">
        <v>0</v>
      </c>
      <c r="AA38" s="767">
        <v>0</v>
      </c>
      <c r="AB38" s="767">
        <v>0</v>
      </c>
      <c r="AC38" s="767">
        <v>0</v>
      </c>
      <c r="AD38" s="767">
        <v>0</v>
      </c>
      <c r="AE38" s="767">
        <v>0.01</v>
      </c>
      <c r="AF38" s="767">
        <v>0</v>
      </c>
      <c r="AG38" s="767">
        <v>0</v>
      </c>
      <c r="AH38" s="767">
        <v>0</v>
      </c>
      <c r="AI38" s="767">
        <v>0</v>
      </c>
      <c r="AJ38" s="767">
        <v>0</v>
      </c>
      <c r="AK38" s="767">
        <v>37.24</v>
      </c>
      <c r="AL38" s="767">
        <v>0</v>
      </c>
      <c r="AM38" s="767">
        <v>0</v>
      </c>
      <c r="AN38" s="767">
        <v>0</v>
      </c>
      <c r="AO38" s="767">
        <v>0</v>
      </c>
      <c r="AP38" s="767">
        <v>0</v>
      </c>
      <c r="AQ38" s="767">
        <v>0</v>
      </c>
      <c r="AR38" s="767">
        <v>0</v>
      </c>
      <c r="AS38" s="767">
        <v>0</v>
      </c>
      <c r="AT38" s="767">
        <v>0</v>
      </c>
      <c r="AU38" s="767">
        <v>0</v>
      </c>
      <c r="AV38" s="767">
        <v>0</v>
      </c>
      <c r="AW38" s="767">
        <v>0</v>
      </c>
      <c r="AX38" s="767">
        <v>0</v>
      </c>
      <c r="AY38" s="767">
        <v>0.02</v>
      </c>
      <c r="AZ38" s="767">
        <v>0</v>
      </c>
      <c r="BA38" s="767">
        <v>0</v>
      </c>
      <c r="BB38" s="767">
        <v>0</v>
      </c>
      <c r="BC38" s="767">
        <v>0</v>
      </c>
      <c r="BD38" s="767">
        <v>0</v>
      </c>
      <c r="BE38" s="767">
        <v>0</v>
      </c>
      <c r="BF38" s="767">
        <v>0</v>
      </c>
      <c r="BG38" s="767">
        <v>0</v>
      </c>
      <c r="BH38" s="766">
        <v>0.03</v>
      </c>
      <c r="BI38" s="766">
        <v>105.40037999999998</v>
      </c>
      <c r="BJ38" s="767">
        <v>0</v>
      </c>
      <c r="BK38" s="787">
        <v>142.67437999999999</v>
      </c>
      <c r="BL38" s="787"/>
      <c r="BM38" s="537">
        <v>3.9999999999906777E-3</v>
      </c>
    </row>
    <row r="39" spans="1:65" ht="29.25" customHeight="1">
      <c r="A39" s="783" t="s">
        <v>86</v>
      </c>
      <c r="B39" s="784" t="s">
        <v>247</v>
      </c>
      <c r="C39" s="785" t="s">
        <v>59</v>
      </c>
      <c r="D39" s="786">
        <v>0.70000000000000007</v>
      </c>
      <c r="E39" s="767">
        <v>0</v>
      </c>
      <c r="F39" s="767">
        <v>0</v>
      </c>
      <c r="G39" s="767">
        <v>0</v>
      </c>
      <c r="H39" s="767">
        <v>0</v>
      </c>
      <c r="I39" s="767">
        <v>0</v>
      </c>
      <c r="J39" s="767">
        <v>0</v>
      </c>
      <c r="K39" s="767">
        <v>0</v>
      </c>
      <c r="L39" s="767">
        <v>0</v>
      </c>
      <c r="M39" s="767">
        <v>0</v>
      </c>
      <c r="N39" s="766">
        <v>0</v>
      </c>
      <c r="O39" s="767">
        <v>0</v>
      </c>
      <c r="P39" s="767">
        <v>0</v>
      </c>
      <c r="Q39" s="767">
        <v>0</v>
      </c>
      <c r="R39" s="767">
        <v>0</v>
      </c>
      <c r="S39" s="767">
        <v>0</v>
      </c>
      <c r="T39" s="767">
        <v>0</v>
      </c>
      <c r="U39" s="758">
        <v>0</v>
      </c>
      <c r="V39" s="767">
        <v>0</v>
      </c>
      <c r="W39" s="767">
        <v>0</v>
      </c>
      <c r="X39" s="767">
        <v>0</v>
      </c>
      <c r="Y39" s="767">
        <v>0</v>
      </c>
      <c r="Z39" s="767">
        <v>0</v>
      </c>
      <c r="AA39" s="767">
        <v>0</v>
      </c>
      <c r="AB39" s="767">
        <v>0</v>
      </c>
      <c r="AC39" s="767">
        <v>0</v>
      </c>
      <c r="AD39" s="767">
        <v>0</v>
      </c>
      <c r="AE39" s="767">
        <v>0</v>
      </c>
      <c r="AF39" s="767">
        <v>0</v>
      </c>
      <c r="AG39" s="767">
        <v>0</v>
      </c>
      <c r="AH39" s="767">
        <v>0</v>
      </c>
      <c r="AI39" s="767">
        <v>0</v>
      </c>
      <c r="AJ39" s="767">
        <v>0</v>
      </c>
      <c r="AK39" s="767">
        <v>0</v>
      </c>
      <c r="AL39" s="767">
        <v>0.70000000000000007</v>
      </c>
      <c r="AM39" s="767">
        <v>0</v>
      </c>
      <c r="AN39" s="767">
        <v>0</v>
      </c>
      <c r="AO39" s="767">
        <v>0</v>
      </c>
      <c r="AP39" s="767">
        <v>0</v>
      </c>
      <c r="AQ39" s="767">
        <v>0</v>
      </c>
      <c r="AR39" s="767">
        <v>0</v>
      </c>
      <c r="AS39" s="767">
        <v>0</v>
      </c>
      <c r="AT39" s="767">
        <v>0</v>
      </c>
      <c r="AU39" s="767">
        <v>0</v>
      </c>
      <c r="AV39" s="767">
        <v>0</v>
      </c>
      <c r="AW39" s="767">
        <v>0</v>
      </c>
      <c r="AX39" s="767">
        <v>0</v>
      </c>
      <c r="AY39" s="767">
        <v>0</v>
      </c>
      <c r="AZ39" s="767">
        <v>0</v>
      </c>
      <c r="BA39" s="767">
        <v>0</v>
      </c>
      <c r="BB39" s="767">
        <v>0</v>
      </c>
      <c r="BC39" s="767">
        <v>0</v>
      </c>
      <c r="BD39" s="767">
        <v>0</v>
      </c>
      <c r="BE39" s="767">
        <v>0</v>
      </c>
      <c r="BF39" s="767">
        <v>0</v>
      </c>
      <c r="BG39" s="767">
        <v>0</v>
      </c>
      <c r="BH39" s="766">
        <v>0</v>
      </c>
      <c r="BI39" s="766">
        <v>0.06</v>
      </c>
      <c r="BJ39" s="767">
        <v>0</v>
      </c>
      <c r="BK39" s="787">
        <v>0.76</v>
      </c>
      <c r="BL39" s="787"/>
      <c r="BM39" s="537">
        <v>0</v>
      </c>
    </row>
    <row r="40" spans="1:65" ht="26.4">
      <c r="A40" s="783" t="s">
        <v>86</v>
      </c>
      <c r="B40" s="788" t="s">
        <v>138</v>
      </c>
      <c r="C40" s="785" t="s">
        <v>60</v>
      </c>
      <c r="D40" s="786">
        <v>0</v>
      </c>
      <c r="E40" s="767">
        <v>0</v>
      </c>
      <c r="F40" s="767">
        <v>0</v>
      </c>
      <c r="G40" s="767">
        <v>0</v>
      </c>
      <c r="H40" s="767">
        <v>0</v>
      </c>
      <c r="I40" s="767">
        <v>0</v>
      </c>
      <c r="J40" s="767">
        <v>0</v>
      </c>
      <c r="K40" s="767">
        <v>0</v>
      </c>
      <c r="L40" s="767">
        <v>0</v>
      </c>
      <c r="M40" s="767">
        <v>0</v>
      </c>
      <c r="N40" s="766">
        <v>0</v>
      </c>
      <c r="O40" s="767">
        <v>0</v>
      </c>
      <c r="P40" s="767">
        <v>0</v>
      </c>
      <c r="Q40" s="767">
        <v>0</v>
      </c>
      <c r="R40" s="767">
        <v>0</v>
      </c>
      <c r="S40" s="767">
        <v>0</v>
      </c>
      <c r="T40" s="767">
        <v>0</v>
      </c>
      <c r="U40" s="758">
        <v>0</v>
      </c>
      <c r="V40" s="767">
        <v>0</v>
      </c>
      <c r="W40" s="767">
        <v>0</v>
      </c>
      <c r="X40" s="767">
        <v>0</v>
      </c>
      <c r="Y40" s="767">
        <v>0</v>
      </c>
      <c r="Z40" s="767">
        <v>0</v>
      </c>
      <c r="AA40" s="767">
        <v>0</v>
      </c>
      <c r="AB40" s="767">
        <v>0</v>
      </c>
      <c r="AC40" s="767">
        <v>0</v>
      </c>
      <c r="AD40" s="767">
        <v>0</v>
      </c>
      <c r="AE40" s="767">
        <v>0</v>
      </c>
      <c r="AF40" s="767">
        <v>0</v>
      </c>
      <c r="AG40" s="767">
        <v>0</v>
      </c>
      <c r="AH40" s="767">
        <v>0</v>
      </c>
      <c r="AI40" s="767">
        <v>0</v>
      </c>
      <c r="AJ40" s="767">
        <v>0</v>
      </c>
      <c r="AK40" s="767">
        <v>0</v>
      </c>
      <c r="AL40" s="767">
        <v>0</v>
      </c>
      <c r="AM40" s="767">
        <v>0</v>
      </c>
      <c r="AN40" s="767">
        <v>0</v>
      </c>
      <c r="AO40" s="767">
        <v>0</v>
      </c>
      <c r="AP40" s="767">
        <v>0</v>
      </c>
      <c r="AQ40" s="767">
        <v>0</v>
      </c>
      <c r="AR40" s="767">
        <v>0</v>
      </c>
      <c r="AS40" s="767">
        <v>0</v>
      </c>
      <c r="AT40" s="767">
        <v>0</v>
      </c>
      <c r="AU40" s="767">
        <v>0</v>
      </c>
      <c r="AV40" s="767">
        <v>0</v>
      </c>
      <c r="AW40" s="767">
        <v>0</v>
      </c>
      <c r="AX40" s="767">
        <v>0</v>
      </c>
      <c r="AY40" s="767">
        <v>0</v>
      </c>
      <c r="AZ40" s="767">
        <v>0</v>
      </c>
      <c r="BA40" s="767">
        <v>0</v>
      </c>
      <c r="BB40" s="767">
        <v>0</v>
      </c>
      <c r="BC40" s="767">
        <v>0</v>
      </c>
      <c r="BD40" s="767">
        <v>0</v>
      </c>
      <c r="BE40" s="767">
        <v>0</v>
      </c>
      <c r="BF40" s="767">
        <v>0</v>
      </c>
      <c r="BG40" s="767">
        <v>0</v>
      </c>
      <c r="BH40" s="766">
        <v>0</v>
      </c>
      <c r="BI40" s="766">
        <v>0</v>
      </c>
      <c r="BJ40" s="767">
        <v>0</v>
      </c>
      <c r="BK40" s="787">
        <v>0</v>
      </c>
      <c r="BL40" s="787"/>
      <c r="BM40" s="537">
        <v>0</v>
      </c>
    </row>
    <row r="41" spans="1:65" ht="26.4">
      <c r="A41" s="783" t="s">
        <v>86</v>
      </c>
      <c r="B41" s="788" t="s">
        <v>139</v>
      </c>
      <c r="C41" s="785" t="s">
        <v>61</v>
      </c>
      <c r="D41" s="786">
        <v>0.36</v>
      </c>
      <c r="E41" s="767">
        <v>0</v>
      </c>
      <c r="F41" s="767">
        <v>0</v>
      </c>
      <c r="G41" s="767">
        <v>0</v>
      </c>
      <c r="H41" s="767">
        <v>0</v>
      </c>
      <c r="I41" s="767">
        <v>0</v>
      </c>
      <c r="J41" s="767">
        <v>0</v>
      </c>
      <c r="K41" s="767">
        <v>0</v>
      </c>
      <c r="L41" s="767">
        <v>0</v>
      </c>
      <c r="M41" s="767">
        <v>0</v>
      </c>
      <c r="N41" s="766">
        <v>0</v>
      </c>
      <c r="O41" s="767">
        <v>0</v>
      </c>
      <c r="P41" s="767">
        <v>0</v>
      </c>
      <c r="Q41" s="767">
        <v>0</v>
      </c>
      <c r="R41" s="767">
        <v>0</v>
      </c>
      <c r="S41" s="767">
        <v>0</v>
      </c>
      <c r="T41" s="767">
        <v>0</v>
      </c>
      <c r="U41" s="758">
        <v>0</v>
      </c>
      <c r="V41" s="767">
        <v>0</v>
      </c>
      <c r="W41" s="767">
        <v>0</v>
      </c>
      <c r="X41" s="767">
        <v>0</v>
      </c>
      <c r="Y41" s="767">
        <v>0</v>
      </c>
      <c r="Z41" s="767">
        <v>0</v>
      </c>
      <c r="AA41" s="767">
        <v>0</v>
      </c>
      <c r="AB41" s="767">
        <v>0</v>
      </c>
      <c r="AC41" s="767">
        <v>0</v>
      </c>
      <c r="AD41" s="767">
        <v>0</v>
      </c>
      <c r="AE41" s="767">
        <v>0</v>
      </c>
      <c r="AF41" s="767">
        <v>0</v>
      </c>
      <c r="AG41" s="767">
        <v>0</v>
      </c>
      <c r="AH41" s="767">
        <v>0</v>
      </c>
      <c r="AI41" s="767">
        <v>0</v>
      </c>
      <c r="AJ41" s="767">
        <v>0</v>
      </c>
      <c r="AK41" s="767">
        <v>0</v>
      </c>
      <c r="AL41" s="767">
        <v>0</v>
      </c>
      <c r="AM41" s="767">
        <v>0</v>
      </c>
      <c r="AN41" s="767">
        <v>0.36</v>
      </c>
      <c r="AO41" s="767">
        <v>0</v>
      </c>
      <c r="AP41" s="767">
        <v>0</v>
      </c>
      <c r="AQ41" s="767">
        <v>0</v>
      </c>
      <c r="AR41" s="767">
        <v>0</v>
      </c>
      <c r="AS41" s="767">
        <v>0</v>
      </c>
      <c r="AT41" s="767">
        <v>0</v>
      </c>
      <c r="AU41" s="767">
        <v>0</v>
      </c>
      <c r="AV41" s="767">
        <v>0</v>
      </c>
      <c r="AW41" s="767">
        <v>0</v>
      </c>
      <c r="AX41" s="767">
        <v>0</v>
      </c>
      <c r="AY41" s="767">
        <v>0</v>
      </c>
      <c r="AZ41" s="767">
        <v>0</v>
      </c>
      <c r="BA41" s="767">
        <v>0</v>
      </c>
      <c r="BB41" s="767">
        <v>0</v>
      </c>
      <c r="BC41" s="767">
        <v>0</v>
      </c>
      <c r="BD41" s="767">
        <v>0</v>
      </c>
      <c r="BE41" s="767">
        <v>0</v>
      </c>
      <c r="BF41" s="767">
        <v>0</v>
      </c>
      <c r="BG41" s="767">
        <v>0</v>
      </c>
      <c r="BH41" s="766">
        <v>0</v>
      </c>
      <c r="BI41" s="766">
        <v>0</v>
      </c>
      <c r="BJ41" s="767">
        <v>0</v>
      </c>
      <c r="BK41" s="787">
        <v>0.36</v>
      </c>
      <c r="BL41" s="787"/>
      <c r="BM41" s="537">
        <v>0</v>
      </c>
    </row>
    <row r="42" spans="1:65" ht="26.4">
      <c r="A42" s="783" t="s">
        <v>86</v>
      </c>
      <c r="B42" s="788" t="s">
        <v>140</v>
      </c>
      <c r="C42" s="785" t="s">
        <v>62</v>
      </c>
      <c r="D42" s="786">
        <v>0.1</v>
      </c>
      <c r="E42" s="767">
        <v>0</v>
      </c>
      <c r="F42" s="767">
        <v>0</v>
      </c>
      <c r="G42" s="767">
        <v>0</v>
      </c>
      <c r="H42" s="767">
        <v>0</v>
      </c>
      <c r="I42" s="767">
        <v>0</v>
      </c>
      <c r="J42" s="767">
        <v>0</v>
      </c>
      <c r="K42" s="767">
        <v>0</v>
      </c>
      <c r="L42" s="767">
        <v>0</v>
      </c>
      <c r="M42" s="767">
        <v>0</v>
      </c>
      <c r="N42" s="766">
        <v>0</v>
      </c>
      <c r="O42" s="767">
        <v>0</v>
      </c>
      <c r="P42" s="767">
        <v>0</v>
      </c>
      <c r="Q42" s="767">
        <v>0</v>
      </c>
      <c r="R42" s="767">
        <v>0</v>
      </c>
      <c r="S42" s="767">
        <v>0</v>
      </c>
      <c r="T42" s="767">
        <v>0</v>
      </c>
      <c r="U42" s="758">
        <v>0</v>
      </c>
      <c r="V42" s="767">
        <v>0</v>
      </c>
      <c r="W42" s="767">
        <v>0</v>
      </c>
      <c r="X42" s="767">
        <v>0</v>
      </c>
      <c r="Y42" s="767">
        <v>0</v>
      </c>
      <c r="Z42" s="767">
        <v>0</v>
      </c>
      <c r="AA42" s="767">
        <v>0</v>
      </c>
      <c r="AB42" s="767">
        <v>0</v>
      </c>
      <c r="AC42" s="767">
        <v>0</v>
      </c>
      <c r="AD42" s="767">
        <v>0</v>
      </c>
      <c r="AE42" s="767">
        <v>0</v>
      </c>
      <c r="AF42" s="767">
        <v>0</v>
      </c>
      <c r="AG42" s="767">
        <v>0</v>
      </c>
      <c r="AH42" s="767">
        <v>0</v>
      </c>
      <c r="AI42" s="767">
        <v>0</v>
      </c>
      <c r="AJ42" s="767">
        <v>0</v>
      </c>
      <c r="AK42" s="767">
        <v>0</v>
      </c>
      <c r="AL42" s="767">
        <v>0</v>
      </c>
      <c r="AM42" s="767">
        <v>0</v>
      </c>
      <c r="AN42" s="767">
        <v>0</v>
      </c>
      <c r="AO42" s="767">
        <v>0.1</v>
      </c>
      <c r="AP42" s="767">
        <v>0</v>
      </c>
      <c r="AQ42" s="767">
        <v>0</v>
      </c>
      <c r="AR42" s="767">
        <v>0</v>
      </c>
      <c r="AS42" s="767">
        <v>0</v>
      </c>
      <c r="AT42" s="767">
        <v>0</v>
      </c>
      <c r="AU42" s="767">
        <v>0</v>
      </c>
      <c r="AV42" s="767">
        <v>0</v>
      </c>
      <c r="AW42" s="767">
        <v>0</v>
      </c>
      <c r="AX42" s="767">
        <v>0</v>
      </c>
      <c r="AY42" s="767">
        <v>0</v>
      </c>
      <c r="AZ42" s="767">
        <v>0</v>
      </c>
      <c r="BA42" s="767">
        <v>0</v>
      </c>
      <c r="BB42" s="767">
        <v>0</v>
      </c>
      <c r="BC42" s="767">
        <v>0</v>
      </c>
      <c r="BD42" s="767">
        <v>0</v>
      </c>
      <c r="BE42" s="767">
        <v>0</v>
      </c>
      <c r="BF42" s="767">
        <v>0</v>
      </c>
      <c r="BG42" s="767">
        <v>0</v>
      </c>
      <c r="BH42" s="766">
        <v>0</v>
      </c>
      <c r="BI42" s="766">
        <v>0.05</v>
      </c>
      <c r="BJ42" s="767">
        <v>0</v>
      </c>
      <c r="BK42" s="787">
        <v>0.15000000000000002</v>
      </c>
      <c r="BL42" s="787"/>
      <c r="BM42" s="537">
        <v>0</v>
      </c>
    </row>
    <row r="43" spans="1:65" ht="21.75" customHeight="1">
      <c r="A43" s="783" t="s">
        <v>86</v>
      </c>
      <c r="B43" s="788" t="s">
        <v>141</v>
      </c>
      <c r="C43" s="785" t="s">
        <v>63</v>
      </c>
      <c r="D43" s="786">
        <v>0</v>
      </c>
      <c r="E43" s="767">
        <v>0</v>
      </c>
      <c r="F43" s="767">
        <v>0</v>
      </c>
      <c r="G43" s="767">
        <v>0</v>
      </c>
      <c r="H43" s="767">
        <v>0</v>
      </c>
      <c r="I43" s="767">
        <v>0</v>
      </c>
      <c r="J43" s="767">
        <v>0</v>
      </c>
      <c r="K43" s="767">
        <v>0</v>
      </c>
      <c r="L43" s="767">
        <v>0</v>
      </c>
      <c r="M43" s="767">
        <v>0</v>
      </c>
      <c r="N43" s="766">
        <v>0</v>
      </c>
      <c r="O43" s="767">
        <v>0</v>
      </c>
      <c r="P43" s="767">
        <v>0</v>
      </c>
      <c r="Q43" s="767">
        <v>0</v>
      </c>
      <c r="R43" s="767">
        <v>0</v>
      </c>
      <c r="S43" s="767">
        <v>0</v>
      </c>
      <c r="T43" s="767">
        <v>0</v>
      </c>
      <c r="U43" s="758">
        <v>0</v>
      </c>
      <c r="V43" s="767">
        <v>0</v>
      </c>
      <c r="W43" s="767">
        <v>0</v>
      </c>
      <c r="X43" s="767">
        <v>0</v>
      </c>
      <c r="Y43" s="767">
        <v>0</v>
      </c>
      <c r="Z43" s="767">
        <v>0</v>
      </c>
      <c r="AA43" s="767">
        <v>0</v>
      </c>
      <c r="AB43" s="767">
        <v>0</v>
      </c>
      <c r="AC43" s="767">
        <v>0</v>
      </c>
      <c r="AD43" s="767">
        <v>0</v>
      </c>
      <c r="AE43" s="767">
        <v>0</v>
      </c>
      <c r="AF43" s="767">
        <v>0</v>
      </c>
      <c r="AG43" s="767">
        <v>0</v>
      </c>
      <c r="AH43" s="767">
        <v>0</v>
      </c>
      <c r="AI43" s="767">
        <v>0</v>
      </c>
      <c r="AJ43" s="767">
        <v>0</v>
      </c>
      <c r="AK43" s="767">
        <v>0</v>
      </c>
      <c r="AL43" s="767">
        <v>0</v>
      </c>
      <c r="AM43" s="767">
        <v>0</v>
      </c>
      <c r="AN43" s="767">
        <v>0</v>
      </c>
      <c r="AO43" s="767">
        <v>0</v>
      </c>
      <c r="AP43" s="767">
        <v>0</v>
      </c>
      <c r="AQ43" s="767">
        <v>0</v>
      </c>
      <c r="AR43" s="767">
        <v>0</v>
      </c>
      <c r="AS43" s="767">
        <v>0</v>
      </c>
      <c r="AT43" s="767">
        <v>0</v>
      </c>
      <c r="AU43" s="767">
        <v>0</v>
      </c>
      <c r="AV43" s="767">
        <v>0</v>
      </c>
      <c r="AW43" s="767">
        <v>0</v>
      </c>
      <c r="AX43" s="767">
        <v>0</v>
      </c>
      <c r="AY43" s="767">
        <v>0</v>
      </c>
      <c r="AZ43" s="767">
        <v>0</v>
      </c>
      <c r="BA43" s="767">
        <v>0</v>
      </c>
      <c r="BB43" s="767">
        <v>0</v>
      </c>
      <c r="BC43" s="767">
        <v>0</v>
      </c>
      <c r="BD43" s="767">
        <v>0</v>
      </c>
      <c r="BE43" s="767">
        <v>0</v>
      </c>
      <c r="BF43" s="767">
        <v>0</v>
      </c>
      <c r="BG43" s="767">
        <v>0</v>
      </c>
      <c r="BH43" s="766">
        <v>0</v>
      </c>
      <c r="BI43" s="766">
        <v>0</v>
      </c>
      <c r="BJ43" s="767">
        <v>0</v>
      </c>
      <c r="BK43" s="787">
        <v>0</v>
      </c>
      <c r="BL43" s="787"/>
      <c r="BM43" s="537">
        <v>0</v>
      </c>
    </row>
    <row r="44" spans="1:65" ht="39.6">
      <c r="A44" s="783" t="s">
        <v>86</v>
      </c>
      <c r="B44" s="784" t="s">
        <v>206</v>
      </c>
      <c r="C44" s="785" t="s">
        <v>64</v>
      </c>
      <c r="D44" s="786">
        <v>52.820000000000007</v>
      </c>
      <c r="E44" s="767">
        <v>0</v>
      </c>
      <c r="F44" s="767">
        <v>0</v>
      </c>
      <c r="G44" s="767">
        <v>0</v>
      </c>
      <c r="H44" s="767">
        <v>0</v>
      </c>
      <c r="I44" s="767">
        <v>0</v>
      </c>
      <c r="J44" s="767">
        <v>0</v>
      </c>
      <c r="K44" s="767">
        <v>0</v>
      </c>
      <c r="L44" s="767">
        <v>0</v>
      </c>
      <c r="M44" s="767">
        <v>0</v>
      </c>
      <c r="N44" s="766">
        <v>0</v>
      </c>
      <c r="O44" s="767">
        <v>0</v>
      </c>
      <c r="P44" s="767">
        <v>0</v>
      </c>
      <c r="Q44" s="767">
        <v>0</v>
      </c>
      <c r="R44" s="767">
        <v>0</v>
      </c>
      <c r="S44" s="767">
        <v>0</v>
      </c>
      <c r="T44" s="767">
        <v>0</v>
      </c>
      <c r="U44" s="758">
        <v>0</v>
      </c>
      <c r="V44" s="767">
        <v>0</v>
      </c>
      <c r="W44" s="767">
        <v>0</v>
      </c>
      <c r="X44" s="767">
        <v>0</v>
      </c>
      <c r="Y44" s="767">
        <v>0</v>
      </c>
      <c r="Z44" s="767">
        <v>0</v>
      </c>
      <c r="AA44" s="767">
        <v>0</v>
      </c>
      <c r="AB44" s="767">
        <v>0</v>
      </c>
      <c r="AC44" s="767">
        <v>0</v>
      </c>
      <c r="AD44" s="767">
        <v>0</v>
      </c>
      <c r="AE44" s="767">
        <v>1.9730000000000001E-2</v>
      </c>
      <c r="AF44" s="767">
        <v>0</v>
      </c>
      <c r="AG44" s="767">
        <v>0</v>
      </c>
      <c r="AH44" s="767">
        <v>0</v>
      </c>
      <c r="AI44" s="767">
        <v>0</v>
      </c>
      <c r="AJ44" s="767">
        <v>0</v>
      </c>
      <c r="AK44" s="767">
        <v>0</v>
      </c>
      <c r="AL44" s="767">
        <v>0</v>
      </c>
      <c r="AM44" s="767">
        <v>0</v>
      </c>
      <c r="AN44" s="767">
        <v>0</v>
      </c>
      <c r="AO44" s="767">
        <v>0</v>
      </c>
      <c r="AP44" s="767">
        <v>0</v>
      </c>
      <c r="AQ44" s="767">
        <v>52.800270000000005</v>
      </c>
      <c r="AR44" s="767">
        <v>0</v>
      </c>
      <c r="AS44" s="767">
        <v>0</v>
      </c>
      <c r="AT44" s="767">
        <v>0</v>
      </c>
      <c r="AU44" s="767">
        <v>0</v>
      </c>
      <c r="AV44" s="767">
        <v>0</v>
      </c>
      <c r="AW44" s="767">
        <v>0</v>
      </c>
      <c r="AX44" s="767">
        <v>0</v>
      </c>
      <c r="AY44" s="767">
        <v>0</v>
      </c>
      <c r="AZ44" s="767">
        <v>0</v>
      </c>
      <c r="BA44" s="767">
        <v>0</v>
      </c>
      <c r="BB44" s="767">
        <v>0</v>
      </c>
      <c r="BC44" s="767">
        <v>0</v>
      </c>
      <c r="BD44" s="767">
        <v>0</v>
      </c>
      <c r="BE44" s="767">
        <v>0</v>
      </c>
      <c r="BF44" s="767">
        <v>0</v>
      </c>
      <c r="BG44" s="767">
        <v>0</v>
      </c>
      <c r="BH44" s="766">
        <v>1.9730000000000001E-2</v>
      </c>
      <c r="BI44" s="766">
        <v>-1.9730000000000001E-2</v>
      </c>
      <c r="BJ44" s="767">
        <v>0</v>
      </c>
      <c r="BK44" s="787">
        <v>52.800270000000005</v>
      </c>
      <c r="BL44" s="787"/>
      <c r="BM44" s="537">
        <v>0</v>
      </c>
    </row>
    <row r="45" spans="1:65" ht="26.4">
      <c r="A45" s="783" t="s">
        <v>86</v>
      </c>
      <c r="B45" s="784" t="s">
        <v>144</v>
      </c>
      <c r="C45" s="785" t="s">
        <v>65</v>
      </c>
      <c r="D45" s="786">
        <v>0</v>
      </c>
      <c r="E45" s="767">
        <v>0</v>
      </c>
      <c r="F45" s="767">
        <v>0</v>
      </c>
      <c r="G45" s="767">
        <v>0</v>
      </c>
      <c r="H45" s="767">
        <v>0</v>
      </c>
      <c r="I45" s="767">
        <v>0</v>
      </c>
      <c r="J45" s="767">
        <v>0</v>
      </c>
      <c r="K45" s="767">
        <v>0</v>
      </c>
      <c r="L45" s="767">
        <v>0</v>
      </c>
      <c r="M45" s="767">
        <v>0</v>
      </c>
      <c r="N45" s="766">
        <v>0</v>
      </c>
      <c r="O45" s="767">
        <v>0</v>
      </c>
      <c r="P45" s="767">
        <v>0</v>
      </c>
      <c r="Q45" s="767">
        <v>0</v>
      </c>
      <c r="R45" s="767">
        <v>0</v>
      </c>
      <c r="S45" s="767">
        <v>0</v>
      </c>
      <c r="T45" s="767">
        <v>0</v>
      </c>
      <c r="U45" s="758">
        <v>0</v>
      </c>
      <c r="V45" s="767">
        <v>0</v>
      </c>
      <c r="W45" s="767">
        <v>0</v>
      </c>
      <c r="X45" s="767">
        <v>0</v>
      </c>
      <c r="Y45" s="767">
        <v>0</v>
      </c>
      <c r="Z45" s="767">
        <v>0</v>
      </c>
      <c r="AA45" s="767">
        <v>0</v>
      </c>
      <c r="AB45" s="767">
        <v>0</v>
      </c>
      <c r="AC45" s="767">
        <v>0</v>
      </c>
      <c r="AD45" s="767">
        <v>0</v>
      </c>
      <c r="AE45" s="767">
        <v>0</v>
      </c>
      <c r="AF45" s="767">
        <v>0</v>
      </c>
      <c r="AG45" s="767">
        <v>0</v>
      </c>
      <c r="AH45" s="767">
        <v>0</v>
      </c>
      <c r="AI45" s="767">
        <v>0</v>
      </c>
      <c r="AJ45" s="767">
        <v>0</v>
      </c>
      <c r="AK45" s="767">
        <v>0</v>
      </c>
      <c r="AL45" s="767">
        <v>0</v>
      </c>
      <c r="AM45" s="767">
        <v>0</v>
      </c>
      <c r="AN45" s="767">
        <v>0</v>
      </c>
      <c r="AO45" s="767">
        <v>0</v>
      </c>
      <c r="AP45" s="767">
        <v>0</v>
      </c>
      <c r="AQ45" s="767">
        <v>0</v>
      </c>
      <c r="AR45" s="767">
        <v>0</v>
      </c>
      <c r="AS45" s="767">
        <v>0</v>
      </c>
      <c r="AT45" s="767">
        <v>0</v>
      </c>
      <c r="AU45" s="767">
        <v>0</v>
      </c>
      <c r="AV45" s="767">
        <v>0</v>
      </c>
      <c r="AW45" s="767">
        <v>0</v>
      </c>
      <c r="AX45" s="767">
        <v>0</v>
      </c>
      <c r="AY45" s="767">
        <v>0</v>
      </c>
      <c r="AZ45" s="767">
        <v>0</v>
      </c>
      <c r="BA45" s="767">
        <v>0</v>
      </c>
      <c r="BB45" s="767">
        <v>0</v>
      </c>
      <c r="BC45" s="767">
        <v>0</v>
      </c>
      <c r="BD45" s="767">
        <v>0</v>
      </c>
      <c r="BE45" s="767">
        <v>0</v>
      </c>
      <c r="BF45" s="767">
        <v>0</v>
      </c>
      <c r="BG45" s="767">
        <v>0</v>
      </c>
      <c r="BH45" s="766">
        <v>0</v>
      </c>
      <c r="BI45" s="766">
        <v>0</v>
      </c>
      <c r="BJ45" s="767">
        <v>0</v>
      </c>
      <c r="BK45" s="787">
        <v>0</v>
      </c>
      <c r="BL45" s="787"/>
      <c r="BM45" s="537">
        <v>0</v>
      </c>
    </row>
    <row r="46" spans="1:65" ht="26.4">
      <c r="A46" s="783" t="s">
        <v>86</v>
      </c>
      <c r="B46" s="784" t="s">
        <v>145</v>
      </c>
      <c r="C46" s="785" t="s">
        <v>66</v>
      </c>
      <c r="D46" s="786">
        <v>0</v>
      </c>
      <c r="E46" s="767">
        <v>0</v>
      </c>
      <c r="F46" s="767">
        <v>0</v>
      </c>
      <c r="G46" s="767">
        <v>0</v>
      </c>
      <c r="H46" s="767">
        <v>0</v>
      </c>
      <c r="I46" s="767">
        <v>0</v>
      </c>
      <c r="J46" s="767">
        <v>0</v>
      </c>
      <c r="K46" s="767">
        <v>0</v>
      </c>
      <c r="L46" s="767">
        <v>0</v>
      </c>
      <c r="M46" s="767">
        <v>0</v>
      </c>
      <c r="N46" s="766">
        <v>0</v>
      </c>
      <c r="O46" s="767">
        <v>0</v>
      </c>
      <c r="P46" s="767">
        <v>0</v>
      </c>
      <c r="Q46" s="767">
        <v>0</v>
      </c>
      <c r="R46" s="767">
        <v>0</v>
      </c>
      <c r="S46" s="767">
        <v>0</v>
      </c>
      <c r="T46" s="767">
        <v>0</v>
      </c>
      <c r="U46" s="758">
        <v>0</v>
      </c>
      <c r="V46" s="767">
        <v>0</v>
      </c>
      <c r="W46" s="767">
        <v>0</v>
      </c>
      <c r="X46" s="767">
        <v>0</v>
      </c>
      <c r="Y46" s="767">
        <v>0</v>
      </c>
      <c r="Z46" s="767">
        <v>0</v>
      </c>
      <c r="AA46" s="767">
        <v>0</v>
      </c>
      <c r="AB46" s="767">
        <v>0</v>
      </c>
      <c r="AC46" s="767">
        <v>0</v>
      </c>
      <c r="AD46" s="767">
        <v>0</v>
      </c>
      <c r="AE46" s="767">
        <v>0</v>
      </c>
      <c r="AF46" s="767">
        <v>0</v>
      </c>
      <c r="AG46" s="767">
        <v>0</v>
      </c>
      <c r="AH46" s="767">
        <v>0</v>
      </c>
      <c r="AI46" s="767">
        <v>0</v>
      </c>
      <c r="AJ46" s="767">
        <v>0</v>
      </c>
      <c r="AK46" s="767">
        <v>0</v>
      </c>
      <c r="AL46" s="767">
        <v>0</v>
      </c>
      <c r="AM46" s="767">
        <v>0</v>
      </c>
      <c r="AN46" s="767">
        <v>0</v>
      </c>
      <c r="AO46" s="767">
        <v>0</v>
      </c>
      <c r="AP46" s="767">
        <v>0</v>
      </c>
      <c r="AQ46" s="767">
        <v>0</v>
      </c>
      <c r="AR46" s="767">
        <v>0</v>
      </c>
      <c r="AS46" s="767">
        <v>0</v>
      </c>
      <c r="AT46" s="767">
        <v>0</v>
      </c>
      <c r="AU46" s="767">
        <v>0</v>
      </c>
      <c r="AV46" s="767">
        <v>0</v>
      </c>
      <c r="AW46" s="767">
        <v>0</v>
      </c>
      <c r="AX46" s="767">
        <v>0</v>
      </c>
      <c r="AY46" s="767">
        <v>0</v>
      </c>
      <c r="AZ46" s="767">
        <v>0</v>
      </c>
      <c r="BA46" s="767">
        <v>0</v>
      </c>
      <c r="BB46" s="767">
        <v>0</v>
      </c>
      <c r="BC46" s="767">
        <v>0</v>
      </c>
      <c r="BD46" s="767">
        <v>0</v>
      </c>
      <c r="BE46" s="767">
        <v>0</v>
      </c>
      <c r="BF46" s="767">
        <v>0</v>
      </c>
      <c r="BG46" s="767">
        <v>0</v>
      </c>
      <c r="BH46" s="766">
        <v>0</v>
      </c>
      <c r="BI46" s="766">
        <v>0</v>
      </c>
      <c r="BJ46" s="767">
        <v>0</v>
      </c>
      <c r="BK46" s="787">
        <v>0</v>
      </c>
      <c r="BL46" s="787"/>
      <c r="BM46" s="537">
        <v>0</v>
      </c>
    </row>
    <row r="47" spans="1:65" ht="18" customHeight="1">
      <c r="A47" s="783" t="s">
        <v>86</v>
      </c>
      <c r="B47" s="784" t="s">
        <v>146</v>
      </c>
      <c r="C47" s="785" t="s">
        <v>67</v>
      </c>
      <c r="D47" s="786">
        <v>2.31</v>
      </c>
      <c r="E47" s="767">
        <v>0</v>
      </c>
      <c r="F47" s="767">
        <v>0</v>
      </c>
      <c r="G47" s="767">
        <v>0</v>
      </c>
      <c r="H47" s="767">
        <v>0</v>
      </c>
      <c r="I47" s="767">
        <v>0</v>
      </c>
      <c r="J47" s="767">
        <v>0</v>
      </c>
      <c r="K47" s="767">
        <v>0</v>
      </c>
      <c r="L47" s="767">
        <v>0</v>
      </c>
      <c r="M47" s="767">
        <v>0</v>
      </c>
      <c r="N47" s="766">
        <v>0</v>
      </c>
      <c r="O47" s="767">
        <v>0</v>
      </c>
      <c r="P47" s="767">
        <v>0</v>
      </c>
      <c r="Q47" s="767">
        <v>0</v>
      </c>
      <c r="R47" s="767">
        <v>0</v>
      </c>
      <c r="S47" s="767">
        <v>0</v>
      </c>
      <c r="T47" s="767">
        <v>0</v>
      </c>
      <c r="U47" s="758">
        <v>0</v>
      </c>
      <c r="V47" s="767">
        <v>0</v>
      </c>
      <c r="W47" s="767">
        <v>0</v>
      </c>
      <c r="X47" s="767">
        <v>0</v>
      </c>
      <c r="Y47" s="767">
        <v>0</v>
      </c>
      <c r="Z47" s="767">
        <v>0</v>
      </c>
      <c r="AA47" s="767">
        <v>0</v>
      </c>
      <c r="AB47" s="767">
        <v>0</v>
      </c>
      <c r="AC47" s="767">
        <v>0</v>
      </c>
      <c r="AD47" s="767">
        <v>0</v>
      </c>
      <c r="AE47" s="767">
        <v>0</v>
      </c>
      <c r="AF47" s="767">
        <v>0</v>
      </c>
      <c r="AG47" s="767">
        <v>0</v>
      </c>
      <c r="AH47" s="767">
        <v>0</v>
      </c>
      <c r="AI47" s="767">
        <v>0</v>
      </c>
      <c r="AJ47" s="767">
        <v>0</v>
      </c>
      <c r="AK47" s="767">
        <v>0</v>
      </c>
      <c r="AL47" s="767">
        <v>0</v>
      </c>
      <c r="AM47" s="767">
        <v>0</v>
      </c>
      <c r="AN47" s="767">
        <v>0</v>
      </c>
      <c r="AO47" s="767">
        <v>0</v>
      </c>
      <c r="AP47" s="767">
        <v>0</v>
      </c>
      <c r="AQ47" s="767">
        <v>0</v>
      </c>
      <c r="AR47" s="767">
        <v>0</v>
      </c>
      <c r="AS47" s="767">
        <v>0</v>
      </c>
      <c r="AT47" s="767">
        <v>2.31</v>
      </c>
      <c r="AU47" s="767">
        <v>0</v>
      </c>
      <c r="AV47" s="767">
        <v>0</v>
      </c>
      <c r="AW47" s="767">
        <v>0</v>
      </c>
      <c r="AX47" s="767">
        <v>0</v>
      </c>
      <c r="AY47" s="767">
        <v>0</v>
      </c>
      <c r="AZ47" s="767">
        <v>0</v>
      </c>
      <c r="BA47" s="767">
        <v>0</v>
      </c>
      <c r="BB47" s="767">
        <v>0</v>
      </c>
      <c r="BC47" s="767">
        <v>0</v>
      </c>
      <c r="BD47" s="767">
        <v>0</v>
      </c>
      <c r="BE47" s="767">
        <v>0</v>
      </c>
      <c r="BF47" s="767">
        <v>0</v>
      </c>
      <c r="BG47" s="767">
        <v>0</v>
      </c>
      <c r="BH47" s="766">
        <v>0</v>
      </c>
      <c r="BI47" s="766">
        <v>0</v>
      </c>
      <c r="BJ47" s="767">
        <v>0</v>
      </c>
      <c r="BK47" s="787">
        <v>2.31</v>
      </c>
      <c r="BL47" s="787"/>
      <c r="BM47" s="537">
        <v>0</v>
      </c>
    </row>
    <row r="48" spans="1:65" ht="18" customHeight="1">
      <c r="A48" s="782" t="s">
        <v>147</v>
      </c>
      <c r="B48" s="781" t="s">
        <v>148</v>
      </c>
      <c r="C48" s="782" t="s">
        <v>68</v>
      </c>
      <c r="D48" s="766">
        <v>122.4</v>
      </c>
      <c r="E48" s="766">
        <v>0</v>
      </c>
      <c r="F48" s="766">
        <v>0</v>
      </c>
      <c r="G48" s="767">
        <v>0</v>
      </c>
      <c r="H48" s="767">
        <v>0</v>
      </c>
      <c r="I48" s="767">
        <v>0</v>
      </c>
      <c r="J48" s="767">
        <v>0</v>
      </c>
      <c r="K48" s="767">
        <v>0</v>
      </c>
      <c r="L48" s="767">
        <v>0</v>
      </c>
      <c r="M48" s="767">
        <v>0</v>
      </c>
      <c r="N48" s="766">
        <v>0</v>
      </c>
      <c r="O48" s="767">
        <v>0</v>
      </c>
      <c r="P48" s="767">
        <v>0</v>
      </c>
      <c r="Q48" s="767">
        <v>0</v>
      </c>
      <c r="R48" s="767">
        <v>0</v>
      </c>
      <c r="S48" s="767">
        <v>0</v>
      </c>
      <c r="T48" s="767">
        <v>0</v>
      </c>
      <c r="U48" s="758">
        <v>0</v>
      </c>
      <c r="V48" s="767">
        <v>0</v>
      </c>
      <c r="W48" s="767">
        <v>0</v>
      </c>
      <c r="X48" s="767">
        <v>0</v>
      </c>
      <c r="Y48" s="767">
        <v>0</v>
      </c>
      <c r="Z48" s="767">
        <v>0</v>
      </c>
      <c r="AA48" s="767">
        <v>0</v>
      </c>
      <c r="AB48" s="767">
        <v>0</v>
      </c>
      <c r="AC48" s="767">
        <v>0</v>
      </c>
      <c r="AD48" s="767">
        <v>0</v>
      </c>
      <c r="AE48" s="767">
        <v>0</v>
      </c>
      <c r="AF48" s="767">
        <v>0</v>
      </c>
      <c r="AG48" s="767">
        <v>0</v>
      </c>
      <c r="AH48" s="767">
        <v>0</v>
      </c>
      <c r="AI48" s="767">
        <v>0</v>
      </c>
      <c r="AJ48" s="767">
        <v>0</v>
      </c>
      <c r="AK48" s="767">
        <v>0</v>
      </c>
      <c r="AL48" s="767">
        <v>0</v>
      </c>
      <c r="AM48" s="767">
        <v>0</v>
      </c>
      <c r="AN48" s="767">
        <v>0</v>
      </c>
      <c r="AO48" s="767">
        <v>0</v>
      </c>
      <c r="AP48" s="767">
        <v>0</v>
      </c>
      <c r="AQ48" s="767">
        <v>0</v>
      </c>
      <c r="AR48" s="767">
        <v>0</v>
      </c>
      <c r="AS48" s="767">
        <v>0</v>
      </c>
      <c r="AT48" s="767">
        <v>0</v>
      </c>
      <c r="AU48" s="766">
        <v>122.4</v>
      </c>
      <c r="AV48" s="767">
        <v>0</v>
      </c>
      <c r="AW48" s="767">
        <v>0</v>
      </c>
      <c r="AX48" s="767">
        <v>0</v>
      </c>
      <c r="AY48" s="767">
        <v>0</v>
      </c>
      <c r="AZ48" s="767">
        <v>0</v>
      </c>
      <c r="BA48" s="767">
        <v>0</v>
      </c>
      <c r="BB48" s="767">
        <v>0</v>
      </c>
      <c r="BC48" s="767">
        <v>0</v>
      </c>
      <c r="BD48" s="767">
        <v>0</v>
      </c>
      <c r="BE48" s="767">
        <v>0</v>
      </c>
      <c r="BF48" s="767">
        <v>0</v>
      </c>
      <c r="BG48" s="767">
        <v>0</v>
      </c>
      <c r="BH48" s="766">
        <v>0</v>
      </c>
      <c r="BI48" s="766">
        <v>0</v>
      </c>
      <c r="BJ48" s="766">
        <v>0</v>
      </c>
      <c r="BK48" s="762">
        <v>122.4</v>
      </c>
      <c r="BL48" s="787"/>
      <c r="BM48" s="537">
        <v>0</v>
      </c>
    </row>
    <row r="49" spans="1:65" ht="21" customHeight="1">
      <c r="A49" s="782" t="s">
        <v>149</v>
      </c>
      <c r="B49" s="781" t="s">
        <v>150</v>
      </c>
      <c r="C49" s="782" t="s">
        <v>69</v>
      </c>
      <c r="D49" s="766">
        <v>3.31</v>
      </c>
      <c r="E49" s="766">
        <v>0</v>
      </c>
      <c r="F49" s="766">
        <v>0</v>
      </c>
      <c r="G49" s="767">
        <v>0</v>
      </c>
      <c r="H49" s="767">
        <v>0</v>
      </c>
      <c r="I49" s="767">
        <v>0</v>
      </c>
      <c r="J49" s="767">
        <v>0</v>
      </c>
      <c r="K49" s="767">
        <v>0</v>
      </c>
      <c r="L49" s="767">
        <v>0</v>
      </c>
      <c r="M49" s="767">
        <v>0</v>
      </c>
      <c r="N49" s="766">
        <v>0</v>
      </c>
      <c r="O49" s="767">
        <v>0</v>
      </c>
      <c r="P49" s="767">
        <v>0</v>
      </c>
      <c r="Q49" s="767">
        <v>0</v>
      </c>
      <c r="R49" s="767">
        <v>0</v>
      </c>
      <c r="S49" s="767">
        <v>0</v>
      </c>
      <c r="T49" s="767">
        <v>0</v>
      </c>
      <c r="U49" s="758">
        <v>0</v>
      </c>
      <c r="V49" s="767">
        <v>0</v>
      </c>
      <c r="W49" s="767">
        <v>0</v>
      </c>
      <c r="X49" s="767">
        <v>0</v>
      </c>
      <c r="Y49" s="767">
        <v>0</v>
      </c>
      <c r="Z49" s="767">
        <v>0</v>
      </c>
      <c r="AA49" s="767">
        <v>0</v>
      </c>
      <c r="AB49" s="767">
        <v>0</v>
      </c>
      <c r="AC49" s="767">
        <v>0</v>
      </c>
      <c r="AD49" s="767">
        <v>0</v>
      </c>
      <c r="AE49" s="767">
        <v>0</v>
      </c>
      <c r="AF49" s="767">
        <v>0</v>
      </c>
      <c r="AG49" s="767">
        <v>0</v>
      </c>
      <c r="AH49" s="767">
        <v>0</v>
      </c>
      <c r="AI49" s="767">
        <v>0</v>
      </c>
      <c r="AJ49" s="767">
        <v>0</v>
      </c>
      <c r="AK49" s="767">
        <v>0</v>
      </c>
      <c r="AL49" s="767">
        <v>0</v>
      </c>
      <c r="AM49" s="767">
        <v>0</v>
      </c>
      <c r="AN49" s="767">
        <v>0</v>
      </c>
      <c r="AO49" s="767">
        <v>0</v>
      </c>
      <c r="AP49" s="767">
        <v>0</v>
      </c>
      <c r="AQ49" s="767">
        <v>0</v>
      </c>
      <c r="AR49" s="767">
        <v>0</v>
      </c>
      <c r="AS49" s="767">
        <v>0</v>
      </c>
      <c r="AT49" s="767">
        <v>0</v>
      </c>
      <c r="AU49" s="767">
        <v>0</v>
      </c>
      <c r="AV49" s="766">
        <v>3.31</v>
      </c>
      <c r="AW49" s="767">
        <v>0</v>
      </c>
      <c r="AX49" s="767">
        <v>0</v>
      </c>
      <c r="AY49" s="767">
        <v>0</v>
      </c>
      <c r="AZ49" s="767">
        <v>0</v>
      </c>
      <c r="BA49" s="767">
        <v>0</v>
      </c>
      <c r="BB49" s="767">
        <v>0</v>
      </c>
      <c r="BC49" s="767">
        <v>0</v>
      </c>
      <c r="BD49" s="767">
        <v>0</v>
      </c>
      <c r="BE49" s="767">
        <v>0</v>
      </c>
      <c r="BF49" s="767">
        <v>0</v>
      </c>
      <c r="BG49" s="767">
        <v>0</v>
      </c>
      <c r="BH49" s="766">
        <v>0</v>
      </c>
      <c r="BI49" s="766">
        <v>0</v>
      </c>
      <c r="BJ49" s="766">
        <v>0</v>
      </c>
      <c r="BK49" s="762">
        <v>3.31</v>
      </c>
      <c r="BL49" s="762"/>
      <c r="BM49" s="537">
        <v>0</v>
      </c>
    </row>
    <row r="50" spans="1:65" ht="26.4">
      <c r="A50" s="782" t="s">
        <v>151</v>
      </c>
      <c r="B50" s="781" t="s">
        <v>152</v>
      </c>
      <c r="C50" s="782" t="s">
        <v>70</v>
      </c>
      <c r="D50" s="766">
        <v>0</v>
      </c>
      <c r="E50" s="766">
        <v>0</v>
      </c>
      <c r="F50" s="766">
        <v>0</v>
      </c>
      <c r="G50" s="767">
        <v>0</v>
      </c>
      <c r="H50" s="767">
        <v>0</v>
      </c>
      <c r="I50" s="767">
        <v>0</v>
      </c>
      <c r="J50" s="767">
        <v>0</v>
      </c>
      <c r="K50" s="767">
        <v>0</v>
      </c>
      <c r="L50" s="767">
        <v>0</v>
      </c>
      <c r="M50" s="767">
        <v>0</v>
      </c>
      <c r="N50" s="766">
        <v>0</v>
      </c>
      <c r="O50" s="767">
        <v>0</v>
      </c>
      <c r="P50" s="767">
        <v>0</v>
      </c>
      <c r="Q50" s="767">
        <v>0</v>
      </c>
      <c r="R50" s="767">
        <v>0</v>
      </c>
      <c r="S50" s="767">
        <v>0</v>
      </c>
      <c r="T50" s="767">
        <v>0</v>
      </c>
      <c r="U50" s="758">
        <v>0</v>
      </c>
      <c r="V50" s="767">
        <v>0</v>
      </c>
      <c r="W50" s="767">
        <v>0</v>
      </c>
      <c r="X50" s="767">
        <v>0</v>
      </c>
      <c r="Y50" s="767">
        <v>0</v>
      </c>
      <c r="Z50" s="767">
        <v>0</v>
      </c>
      <c r="AA50" s="767">
        <v>0</v>
      </c>
      <c r="AB50" s="767">
        <v>0</v>
      </c>
      <c r="AC50" s="767">
        <v>0</v>
      </c>
      <c r="AD50" s="767">
        <v>0</v>
      </c>
      <c r="AE50" s="767">
        <v>0</v>
      </c>
      <c r="AF50" s="767">
        <v>0</v>
      </c>
      <c r="AG50" s="767">
        <v>0</v>
      </c>
      <c r="AH50" s="767">
        <v>0</v>
      </c>
      <c r="AI50" s="767">
        <v>0</v>
      </c>
      <c r="AJ50" s="767">
        <v>0</v>
      </c>
      <c r="AK50" s="767">
        <v>0</v>
      </c>
      <c r="AL50" s="767">
        <v>0</v>
      </c>
      <c r="AM50" s="767">
        <v>0</v>
      </c>
      <c r="AN50" s="767">
        <v>0</v>
      </c>
      <c r="AO50" s="767">
        <v>0</v>
      </c>
      <c r="AP50" s="767">
        <v>0</v>
      </c>
      <c r="AQ50" s="767">
        <v>0</v>
      </c>
      <c r="AR50" s="767">
        <v>0</v>
      </c>
      <c r="AS50" s="767">
        <v>0</v>
      </c>
      <c r="AT50" s="767">
        <v>0</v>
      </c>
      <c r="AU50" s="767">
        <v>0</v>
      </c>
      <c r="AV50" s="767">
        <v>0</v>
      </c>
      <c r="AW50" s="766">
        <v>0</v>
      </c>
      <c r="AX50" s="767">
        <v>0</v>
      </c>
      <c r="AY50" s="767">
        <v>0</v>
      </c>
      <c r="AZ50" s="767">
        <v>0</v>
      </c>
      <c r="BA50" s="767">
        <v>0</v>
      </c>
      <c r="BB50" s="767">
        <v>0</v>
      </c>
      <c r="BC50" s="767">
        <v>0</v>
      </c>
      <c r="BD50" s="767">
        <v>0</v>
      </c>
      <c r="BE50" s="767">
        <v>0</v>
      </c>
      <c r="BF50" s="767">
        <v>0</v>
      </c>
      <c r="BG50" s="767">
        <v>0</v>
      </c>
      <c r="BH50" s="766">
        <v>0</v>
      </c>
      <c r="BI50" s="766">
        <v>0</v>
      </c>
      <c r="BJ50" s="766">
        <v>0</v>
      </c>
      <c r="BK50" s="762">
        <v>0</v>
      </c>
      <c r="BL50" s="762"/>
      <c r="BM50" s="537">
        <v>0</v>
      </c>
    </row>
    <row r="51" spans="1:65" ht="18.75" customHeight="1">
      <c r="A51" s="782" t="s">
        <v>153</v>
      </c>
      <c r="B51" s="781" t="s">
        <v>154</v>
      </c>
      <c r="C51" s="782" t="s">
        <v>71</v>
      </c>
      <c r="D51" s="766">
        <v>344.94</v>
      </c>
      <c r="E51" s="766">
        <v>0</v>
      </c>
      <c r="F51" s="766">
        <v>0</v>
      </c>
      <c r="G51" s="767">
        <v>0</v>
      </c>
      <c r="H51" s="767">
        <v>0</v>
      </c>
      <c r="I51" s="767">
        <v>0</v>
      </c>
      <c r="J51" s="767">
        <v>0</v>
      </c>
      <c r="K51" s="767">
        <v>0</v>
      </c>
      <c r="L51" s="767">
        <v>0</v>
      </c>
      <c r="M51" s="767">
        <v>0</v>
      </c>
      <c r="N51" s="766">
        <v>0</v>
      </c>
      <c r="O51" s="767">
        <v>0</v>
      </c>
      <c r="P51" s="767">
        <v>0</v>
      </c>
      <c r="Q51" s="767">
        <v>0</v>
      </c>
      <c r="R51" s="767">
        <v>0</v>
      </c>
      <c r="S51" s="767">
        <v>0</v>
      </c>
      <c r="T51" s="767">
        <v>0</v>
      </c>
      <c r="U51" s="758">
        <v>0</v>
      </c>
      <c r="V51" s="767">
        <v>0</v>
      </c>
      <c r="W51" s="767">
        <v>0</v>
      </c>
      <c r="X51" s="767">
        <v>0</v>
      </c>
      <c r="Y51" s="767">
        <v>0</v>
      </c>
      <c r="Z51" s="767">
        <v>0</v>
      </c>
      <c r="AA51" s="767">
        <v>0</v>
      </c>
      <c r="AB51" s="767">
        <v>0</v>
      </c>
      <c r="AC51" s="767">
        <v>0</v>
      </c>
      <c r="AD51" s="767">
        <v>2.6275399999999998</v>
      </c>
      <c r="AE51" s="767">
        <v>2.41594</v>
      </c>
      <c r="AF51" s="767">
        <v>0.01</v>
      </c>
      <c r="AG51" s="767">
        <v>0</v>
      </c>
      <c r="AH51" s="767">
        <v>0</v>
      </c>
      <c r="AI51" s="767">
        <v>0</v>
      </c>
      <c r="AJ51" s="767">
        <v>0</v>
      </c>
      <c r="AK51" s="767">
        <v>0.2016</v>
      </c>
      <c r="AL51" s="767">
        <v>0</v>
      </c>
      <c r="AM51" s="767">
        <v>0</v>
      </c>
      <c r="AN51" s="767">
        <v>0</v>
      </c>
      <c r="AO51" s="767">
        <v>0</v>
      </c>
      <c r="AP51" s="767">
        <v>0</v>
      </c>
      <c r="AQ51" s="767">
        <v>0</v>
      </c>
      <c r="AR51" s="767">
        <v>0</v>
      </c>
      <c r="AS51" s="767">
        <v>0</v>
      </c>
      <c r="AT51" s="767">
        <v>0</v>
      </c>
      <c r="AU51" s="767">
        <v>0</v>
      </c>
      <c r="AV51" s="767">
        <v>0</v>
      </c>
      <c r="AW51" s="767">
        <v>0</v>
      </c>
      <c r="AX51" s="766">
        <v>342.31245999999999</v>
      </c>
      <c r="AY51" s="767">
        <v>0</v>
      </c>
      <c r="AZ51" s="767">
        <v>0</v>
      </c>
      <c r="BA51" s="767">
        <v>0</v>
      </c>
      <c r="BB51" s="767">
        <v>0</v>
      </c>
      <c r="BC51" s="767">
        <v>0</v>
      </c>
      <c r="BD51" s="767">
        <v>0</v>
      </c>
      <c r="BE51" s="767">
        <v>0</v>
      </c>
      <c r="BF51" s="767">
        <v>0</v>
      </c>
      <c r="BG51" s="767">
        <v>0</v>
      </c>
      <c r="BH51" s="766">
        <v>2.6275399999999998</v>
      </c>
      <c r="BI51" s="766">
        <v>-1.2275399999999996</v>
      </c>
      <c r="BJ51" s="766">
        <v>0</v>
      </c>
      <c r="BK51" s="762">
        <v>343.71246000000002</v>
      </c>
      <c r="BL51" s="762"/>
      <c r="BM51" s="537">
        <v>0</v>
      </c>
    </row>
    <row r="52" spans="1:65" ht="18.75" customHeight="1">
      <c r="A52" s="782" t="s">
        <v>155</v>
      </c>
      <c r="B52" s="781" t="s">
        <v>156</v>
      </c>
      <c r="C52" s="782" t="s">
        <v>72</v>
      </c>
      <c r="D52" s="766">
        <v>68.149999999999991</v>
      </c>
      <c r="E52" s="766">
        <v>0</v>
      </c>
      <c r="F52" s="766">
        <v>0</v>
      </c>
      <c r="G52" s="767">
        <v>0</v>
      </c>
      <c r="H52" s="767">
        <v>0</v>
      </c>
      <c r="I52" s="767">
        <v>0</v>
      </c>
      <c r="J52" s="767">
        <v>0</v>
      </c>
      <c r="K52" s="767">
        <v>0</v>
      </c>
      <c r="L52" s="767">
        <v>0</v>
      </c>
      <c r="M52" s="767">
        <v>0</v>
      </c>
      <c r="N52" s="766">
        <v>0</v>
      </c>
      <c r="O52" s="767">
        <v>0</v>
      </c>
      <c r="P52" s="767">
        <v>0</v>
      </c>
      <c r="Q52" s="767">
        <v>0</v>
      </c>
      <c r="R52" s="767">
        <v>0</v>
      </c>
      <c r="S52" s="767">
        <v>0</v>
      </c>
      <c r="T52" s="767">
        <v>0</v>
      </c>
      <c r="U52" s="758">
        <v>0</v>
      </c>
      <c r="V52" s="767">
        <v>0</v>
      </c>
      <c r="W52" s="767">
        <v>0</v>
      </c>
      <c r="X52" s="767">
        <v>0</v>
      </c>
      <c r="Y52" s="767">
        <v>0</v>
      </c>
      <c r="Z52" s="767">
        <v>0.01</v>
      </c>
      <c r="AA52" s="767">
        <v>0</v>
      </c>
      <c r="AB52" s="767">
        <v>0</v>
      </c>
      <c r="AC52" s="767">
        <v>0</v>
      </c>
      <c r="AD52" s="767">
        <v>0</v>
      </c>
      <c r="AE52" s="767">
        <v>0</v>
      </c>
      <c r="AF52" s="767">
        <v>0</v>
      </c>
      <c r="AG52" s="767">
        <v>0</v>
      </c>
      <c r="AH52" s="767">
        <v>0</v>
      </c>
      <c r="AI52" s="767">
        <v>0</v>
      </c>
      <c r="AJ52" s="767">
        <v>0</v>
      </c>
      <c r="AK52" s="767">
        <v>0</v>
      </c>
      <c r="AL52" s="767">
        <v>0</v>
      </c>
      <c r="AM52" s="767">
        <v>0</v>
      </c>
      <c r="AN52" s="767">
        <v>0</v>
      </c>
      <c r="AO52" s="767">
        <v>0</v>
      </c>
      <c r="AP52" s="767">
        <v>0</v>
      </c>
      <c r="AQ52" s="767">
        <v>0</v>
      </c>
      <c r="AR52" s="767">
        <v>0</v>
      </c>
      <c r="AS52" s="767">
        <v>0</v>
      </c>
      <c r="AT52" s="767">
        <v>0</v>
      </c>
      <c r="AU52" s="767">
        <v>0</v>
      </c>
      <c r="AV52" s="767">
        <v>0</v>
      </c>
      <c r="AW52" s="767">
        <v>0</v>
      </c>
      <c r="AX52" s="767">
        <v>0</v>
      </c>
      <c r="AY52" s="766">
        <v>68.139999999999986</v>
      </c>
      <c r="AZ52" s="767">
        <v>0</v>
      </c>
      <c r="BA52" s="767">
        <v>0</v>
      </c>
      <c r="BB52" s="767">
        <v>0</v>
      </c>
      <c r="BC52" s="767">
        <v>0</v>
      </c>
      <c r="BD52" s="767">
        <v>0</v>
      </c>
      <c r="BE52" s="767">
        <v>0</v>
      </c>
      <c r="BF52" s="767">
        <v>0</v>
      </c>
      <c r="BG52" s="767">
        <v>0</v>
      </c>
      <c r="BH52" s="766">
        <v>0.01</v>
      </c>
      <c r="BI52" s="766">
        <v>1.25</v>
      </c>
      <c r="BJ52" s="766">
        <v>0</v>
      </c>
      <c r="BK52" s="762">
        <v>69.399999999999991</v>
      </c>
      <c r="BL52" s="762"/>
      <c r="BM52" s="537">
        <v>0</v>
      </c>
    </row>
    <row r="53" spans="1:65" ht="26.4">
      <c r="A53" s="782" t="s">
        <v>157</v>
      </c>
      <c r="B53" s="781" t="s">
        <v>158</v>
      </c>
      <c r="C53" s="782" t="s">
        <v>73</v>
      </c>
      <c r="D53" s="766">
        <v>7.4654900000000008</v>
      </c>
      <c r="E53" s="766">
        <v>0</v>
      </c>
      <c r="F53" s="766">
        <v>0</v>
      </c>
      <c r="G53" s="767">
        <v>0</v>
      </c>
      <c r="H53" s="767">
        <v>0</v>
      </c>
      <c r="I53" s="767">
        <v>0</v>
      </c>
      <c r="J53" s="767">
        <v>0</v>
      </c>
      <c r="K53" s="767">
        <v>0</v>
      </c>
      <c r="L53" s="767">
        <v>0</v>
      </c>
      <c r="M53" s="767">
        <v>0</v>
      </c>
      <c r="N53" s="766">
        <v>0</v>
      </c>
      <c r="O53" s="767">
        <v>0</v>
      </c>
      <c r="P53" s="767">
        <v>0</v>
      </c>
      <c r="Q53" s="767">
        <v>0</v>
      </c>
      <c r="R53" s="767">
        <v>0</v>
      </c>
      <c r="S53" s="767">
        <v>0</v>
      </c>
      <c r="T53" s="767">
        <v>0</v>
      </c>
      <c r="U53" s="758">
        <v>0</v>
      </c>
      <c r="V53" s="767">
        <v>0</v>
      </c>
      <c r="W53" s="767">
        <v>0</v>
      </c>
      <c r="X53" s="767">
        <v>0</v>
      </c>
      <c r="Y53" s="767">
        <v>0</v>
      </c>
      <c r="Z53" s="767">
        <v>0</v>
      </c>
      <c r="AA53" s="767">
        <v>0</v>
      </c>
      <c r="AB53" s="767">
        <v>0</v>
      </c>
      <c r="AC53" s="767">
        <v>0</v>
      </c>
      <c r="AD53" s="767">
        <v>0</v>
      </c>
      <c r="AE53" s="767">
        <v>0</v>
      </c>
      <c r="AF53" s="767">
        <v>0</v>
      </c>
      <c r="AG53" s="767">
        <v>0</v>
      </c>
      <c r="AH53" s="767">
        <v>0</v>
      </c>
      <c r="AI53" s="767">
        <v>0</v>
      </c>
      <c r="AJ53" s="767">
        <v>0</v>
      </c>
      <c r="AK53" s="767">
        <v>0</v>
      </c>
      <c r="AL53" s="767">
        <v>0</v>
      </c>
      <c r="AM53" s="767">
        <v>0</v>
      </c>
      <c r="AN53" s="767">
        <v>0</v>
      </c>
      <c r="AO53" s="767">
        <v>0</v>
      </c>
      <c r="AP53" s="767">
        <v>0</v>
      </c>
      <c r="AQ53" s="767">
        <v>0</v>
      </c>
      <c r="AR53" s="767">
        <v>0</v>
      </c>
      <c r="AS53" s="767">
        <v>0</v>
      </c>
      <c r="AT53" s="767">
        <v>0</v>
      </c>
      <c r="AU53" s="767">
        <v>0</v>
      </c>
      <c r="AV53" s="767">
        <v>0</v>
      </c>
      <c r="AW53" s="767">
        <v>0</v>
      </c>
      <c r="AX53" s="767">
        <v>0</v>
      </c>
      <c r="AY53" s="767">
        <v>1.0500000000000001E-2</v>
      </c>
      <c r="AZ53" s="766">
        <v>7.4549900000000004</v>
      </c>
      <c r="BA53" s="767">
        <v>0</v>
      </c>
      <c r="BB53" s="767">
        <v>0</v>
      </c>
      <c r="BC53" s="767">
        <v>0</v>
      </c>
      <c r="BD53" s="767">
        <v>0</v>
      </c>
      <c r="BE53" s="767">
        <v>0</v>
      </c>
      <c r="BF53" s="767">
        <v>0</v>
      </c>
      <c r="BG53" s="767">
        <v>0</v>
      </c>
      <c r="BH53" s="766">
        <v>1.0500000000000001E-2</v>
      </c>
      <c r="BI53" s="766">
        <v>0.40949999999999998</v>
      </c>
      <c r="BJ53" s="766">
        <v>0</v>
      </c>
      <c r="BK53" s="762">
        <v>7.8749900000000004</v>
      </c>
      <c r="BL53" s="762"/>
      <c r="BM53" s="537">
        <v>0</v>
      </c>
    </row>
    <row r="54" spans="1:65" ht="26.4">
      <c r="A54" s="782" t="s">
        <v>159</v>
      </c>
      <c r="B54" s="781" t="s">
        <v>160</v>
      </c>
      <c r="C54" s="782" t="s">
        <v>74</v>
      </c>
      <c r="D54" s="766">
        <v>0.08</v>
      </c>
      <c r="E54" s="766">
        <v>0</v>
      </c>
      <c r="F54" s="766">
        <v>0</v>
      </c>
      <c r="G54" s="767">
        <v>0</v>
      </c>
      <c r="H54" s="767">
        <v>0</v>
      </c>
      <c r="I54" s="767">
        <v>0</v>
      </c>
      <c r="J54" s="767">
        <v>0</v>
      </c>
      <c r="K54" s="767">
        <v>0</v>
      </c>
      <c r="L54" s="767">
        <v>0</v>
      </c>
      <c r="M54" s="767">
        <v>0</v>
      </c>
      <c r="N54" s="766">
        <v>0</v>
      </c>
      <c r="O54" s="767">
        <v>0</v>
      </c>
      <c r="P54" s="767">
        <v>0</v>
      </c>
      <c r="Q54" s="767">
        <v>0</v>
      </c>
      <c r="R54" s="767">
        <v>0</v>
      </c>
      <c r="S54" s="767">
        <v>0</v>
      </c>
      <c r="T54" s="767">
        <v>0</v>
      </c>
      <c r="U54" s="758">
        <v>0</v>
      </c>
      <c r="V54" s="767">
        <v>0</v>
      </c>
      <c r="W54" s="767">
        <v>0</v>
      </c>
      <c r="X54" s="767">
        <v>0</v>
      </c>
      <c r="Y54" s="767">
        <v>0</v>
      </c>
      <c r="Z54" s="767">
        <v>0</v>
      </c>
      <c r="AA54" s="767">
        <v>0</v>
      </c>
      <c r="AB54" s="767">
        <v>0</v>
      </c>
      <c r="AC54" s="767">
        <v>0</v>
      </c>
      <c r="AD54" s="767">
        <v>0</v>
      </c>
      <c r="AE54" s="767">
        <v>0</v>
      </c>
      <c r="AF54" s="767">
        <v>0</v>
      </c>
      <c r="AG54" s="767">
        <v>0</v>
      </c>
      <c r="AH54" s="767">
        <v>0</v>
      </c>
      <c r="AI54" s="767">
        <v>0</v>
      </c>
      <c r="AJ54" s="767">
        <v>0</v>
      </c>
      <c r="AK54" s="767">
        <v>0</v>
      </c>
      <c r="AL54" s="767">
        <v>0</v>
      </c>
      <c r="AM54" s="767">
        <v>0</v>
      </c>
      <c r="AN54" s="767">
        <v>0</v>
      </c>
      <c r="AO54" s="767">
        <v>0</v>
      </c>
      <c r="AP54" s="767">
        <v>0</v>
      </c>
      <c r="AQ54" s="767">
        <v>0</v>
      </c>
      <c r="AR54" s="767">
        <v>0</v>
      </c>
      <c r="AS54" s="767">
        <v>0</v>
      </c>
      <c r="AT54" s="767">
        <v>0</v>
      </c>
      <c r="AU54" s="767">
        <v>0</v>
      </c>
      <c r="AV54" s="767">
        <v>0</v>
      </c>
      <c r="AW54" s="767">
        <v>0</v>
      </c>
      <c r="AX54" s="767">
        <v>0</v>
      </c>
      <c r="AY54" s="767">
        <v>0</v>
      </c>
      <c r="AZ54" s="767">
        <v>0</v>
      </c>
      <c r="BA54" s="766">
        <v>0.08</v>
      </c>
      <c r="BB54" s="767">
        <v>0</v>
      </c>
      <c r="BC54" s="767">
        <v>0</v>
      </c>
      <c r="BD54" s="767">
        <v>0</v>
      </c>
      <c r="BE54" s="767">
        <v>0</v>
      </c>
      <c r="BF54" s="767">
        <v>0</v>
      </c>
      <c r="BG54" s="767">
        <v>0</v>
      </c>
      <c r="BH54" s="766">
        <v>0</v>
      </c>
      <c r="BI54" s="766">
        <v>0</v>
      </c>
      <c r="BJ54" s="766">
        <v>0</v>
      </c>
      <c r="BK54" s="762">
        <v>0.08</v>
      </c>
      <c r="BL54" s="762"/>
      <c r="BM54" s="537">
        <v>0</v>
      </c>
    </row>
    <row r="55" spans="1:65" ht="26.4">
      <c r="A55" s="782" t="s">
        <v>161</v>
      </c>
      <c r="B55" s="781" t="s">
        <v>162</v>
      </c>
      <c r="C55" s="782" t="s">
        <v>75</v>
      </c>
      <c r="D55" s="766">
        <v>0</v>
      </c>
      <c r="E55" s="766">
        <v>0</v>
      </c>
      <c r="F55" s="766">
        <v>0</v>
      </c>
      <c r="G55" s="767">
        <v>0</v>
      </c>
      <c r="H55" s="767">
        <v>0</v>
      </c>
      <c r="I55" s="767">
        <v>0</v>
      </c>
      <c r="J55" s="767">
        <v>0</v>
      </c>
      <c r="K55" s="767">
        <v>0</v>
      </c>
      <c r="L55" s="767">
        <v>0</v>
      </c>
      <c r="M55" s="767">
        <v>0</v>
      </c>
      <c r="N55" s="766">
        <v>0</v>
      </c>
      <c r="O55" s="767">
        <v>0</v>
      </c>
      <c r="P55" s="767">
        <v>0</v>
      </c>
      <c r="Q55" s="767">
        <v>0</v>
      </c>
      <c r="R55" s="767">
        <v>0</v>
      </c>
      <c r="S55" s="767">
        <v>0</v>
      </c>
      <c r="T55" s="767">
        <v>0</v>
      </c>
      <c r="U55" s="758">
        <v>0</v>
      </c>
      <c r="V55" s="767">
        <v>0</v>
      </c>
      <c r="W55" s="767">
        <v>0</v>
      </c>
      <c r="X55" s="767">
        <v>0</v>
      </c>
      <c r="Y55" s="767">
        <v>0</v>
      </c>
      <c r="Z55" s="767">
        <v>0</v>
      </c>
      <c r="AA55" s="767">
        <v>0</v>
      </c>
      <c r="AB55" s="767">
        <v>0</v>
      </c>
      <c r="AC55" s="767">
        <v>0</v>
      </c>
      <c r="AD55" s="767">
        <v>0</v>
      </c>
      <c r="AE55" s="767">
        <v>0</v>
      </c>
      <c r="AF55" s="767">
        <v>0</v>
      </c>
      <c r="AG55" s="767">
        <v>0</v>
      </c>
      <c r="AH55" s="767">
        <v>0</v>
      </c>
      <c r="AI55" s="767">
        <v>0</v>
      </c>
      <c r="AJ55" s="767">
        <v>0</v>
      </c>
      <c r="AK55" s="767">
        <v>0</v>
      </c>
      <c r="AL55" s="767">
        <v>0</v>
      </c>
      <c r="AM55" s="767">
        <v>0</v>
      </c>
      <c r="AN55" s="767">
        <v>0</v>
      </c>
      <c r="AO55" s="767">
        <v>0</v>
      </c>
      <c r="AP55" s="767">
        <v>0</v>
      </c>
      <c r="AQ55" s="767">
        <v>0</v>
      </c>
      <c r="AR55" s="767">
        <v>0</v>
      </c>
      <c r="AS55" s="767">
        <v>0</v>
      </c>
      <c r="AT55" s="767">
        <v>0</v>
      </c>
      <c r="AU55" s="767">
        <v>0</v>
      </c>
      <c r="AV55" s="767">
        <v>0</v>
      </c>
      <c r="AW55" s="767">
        <v>0</v>
      </c>
      <c r="AX55" s="767">
        <v>0</v>
      </c>
      <c r="AY55" s="767">
        <v>0</v>
      </c>
      <c r="AZ55" s="767">
        <v>0</v>
      </c>
      <c r="BA55" s="767">
        <v>0</v>
      </c>
      <c r="BB55" s="766">
        <v>0</v>
      </c>
      <c r="BC55" s="767">
        <v>0</v>
      </c>
      <c r="BD55" s="767">
        <v>0</v>
      </c>
      <c r="BE55" s="767">
        <v>0</v>
      </c>
      <c r="BF55" s="767">
        <v>0</v>
      </c>
      <c r="BG55" s="767">
        <v>0</v>
      </c>
      <c r="BH55" s="766">
        <v>0</v>
      </c>
      <c r="BI55" s="766">
        <v>0</v>
      </c>
      <c r="BJ55" s="766">
        <v>0</v>
      </c>
      <c r="BK55" s="762">
        <v>0</v>
      </c>
      <c r="BL55" s="762"/>
      <c r="BM55" s="537">
        <v>0</v>
      </c>
    </row>
    <row r="56" spans="1:65" ht="21.75" customHeight="1">
      <c r="A56" s="782" t="s">
        <v>163</v>
      </c>
      <c r="B56" s="781" t="s">
        <v>164</v>
      </c>
      <c r="C56" s="782" t="s">
        <v>76</v>
      </c>
      <c r="D56" s="766">
        <v>0.02</v>
      </c>
      <c r="E56" s="766">
        <v>0</v>
      </c>
      <c r="F56" s="766">
        <v>0</v>
      </c>
      <c r="G56" s="767">
        <v>0</v>
      </c>
      <c r="H56" s="767">
        <v>0</v>
      </c>
      <c r="I56" s="767">
        <v>0</v>
      </c>
      <c r="J56" s="767">
        <v>0</v>
      </c>
      <c r="K56" s="767">
        <v>0</v>
      </c>
      <c r="L56" s="767">
        <v>0</v>
      </c>
      <c r="M56" s="767">
        <v>0</v>
      </c>
      <c r="N56" s="766">
        <v>0</v>
      </c>
      <c r="O56" s="767">
        <v>0</v>
      </c>
      <c r="P56" s="767">
        <v>0</v>
      </c>
      <c r="Q56" s="767">
        <v>0</v>
      </c>
      <c r="R56" s="767">
        <v>0</v>
      </c>
      <c r="S56" s="767">
        <v>0</v>
      </c>
      <c r="T56" s="767">
        <v>0</v>
      </c>
      <c r="U56" s="758">
        <v>0</v>
      </c>
      <c r="V56" s="767">
        <v>0</v>
      </c>
      <c r="W56" s="767">
        <v>0</v>
      </c>
      <c r="X56" s="767">
        <v>0</v>
      </c>
      <c r="Y56" s="767">
        <v>0</v>
      </c>
      <c r="Z56" s="767">
        <v>0</v>
      </c>
      <c r="AA56" s="767">
        <v>0</v>
      </c>
      <c r="AB56" s="767">
        <v>0</v>
      </c>
      <c r="AC56" s="767">
        <v>0</v>
      </c>
      <c r="AD56" s="767">
        <v>0</v>
      </c>
      <c r="AE56" s="767">
        <v>0</v>
      </c>
      <c r="AF56" s="767">
        <v>0</v>
      </c>
      <c r="AG56" s="767">
        <v>0</v>
      </c>
      <c r="AH56" s="767">
        <v>0</v>
      </c>
      <c r="AI56" s="767">
        <v>0</v>
      </c>
      <c r="AJ56" s="767">
        <v>0</v>
      </c>
      <c r="AK56" s="767">
        <v>0</v>
      </c>
      <c r="AL56" s="767">
        <v>0</v>
      </c>
      <c r="AM56" s="767">
        <v>0</v>
      </c>
      <c r="AN56" s="767">
        <v>0</v>
      </c>
      <c r="AO56" s="767">
        <v>0</v>
      </c>
      <c r="AP56" s="767">
        <v>0</v>
      </c>
      <c r="AQ56" s="767">
        <v>0</v>
      </c>
      <c r="AR56" s="767">
        <v>0</v>
      </c>
      <c r="AS56" s="767">
        <v>0</v>
      </c>
      <c r="AT56" s="767">
        <v>0</v>
      </c>
      <c r="AU56" s="767">
        <v>0</v>
      </c>
      <c r="AV56" s="767">
        <v>0</v>
      </c>
      <c r="AW56" s="767">
        <v>0</v>
      </c>
      <c r="AX56" s="767">
        <v>0</v>
      </c>
      <c r="AY56" s="767">
        <v>0</v>
      </c>
      <c r="AZ56" s="767">
        <v>0</v>
      </c>
      <c r="BA56" s="767">
        <v>0</v>
      </c>
      <c r="BB56" s="767">
        <v>0</v>
      </c>
      <c r="BC56" s="766">
        <v>0.02</v>
      </c>
      <c r="BD56" s="767">
        <v>0</v>
      </c>
      <c r="BE56" s="767">
        <v>0</v>
      </c>
      <c r="BF56" s="767">
        <v>0</v>
      </c>
      <c r="BG56" s="767">
        <v>0</v>
      </c>
      <c r="BH56" s="766">
        <v>0</v>
      </c>
      <c r="BI56" s="766">
        <v>0</v>
      </c>
      <c r="BJ56" s="766">
        <v>0</v>
      </c>
      <c r="BK56" s="762">
        <v>0.02</v>
      </c>
      <c r="BL56" s="762"/>
      <c r="BM56" s="537">
        <v>0</v>
      </c>
    </row>
    <row r="57" spans="1:65" ht="26.4">
      <c r="A57" s="782" t="s">
        <v>165</v>
      </c>
      <c r="B57" s="781" t="s">
        <v>166</v>
      </c>
      <c r="C57" s="782" t="s">
        <v>77</v>
      </c>
      <c r="D57" s="766">
        <v>2105.16</v>
      </c>
      <c r="E57" s="766">
        <v>0</v>
      </c>
      <c r="F57" s="766">
        <v>0</v>
      </c>
      <c r="G57" s="767">
        <v>0</v>
      </c>
      <c r="H57" s="767">
        <v>0</v>
      </c>
      <c r="I57" s="767">
        <v>0</v>
      </c>
      <c r="J57" s="767">
        <v>0</v>
      </c>
      <c r="K57" s="767">
        <v>0</v>
      </c>
      <c r="L57" s="767">
        <v>0</v>
      </c>
      <c r="M57" s="767">
        <v>0</v>
      </c>
      <c r="N57" s="766">
        <v>0</v>
      </c>
      <c r="O57" s="767">
        <v>0</v>
      </c>
      <c r="P57" s="767">
        <v>0</v>
      </c>
      <c r="Q57" s="767">
        <v>0</v>
      </c>
      <c r="R57" s="767">
        <v>0</v>
      </c>
      <c r="S57" s="767">
        <v>0</v>
      </c>
      <c r="T57" s="767">
        <v>0</v>
      </c>
      <c r="U57" s="758">
        <v>0</v>
      </c>
      <c r="V57" s="767">
        <v>0</v>
      </c>
      <c r="W57" s="767">
        <v>0</v>
      </c>
      <c r="X57" s="767">
        <v>0</v>
      </c>
      <c r="Y57" s="767">
        <v>0</v>
      </c>
      <c r="Z57" s="767">
        <v>0</v>
      </c>
      <c r="AA57" s="767">
        <v>0</v>
      </c>
      <c r="AB57" s="767">
        <v>0</v>
      </c>
      <c r="AC57" s="767">
        <v>0</v>
      </c>
      <c r="AD57" s="767">
        <v>11.180999999999999</v>
      </c>
      <c r="AE57" s="767">
        <v>7.0000000000000007E-2</v>
      </c>
      <c r="AF57" s="767">
        <v>0.6</v>
      </c>
      <c r="AG57" s="767">
        <v>0</v>
      </c>
      <c r="AH57" s="767">
        <v>0</v>
      </c>
      <c r="AI57" s="767">
        <v>0</v>
      </c>
      <c r="AJ57" s="767">
        <v>0</v>
      </c>
      <c r="AK57" s="767">
        <v>10.510999999999999</v>
      </c>
      <c r="AL57" s="767">
        <v>0</v>
      </c>
      <c r="AM57" s="767">
        <v>0</v>
      </c>
      <c r="AN57" s="767">
        <v>0</v>
      </c>
      <c r="AO57" s="767">
        <v>0</v>
      </c>
      <c r="AP57" s="767">
        <v>0</v>
      </c>
      <c r="AQ57" s="767">
        <v>0</v>
      </c>
      <c r="AR57" s="767">
        <v>0</v>
      </c>
      <c r="AS57" s="767">
        <v>0</v>
      </c>
      <c r="AT57" s="767">
        <v>0</v>
      </c>
      <c r="AU57" s="767">
        <v>0</v>
      </c>
      <c r="AV57" s="767">
        <v>0</v>
      </c>
      <c r="AW57" s="767">
        <v>0</v>
      </c>
      <c r="AX57" s="767">
        <v>0</v>
      </c>
      <c r="AY57" s="767">
        <v>0</v>
      </c>
      <c r="AZ57" s="767">
        <v>0</v>
      </c>
      <c r="BA57" s="767">
        <v>0</v>
      </c>
      <c r="BB57" s="767">
        <v>0</v>
      </c>
      <c r="BC57" s="767">
        <v>0</v>
      </c>
      <c r="BD57" s="766">
        <v>2093.9789999999998</v>
      </c>
      <c r="BE57" s="767">
        <v>0</v>
      </c>
      <c r="BF57" s="767">
        <v>0</v>
      </c>
      <c r="BG57" s="767">
        <v>0</v>
      </c>
      <c r="BH57" s="766">
        <v>11.180999999999999</v>
      </c>
      <c r="BI57" s="766">
        <v>-11.180999999999999</v>
      </c>
      <c r="BJ57" s="766">
        <v>0</v>
      </c>
      <c r="BK57" s="762">
        <v>2093.9789999999998</v>
      </c>
      <c r="BL57" s="762"/>
      <c r="BM57" s="537">
        <v>0</v>
      </c>
    </row>
    <row r="58" spans="1:65" ht="26.4">
      <c r="A58" s="782" t="s">
        <v>167</v>
      </c>
      <c r="B58" s="781" t="s">
        <v>168</v>
      </c>
      <c r="C58" s="782" t="s">
        <v>78</v>
      </c>
      <c r="D58" s="766">
        <v>6.74</v>
      </c>
      <c r="E58" s="766">
        <v>0</v>
      </c>
      <c r="F58" s="766">
        <v>0</v>
      </c>
      <c r="G58" s="767">
        <v>0</v>
      </c>
      <c r="H58" s="767">
        <v>0</v>
      </c>
      <c r="I58" s="767">
        <v>0</v>
      </c>
      <c r="J58" s="767">
        <v>0</v>
      </c>
      <c r="K58" s="767">
        <v>0</v>
      </c>
      <c r="L58" s="767">
        <v>0</v>
      </c>
      <c r="M58" s="767">
        <v>0</v>
      </c>
      <c r="N58" s="766">
        <v>0</v>
      </c>
      <c r="O58" s="767">
        <v>0</v>
      </c>
      <c r="P58" s="767">
        <v>0</v>
      </c>
      <c r="Q58" s="767">
        <v>0</v>
      </c>
      <c r="R58" s="767">
        <v>0</v>
      </c>
      <c r="S58" s="767">
        <v>0</v>
      </c>
      <c r="T58" s="767">
        <v>0</v>
      </c>
      <c r="U58" s="758">
        <v>0</v>
      </c>
      <c r="V58" s="767">
        <v>0</v>
      </c>
      <c r="W58" s="767">
        <v>0</v>
      </c>
      <c r="X58" s="767">
        <v>0</v>
      </c>
      <c r="Y58" s="767">
        <v>0</v>
      </c>
      <c r="Z58" s="767">
        <v>0</v>
      </c>
      <c r="AA58" s="767">
        <v>0</v>
      </c>
      <c r="AB58" s="767">
        <v>0</v>
      </c>
      <c r="AC58" s="767">
        <v>0</v>
      </c>
      <c r="AD58" s="767">
        <v>0</v>
      </c>
      <c r="AE58" s="767">
        <v>0</v>
      </c>
      <c r="AF58" s="767">
        <v>0</v>
      </c>
      <c r="AG58" s="767">
        <v>0</v>
      </c>
      <c r="AH58" s="767">
        <v>0</v>
      </c>
      <c r="AI58" s="767">
        <v>0</v>
      </c>
      <c r="AJ58" s="767">
        <v>0</v>
      </c>
      <c r="AK58" s="767">
        <v>0</v>
      </c>
      <c r="AL58" s="767">
        <v>0</v>
      </c>
      <c r="AM58" s="767">
        <v>0</v>
      </c>
      <c r="AN58" s="767">
        <v>0</v>
      </c>
      <c r="AO58" s="767">
        <v>0</v>
      </c>
      <c r="AP58" s="767">
        <v>0</v>
      </c>
      <c r="AQ58" s="767">
        <v>0</v>
      </c>
      <c r="AR58" s="767">
        <v>0</v>
      </c>
      <c r="AS58" s="767">
        <v>0</v>
      </c>
      <c r="AT58" s="767">
        <v>0</v>
      </c>
      <c r="AU58" s="767">
        <v>0</v>
      </c>
      <c r="AV58" s="767">
        <v>0</v>
      </c>
      <c r="AW58" s="767">
        <v>0</v>
      </c>
      <c r="AX58" s="767">
        <v>0</v>
      </c>
      <c r="AY58" s="767">
        <v>0</v>
      </c>
      <c r="AZ58" s="767">
        <v>0</v>
      </c>
      <c r="BA58" s="767">
        <v>0</v>
      </c>
      <c r="BB58" s="767">
        <v>0</v>
      </c>
      <c r="BC58" s="767">
        <v>0</v>
      </c>
      <c r="BD58" s="767">
        <v>0</v>
      </c>
      <c r="BE58" s="766">
        <v>6.74</v>
      </c>
      <c r="BF58" s="767">
        <v>0</v>
      </c>
      <c r="BG58" s="767">
        <v>0</v>
      </c>
      <c r="BH58" s="766">
        <v>0</v>
      </c>
      <c r="BI58" s="766">
        <v>0</v>
      </c>
      <c r="BJ58" s="766">
        <v>0</v>
      </c>
      <c r="BK58" s="762">
        <v>6.74</v>
      </c>
      <c r="BL58" s="762"/>
      <c r="BM58" s="537">
        <v>0</v>
      </c>
    </row>
    <row r="59" spans="1:65">
      <c r="A59" s="782" t="s">
        <v>169</v>
      </c>
      <c r="B59" s="781" t="s">
        <v>170</v>
      </c>
      <c r="C59" s="782" t="s">
        <v>79</v>
      </c>
      <c r="D59" s="766">
        <v>0.09</v>
      </c>
      <c r="E59" s="766">
        <v>0</v>
      </c>
      <c r="F59" s="766">
        <v>0</v>
      </c>
      <c r="G59" s="767">
        <v>0</v>
      </c>
      <c r="H59" s="767">
        <v>0</v>
      </c>
      <c r="I59" s="767">
        <v>0</v>
      </c>
      <c r="J59" s="767">
        <v>0</v>
      </c>
      <c r="K59" s="767">
        <v>0</v>
      </c>
      <c r="L59" s="767">
        <v>0</v>
      </c>
      <c r="M59" s="767">
        <v>0</v>
      </c>
      <c r="N59" s="766">
        <v>0</v>
      </c>
      <c r="O59" s="767">
        <v>0</v>
      </c>
      <c r="P59" s="767">
        <v>0</v>
      </c>
      <c r="Q59" s="767">
        <v>0</v>
      </c>
      <c r="R59" s="767">
        <v>0</v>
      </c>
      <c r="S59" s="767">
        <v>0</v>
      </c>
      <c r="T59" s="767">
        <v>0</v>
      </c>
      <c r="U59" s="758">
        <v>0</v>
      </c>
      <c r="V59" s="767">
        <v>0</v>
      </c>
      <c r="W59" s="767">
        <v>0</v>
      </c>
      <c r="X59" s="767">
        <v>0</v>
      </c>
      <c r="Y59" s="767">
        <v>0</v>
      </c>
      <c r="Z59" s="767">
        <v>0</v>
      </c>
      <c r="AA59" s="767">
        <v>0</v>
      </c>
      <c r="AB59" s="767">
        <v>0</v>
      </c>
      <c r="AC59" s="767">
        <v>0</v>
      </c>
      <c r="AD59" s="767">
        <v>0</v>
      </c>
      <c r="AE59" s="767">
        <v>0</v>
      </c>
      <c r="AF59" s="767">
        <v>0</v>
      </c>
      <c r="AG59" s="767">
        <v>0</v>
      </c>
      <c r="AH59" s="767">
        <v>0</v>
      </c>
      <c r="AI59" s="767">
        <v>0</v>
      </c>
      <c r="AJ59" s="767">
        <v>0</v>
      </c>
      <c r="AK59" s="767">
        <v>0</v>
      </c>
      <c r="AL59" s="767">
        <v>0</v>
      </c>
      <c r="AM59" s="767">
        <v>0</v>
      </c>
      <c r="AN59" s="767">
        <v>0</v>
      </c>
      <c r="AO59" s="767">
        <v>0</v>
      </c>
      <c r="AP59" s="767">
        <v>0</v>
      </c>
      <c r="AQ59" s="767">
        <v>0</v>
      </c>
      <c r="AR59" s="767">
        <v>0</v>
      </c>
      <c r="AS59" s="767">
        <v>0</v>
      </c>
      <c r="AT59" s="767">
        <v>0</v>
      </c>
      <c r="AU59" s="767">
        <v>0</v>
      </c>
      <c r="AV59" s="767">
        <v>0</v>
      </c>
      <c r="AW59" s="767">
        <v>0</v>
      </c>
      <c r="AX59" s="767">
        <v>0</v>
      </c>
      <c r="AY59" s="767">
        <v>0</v>
      </c>
      <c r="AZ59" s="767">
        <v>0</v>
      </c>
      <c r="BA59" s="767">
        <v>0</v>
      </c>
      <c r="BB59" s="767">
        <v>0</v>
      </c>
      <c r="BC59" s="767">
        <v>0</v>
      </c>
      <c r="BD59" s="767">
        <v>0</v>
      </c>
      <c r="BE59" s="767">
        <v>0</v>
      </c>
      <c r="BF59" s="766">
        <v>0.09</v>
      </c>
      <c r="BG59" s="767">
        <v>0</v>
      </c>
      <c r="BH59" s="766">
        <v>0</v>
      </c>
      <c r="BI59" s="766">
        <v>0</v>
      </c>
      <c r="BJ59" s="766">
        <v>0</v>
      </c>
      <c r="BK59" s="762">
        <v>0.09</v>
      </c>
      <c r="BL59" s="762"/>
      <c r="BM59" s="537">
        <v>0</v>
      </c>
    </row>
    <row r="60" spans="1:65" ht="18.75" customHeight="1">
      <c r="A60" s="789">
        <v>3</v>
      </c>
      <c r="B60" s="790" t="s">
        <v>171</v>
      </c>
      <c r="C60" s="789" t="s">
        <v>172</v>
      </c>
      <c r="D60" s="758">
        <v>791.73390000000006</v>
      </c>
      <c r="E60" s="758">
        <v>0</v>
      </c>
      <c r="F60" s="758">
        <v>0</v>
      </c>
      <c r="G60" s="767">
        <v>0</v>
      </c>
      <c r="H60" s="767">
        <v>0</v>
      </c>
      <c r="I60" s="767">
        <v>0</v>
      </c>
      <c r="J60" s="767">
        <v>0</v>
      </c>
      <c r="K60" s="767">
        <v>0</v>
      </c>
      <c r="L60" s="767">
        <v>0</v>
      </c>
      <c r="M60" s="767">
        <v>0</v>
      </c>
      <c r="N60" s="766">
        <v>0</v>
      </c>
      <c r="O60" s="767">
        <v>0</v>
      </c>
      <c r="P60" s="767">
        <v>0</v>
      </c>
      <c r="Q60" s="767">
        <v>0</v>
      </c>
      <c r="R60" s="767">
        <v>0</v>
      </c>
      <c r="S60" s="767">
        <v>0</v>
      </c>
      <c r="T60" s="767">
        <v>0</v>
      </c>
      <c r="U60" s="758">
        <v>11.606</v>
      </c>
      <c r="V60" s="767">
        <v>0</v>
      </c>
      <c r="W60" s="767">
        <v>0</v>
      </c>
      <c r="X60" s="767">
        <v>0</v>
      </c>
      <c r="Y60" s="767">
        <v>0</v>
      </c>
      <c r="Z60" s="767">
        <v>0</v>
      </c>
      <c r="AA60" s="767">
        <v>0</v>
      </c>
      <c r="AB60" s="767">
        <v>0</v>
      </c>
      <c r="AC60" s="767">
        <v>0</v>
      </c>
      <c r="AD60" s="767">
        <v>11.010999999999999</v>
      </c>
      <c r="AE60" s="767">
        <v>2.0941700000000001</v>
      </c>
      <c r="AF60" s="767">
        <v>0.01</v>
      </c>
      <c r="AG60" s="767">
        <v>0</v>
      </c>
      <c r="AH60" s="767">
        <v>0</v>
      </c>
      <c r="AI60" s="767">
        <v>0.1</v>
      </c>
      <c r="AJ60" s="767">
        <v>0</v>
      </c>
      <c r="AK60" s="767">
        <v>8.8068299999999997</v>
      </c>
      <c r="AL60" s="767">
        <v>0</v>
      </c>
      <c r="AM60" s="767">
        <v>0</v>
      </c>
      <c r="AN60" s="767">
        <v>0</v>
      </c>
      <c r="AO60" s="767">
        <v>0</v>
      </c>
      <c r="AP60" s="767">
        <v>0</v>
      </c>
      <c r="AQ60" s="767">
        <v>0</v>
      </c>
      <c r="AR60" s="767">
        <v>0</v>
      </c>
      <c r="AS60" s="767">
        <v>0</v>
      </c>
      <c r="AT60" s="767">
        <v>0</v>
      </c>
      <c r="AU60" s="767">
        <v>0</v>
      </c>
      <c r="AV60" s="767">
        <v>0</v>
      </c>
      <c r="AW60" s="767">
        <v>0</v>
      </c>
      <c r="AX60" s="767">
        <v>0</v>
      </c>
      <c r="AY60" s="767">
        <v>0.59499999999999997</v>
      </c>
      <c r="AZ60" s="767">
        <v>0</v>
      </c>
      <c r="BA60" s="767">
        <v>0</v>
      </c>
      <c r="BB60" s="767">
        <v>0</v>
      </c>
      <c r="BC60" s="767">
        <v>0</v>
      </c>
      <c r="BD60" s="767">
        <v>0</v>
      </c>
      <c r="BE60" s="767">
        <v>0</v>
      </c>
      <c r="BF60" s="767">
        <v>0</v>
      </c>
      <c r="BG60" s="766">
        <v>780.12790000000007</v>
      </c>
      <c r="BH60" s="766">
        <v>11.606</v>
      </c>
      <c r="BI60" s="766">
        <v>-11.606</v>
      </c>
      <c r="BJ60" s="766">
        <v>0</v>
      </c>
      <c r="BK60" s="762">
        <v>780.12790000000007</v>
      </c>
      <c r="BL60" s="762"/>
      <c r="BM60" s="537">
        <v>0</v>
      </c>
    </row>
    <row r="61" spans="1:65" ht="18" customHeight="1">
      <c r="A61" s="791"/>
      <c r="B61" s="792" t="s">
        <v>173</v>
      </c>
      <c r="C61" s="792"/>
      <c r="D61" s="793"/>
      <c r="E61" s="794">
        <v>0</v>
      </c>
      <c r="F61" s="794">
        <v>0</v>
      </c>
      <c r="G61" s="794">
        <v>0</v>
      </c>
      <c r="H61" s="794">
        <v>0</v>
      </c>
      <c r="I61" s="794">
        <v>0</v>
      </c>
      <c r="J61" s="794">
        <v>0</v>
      </c>
      <c r="K61" s="794">
        <v>0</v>
      </c>
      <c r="L61" s="794">
        <v>0</v>
      </c>
      <c r="M61" s="794">
        <v>0</v>
      </c>
      <c r="N61" s="794">
        <v>0</v>
      </c>
      <c r="O61" s="794">
        <v>0</v>
      </c>
      <c r="P61" s="794">
        <v>0</v>
      </c>
      <c r="Q61" s="794">
        <v>0</v>
      </c>
      <c r="R61" s="794">
        <v>0</v>
      </c>
      <c r="S61" s="794">
        <v>0</v>
      </c>
      <c r="T61" s="794">
        <v>0</v>
      </c>
      <c r="U61" s="793">
        <v>159.26219</v>
      </c>
      <c r="V61" s="794">
        <v>5.0599999999999996</v>
      </c>
      <c r="W61" s="794">
        <v>0.36230000000000001</v>
      </c>
      <c r="X61" s="794">
        <v>0</v>
      </c>
      <c r="Y61" s="794">
        <v>0</v>
      </c>
      <c r="Z61" s="794">
        <v>1.0249999999999999</v>
      </c>
      <c r="AA61" s="794">
        <v>0</v>
      </c>
      <c r="AB61" s="794">
        <v>0</v>
      </c>
      <c r="AC61" s="794">
        <v>0</v>
      </c>
      <c r="AD61" s="794">
        <v>163.67623</v>
      </c>
      <c r="AE61" s="795">
        <v>59.185090000000002</v>
      </c>
      <c r="AF61" s="795">
        <v>2.61</v>
      </c>
      <c r="AG61" s="795">
        <v>0</v>
      </c>
      <c r="AH61" s="795">
        <v>0.56000000000000005</v>
      </c>
      <c r="AI61" s="795">
        <v>1.7400000000000002</v>
      </c>
      <c r="AJ61" s="795">
        <v>0.77</v>
      </c>
      <c r="AK61" s="795">
        <v>105.43037999999999</v>
      </c>
      <c r="AL61" s="795">
        <v>0.06</v>
      </c>
      <c r="AM61" s="795">
        <v>0</v>
      </c>
      <c r="AN61" s="795">
        <v>0</v>
      </c>
      <c r="AO61" s="795">
        <v>0.05</v>
      </c>
      <c r="AP61" s="795">
        <v>0</v>
      </c>
      <c r="AQ61" s="795">
        <v>0</v>
      </c>
      <c r="AR61" s="795">
        <v>0</v>
      </c>
      <c r="AS61" s="795">
        <v>0</v>
      </c>
      <c r="AT61" s="795">
        <v>0</v>
      </c>
      <c r="AU61" s="795">
        <v>0</v>
      </c>
      <c r="AV61" s="795">
        <v>0</v>
      </c>
      <c r="AW61" s="795">
        <v>0</v>
      </c>
      <c r="AX61" s="795">
        <v>1.4000000000000001</v>
      </c>
      <c r="AY61" s="795">
        <v>1.26</v>
      </c>
      <c r="AZ61" s="795">
        <v>0.42</v>
      </c>
      <c r="BA61" s="795">
        <v>0</v>
      </c>
      <c r="BB61" s="795">
        <v>0</v>
      </c>
      <c r="BC61" s="795">
        <v>0</v>
      </c>
      <c r="BD61" s="795">
        <v>0</v>
      </c>
      <c r="BE61" s="795">
        <v>0</v>
      </c>
      <c r="BF61" s="795">
        <v>0</v>
      </c>
      <c r="BG61" s="794">
        <v>0</v>
      </c>
      <c r="BH61" s="794">
        <v>0</v>
      </c>
      <c r="BI61" s="794">
        <v>0</v>
      </c>
      <c r="BJ61" s="794">
        <v>0</v>
      </c>
      <c r="BK61" s="793">
        <v>0</v>
      </c>
      <c r="BL61" s="762"/>
    </row>
    <row r="62" spans="1:65" ht="29.25" customHeight="1">
      <c r="A62" s="748"/>
      <c r="B62" s="796" t="s">
        <v>654</v>
      </c>
      <c r="C62" s="797"/>
      <c r="D62" s="750"/>
      <c r="E62" s="750">
        <v>63965.753810000002</v>
      </c>
      <c r="F62" s="750">
        <v>6632.9840399999994</v>
      </c>
      <c r="G62" s="750">
        <v>387.51790000000005</v>
      </c>
      <c r="H62" s="750">
        <v>2420.4458399999999</v>
      </c>
      <c r="I62" s="750">
        <v>3825.0102999999999</v>
      </c>
      <c r="J62" s="750">
        <v>24401.928070000002</v>
      </c>
      <c r="K62" s="750">
        <v>1210.0999999999997</v>
      </c>
      <c r="L62" s="750">
        <v>22348.400000000005</v>
      </c>
      <c r="M62" s="750">
        <v>0</v>
      </c>
      <c r="N62" s="750">
        <v>9292.08</v>
      </c>
      <c r="O62" s="750">
        <v>7732.87</v>
      </c>
      <c r="P62" s="750">
        <v>1341.49</v>
      </c>
      <c r="Q62" s="750">
        <v>217.72</v>
      </c>
      <c r="R62" s="750">
        <v>78.2517</v>
      </c>
      <c r="S62" s="750">
        <v>0</v>
      </c>
      <c r="T62" s="750">
        <v>2.0100000000000002</v>
      </c>
      <c r="U62" s="750">
        <v>3668.9982899999995</v>
      </c>
      <c r="V62" s="750">
        <v>9.69</v>
      </c>
      <c r="W62" s="750">
        <v>1.8783100000000001</v>
      </c>
      <c r="X62" s="750">
        <v>0</v>
      </c>
      <c r="Y62" s="750">
        <v>0</v>
      </c>
      <c r="Z62" s="750">
        <v>1.9550000000000001</v>
      </c>
      <c r="AA62" s="750">
        <v>1.06</v>
      </c>
      <c r="AB62" s="750">
        <v>0</v>
      </c>
      <c r="AC62" s="750">
        <v>17.71</v>
      </c>
      <c r="AD62" s="750">
        <v>989.09852999999998</v>
      </c>
      <c r="AE62" s="750">
        <v>699.66066000000001</v>
      </c>
      <c r="AF62" s="750">
        <v>34.199550000000002</v>
      </c>
      <c r="AG62" s="750">
        <v>0.81600000000000017</v>
      </c>
      <c r="AH62" s="750">
        <v>5.1280000000000001</v>
      </c>
      <c r="AI62" s="750">
        <v>41.983670000000004</v>
      </c>
      <c r="AJ62" s="750">
        <v>8.2600000000000016</v>
      </c>
      <c r="AK62" s="750">
        <v>142.67037999999999</v>
      </c>
      <c r="AL62" s="750">
        <v>0.76</v>
      </c>
      <c r="AM62" s="750">
        <v>0</v>
      </c>
      <c r="AN62" s="750">
        <v>0.36</v>
      </c>
      <c r="AO62" s="750">
        <v>0.15000000000000002</v>
      </c>
      <c r="AP62" s="750">
        <v>0</v>
      </c>
      <c r="AQ62" s="750">
        <v>52.800270000000005</v>
      </c>
      <c r="AR62" s="750">
        <v>0</v>
      </c>
      <c r="AS62" s="750">
        <v>0</v>
      </c>
      <c r="AT62" s="750">
        <v>2.31</v>
      </c>
      <c r="AU62" s="750">
        <v>122.4</v>
      </c>
      <c r="AV62" s="750">
        <v>3.31</v>
      </c>
      <c r="AW62" s="750">
        <v>0</v>
      </c>
      <c r="AX62" s="750">
        <v>343.71245999999996</v>
      </c>
      <c r="AY62" s="750">
        <v>69.399999999999991</v>
      </c>
      <c r="AZ62" s="750">
        <v>7.8749900000000004</v>
      </c>
      <c r="BA62" s="750">
        <v>0.08</v>
      </c>
      <c r="BB62" s="750">
        <v>0</v>
      </c>
      <c r="BC62" s="750">
        <v>0.02</v>
      </c>
      <c r="BD62" s="750">
        <v>2093.9789999999998</v>
      </c>
      <c r="BE62" s="750">
        <v>6.74</v>
      </c>
      <c r="BF62" s="750">
        <v>0.09</v>
      </c>
      <c r="BG62" s="750">
        <v>780.12790000000007</v>
      </c>
      <c r="BH62" s="750">
        <v>0</v>
      </c>
      <c r="BI62" s="750">
        <v>0</v>
      </c>
      <c r="BJ62" s="750">
        <v>0</v>
      </c>
      <c r="BK62" s="750">
        <v>0</v>
      </c>
      <c r="BL62" s="793"/>
    </row>
  </sheetData>
  <mergeCells count="11">
    <mergeCell ref="BJ3:BJ4"/>
    <mergeCell ref="BK3:BK4"/>
    <mergeCell ref="A1:B1"/>
    <mergeCell ref="A2:BI2"/>
    <mergeCell ref="E3:BG3"/>
    <mergeCell ref="A3:A4"/>
    <mergeCell ref="B3:B4"/>
    <mergeCell ref="C3:C4"/>
    <mergeCell ref="D3:D4"/>
    <mergeCell ref="BH3:BH4"/>
    <mergeCell ref="BI3:BI4"/>
  </mergeCells>
  <conditionalFormatting sqref="A5:C18">
    <cfRule type="cellIs" dxfId="609" priority="2176" stopIfTrue="1" operator="equal">
      <formula>0</formula>
    </cfRule>
  </conditionalFormatting>
  <conditionalFormatting sqref="B44:C47">
    <cfRule type="cellIs" dxfId="608" priority="2166" stopIfTrue="1" operator="equal">
      <formula>0</formula>
    </cfRule>
  </conditionalFormatting>
  <conditionalFormatting sqref="B44:C55">
    <cfRule type="cellIs" dxfId="607" priority="2165" stopIfTrue="1" operator="equal">
      <formula>0</formula>
    </cfRule>
  </conditionalFormatting>
  <conditionalFormatting sqref="C40:C43">
    <cfRule type="cellIs" dxfId="606" priority="2167" stopIfTrue="1" operator="equal">
      <formula>0</formula>
    </cfRule>
    <cfRule type="cellIs" dxfId="605" priority="2168" stopIfTrue="1" operator="equal">
      <formula>0</formula>
    </cfRule>
  </conditionalFormatting>
  <conditionalFormatting sqref="D6:D60">
    <cfRule type="cellIs" dxfId="604" priority="600" stopIfTrue="1" operator="equal">
      <formula>0</formula>
    </cfRule>
    <cfRule type="cellIs" dxfId="603" priority="601" stopIfTrue="1" operator="equal">
      <formula>0</formula>
    </cfRule>
  </conditionalFormatting>
  <conditionalFormatting sqref="E7:F60">
    <cfRule type="cellIs" dxfId="602" priority="606" stopIfTrue="1" operator="equal">
      <formula>0</formula>
    </cfRule>
    <cfRule type="cellIs" dxfId="601" priority="607" stopIfTrue="1" operator="equal">
      <formula>0</formula>
    </cfRule>
  </conditionalFormatting>
  <conditionalFormatting sqref="G8:G14">
    <cfRule type="cellIs" dxfId="600" priority="598" stopIfTrue="1" operator="equal">
      <formula>0</formula>
    </cfRule>
    <cfRule type="cellIs" dxfId="599" priority="599" stopIfTrue="1" operator="equal">
      <formula>0</formula>
    </cfRule>
  </conditionalFormatting>
  <conditionalFormatting sqref="G9:G14">
    <cfRule type="cellIs" dxfId="598" priority="594" stopIfTrue="1" operator="equal">
      <formula>0</formula>
    </cfRule>
    <cfRule type="cellIs" dxfId="597" priority="595" stopIfTrue="1" operator="equal">
      <formula>0</formula>
    </cfRule>
    <cfRule type="cellIs" dxfId="596" priority="596" stopIfTrue="1" operator="equal">
      <formula>0</formula>
    </cfRule>
    <cfRule type="cellIs" dxfId="595" priority="597" stopIfTrue="1" operator="equal">
      <formula>0</formula>
    </cfRule>
  </conditionalFormatting>
  <conditionalFormatting sqref="G15:M21">
    <cfRule type="cellIs" dxfId="594" priority="562" stopIfTrue="1" operator="equal">
      <formula>0</formula>
    </cfRule>
  </conditionalFormatting>
  <conditionalFormatting sqref="G16:M21">
    <cfRule type="cellIs" dxfId="593" priority="558" stopIfTrue="1" operator="equal">
      <formula>0</formula>
    </cfRule>
    <cfRule type="cellIs" dxfId="592" priority="559" stopIfTrue="1" operator="equal">
      <formula>0</formula>
    </cfRule>
    <cfRule type="cellIs" dxfId="591" priority="560" stopIfTrue="1" operator="equal">
      <formula>0</formula>
    </cfRule>
    <cfRule type="cellIs" dxfId="590" priority="561" stopIfTrue="1" operator="equal">
      <formula>0</formula>
    </cfRule>
    <cfRule type="cellIs" dxfId="589" priority="563" stopIfTrue="1" operator="equal">
      <formula>0</formula>
    </cfRule>
  </conditionalFormatting>
  <conditionalFormatting sqref="G23:M30">
    <cfRule type="cellIs" dxfId="588" priority="552" stopIfTrue="1" operator="equal">
      <formula>0</formula>
    </cfRule>
    <cfRule type="cellIs" dxfId="587" priority="553" stopIfTrue="1" operator="equal">
      <formula>0</formula>
    </cfRule>
    <cfRule type="cellIs" dxfId="586" priority="554" stopIfTrue="1" operator="equal">
      <formula>0</formula>
    </cfRule>
    <cfRule type="cellIs" dxfId="585" priority="555" stopIfTrue="1" operator="equal">
      <formula>0</formula>
    </cfRule>
  </conditionalFormatting>
  <conditionalFormatting sqref="G23:M31">
    <cfRule type="cellIs" dxfId="584" priority="556" stopIfTrue="1" operator="equal">
      <formula>0</formula>
    </cfRule>
    <cfRule type="cellIs" dxfId="583" priority="557" stopIfTrue="1" operator="equal">
      <formula>0</formula>
    </cfRule>
  </conditionalFormatting>
  <conditionalFormatting sqref="G32:M60">
    <cfRule type="cellIs" dxfId="582" priority="546" stopIfTrue="1" operator="equal">
      <formula>0</formula>
    </cfRule>
    <cfRule type="cellIs" dxfId="581" priority="547" stopIfTrue="1" operator="equal">
      <formula>0</formula>
    </cfRule>
    <cfRule type="cellIs" dxfId="580" priority="548" stopIfTrue="1" operator="equal">
      <formula>0</formula>
    </cfRule>
    <cfRule type="cellIs" dxfId="579" priority="549" stopIfTrue="1" operator="equal">
      <formula>0</formula>
    </cfRule>
    <cfRule type="cellIs" dxfId="578" priority="550" stopIfTrue="1" operator="equal">
      <formula>0</formula>
    </cfRule>
    <cfRule type="cellIs" dxfId="577" priority="551" stopIfTrue="1" operator="equal">
      <formula>0</formula>
    </cfRule>
  </conditionalFormatting>
  <conditionalFormatting sqref="G15:N15">
    <cfRule type="cellIs" dxfId="576" priority="637" stopIfTrue="1" operator="equal">
      <formula>0</formula>
    </cfRule>
  </conditionalFormatting>
  <conditionalFormatting sqref="H10:H14">
    <cfRule type="cellIs" dxfId="575" priority="588" stopIfTrue="1" operator="equal">
      <formula>0</formula>
    </cfRule>
    <cfRule type="cellIs" dxfId="574" priority="589" stopIfTrue="1" operator="equal">
      <formula>0</formula>
    </cfRule>
    <cfRule type="cellIs" dxfId="573" priority="590" stopIfTrue="1" operator="equal">
      <formula>0</formula>
    </cfRule>
    <cfRule type="cellIs" dxfId="572" priority="591" stopIfTrue="1" operator="equal">
      <formula>0</formula>
    </cfRule>
    <cfRule type="cellIs" dxfId="571" priority="592" stopIfTrue="1" operator="equal">
      <formula>0</formula>
    </cfRule>
    <cfRule type="cellIs" dxfId="570" priority="593" stopIfTrue="1" operator="equal">
      <formula>0</formula>
    </cfRule>
  </conditionalFormatting>
  <conditionalFormatting sqref="I11:I14">
    <cfRule type="cellIs" dxfId="569" priority="582" stopIfTrue="1" operator="equal">
      <formula>0</formula>
    </cfRule>
    <cfRule type="cellIs" dxfId="568" priority="583" stopIfTrue="1" operator="equal">
      <formula>0</formula>
    </cfRule>
    <cfRule type="cellIs" dxfId="567" priority="584" stopIfTrue="1" operator="equal">
      <formula>0</formula>
    </cfRule>
    <cfRule type="cellIs" dxfId="566" priority="585" stopIfTrue="1" operator="equal">
      <formula>0</formula>
    </cfRule>
    <cfRule type="cellIs" dxfId="565" priority="586" stopIfTrue="1" operator="equal">
      <formula>0</formula>
    </cfRule>
    <cfRule type="cellIs" dxfId="564" priority="587" stopIfTrue="1" operator="equal">
      <formula>0</formula>
    </cfRule>
  </conditionalFormatting>
  <conditionalFormatting sqref="J12:J14">
    <cfRule type="cellIs" dxfId="563" priority="576" stopIfTrue="1" operator="equal">
      <formula>0</formula>
    </cfRule>
    <cfRule type="cellIs" dxfId="562" priority="577" stopIfTrue="1" operator="equal">
      <formula>0</formula>
    </cfRule>
    <cfRule type="cellIs" dxfId="561" priority="578" stopIfTrue="1" operator="equal">
      <formula>0</formula>
    </cfRule>
    <cfRule type="cellIs" dxfId="560" priority="579" stopIfTrue="1" operator="equal">
      <formula>0</formula>
    </cfRule>
    <cfRule type="cellIs" dxfId="559" priority="580" stopIfTrue="1" operator="equal">
      <formula>0</formula>
    </cfRule>
    <cfRule type="cellIs" dxfId="558" priority="581" stopIfTrue="1" operator="equal">
      <formula>0</formula>
    </cfRule>
  </conditionalFormatting>
  <conditionalFormatting sqref="K13:K14">
    <cfRule type="cellIs" dxfId="557" priority="570" stopIfTrue="1" operator="equal">
      <formula>0</formula>
    </cfRule>
    <cfRule type="cellIs" dxfId="556" priority="571" stopIfTrue="1" operator="equal">
      <formula>0</formula>
    </cfRule>
    <cfRule type="cellIs" dxfId="555" priority="572" stopIfTrue="1" operator="equal">
      <formula>0</formula>
    </cfRule>
    <cfRule type="cellIs" dxfId="554" priority="573" stopIfTrue="1" operator="equal">
      <formula>0</formula>
    </cfRule>
    <cfRule type="cellIs" dxfId="553" priority="574" stopIfTrue="1" operator="equal">
      <formula>0</formula>
    </cfRule>
    <cfRule type="cellIs" dxfId="552" priority="575" stopIfTrue="1" operator="equal">
      <formula>0</formula>
    </cfRule>
  </conditionalFormatting>
  <conditionalFormatting sqref="L14">
    <cfRule type="cellIs" dxfId="551" priority="564" stopIfTrue="1" operator="equal">
      <formula>0</formula>
    </cfRule>
    <cfRule type="cellIs" dxfId="550" priority="565" stopIfTrue="1" operator="equal">
      <formula>0</formula>
    </cfRule>
    <cfRule type="cellIs" dxfId="549" priority="566" stopIfTrue="1" operator="equal">
      <formula>0</formula>
    </cfRule>
    <cfRule type="cellIs" dxfId="548" priority="567" stopIfTrue="1" operator="equal">
      <formula>0</formula>
    </cfRule>
    <cfRule type="cellIs" dxfId="547" priority="568" stopIfTrue="1" operator="equal">
      <formula>0</formula>
    </cfRule>
    <cfRule type="cellIs" dxfId="546" priority="569" stopIfTrue="1" operator="equal">
      <formula>0</formula>
    </cfRule>
  </conditionalFormatting>
  <conditionalFormatting sqref="N8:N14">
    <cfRule type="cellIs" dxfId="545" priority="627" stopIfTrue="1" operator="equal">
      <formula>0</formula>
    </cfRule>
  </conditionalFormatting>
  <conditionalFormatting sqref="N8:N21">
    <cfRule type="cellIs" dxfId="544" priority="622" stopIfTrue="1" operator="equal">
      <formula>0</formula>
    </cfRule>
  </conditionalFormatting>
  <conditionalFormatting sqref="N16:N60">
    <cfRule type="cellIs" dxfId="543" priority="629" stopIfTrue="1" operator="equal">
      <formula>0</formula>
    </cfRule>
  </conditionalFormatting>
  <conditionalFormatting sqref="N19">
    <cfRule type="cellIs" dxfId="542" priority="625" stopIfTrue="1" operator="equal">
      <formula>0</formula>
    </cfRule>
  </conditionalFormatting>
  <conditionalFormatting sqref="N21">
    <cfRule type="cellIs" dxfId="541" priority="623" stopIfTrue="1" operator="equal">
      <formula>0</formula>
    </cfRule>
  </conditionalFormatting>
  <conditionalFormatting sqref="N23:N60">
    <cfRule type="cellIs" dxfId="540" priority="628" stopIfTrue="1" operator="equal">
      <formula>0</formula>
    </cfRule>
  </conditionalFormatting>
  <conditionalFormatting sqref="O17:O21">
    <cfRule type="cellIs" dxfId="539" priority="504" stopIfTrue="1" operator="equal">
      <formula>0</formula>
    </cfRule>
    <cfRule type="cellIs" dxfId="538" priority="505" stopIfTrue="1" operator="equal">
      <formula>0</formula>
    </cfRule>
    <cfRule type="cellIs" dxfId="537" priority="506" stopIfTrue="1" operator="equal">
      <formula>0</formula>
    </cfRule>
    <cfRule type="cellIs" dxfId="536" priority="507" stopIfTrue="1" operator="equal">
      <formula>0</formula>
    </cfRule>
    <cfRule type="cellIs" dxfId="535" priority="508" stopIfTrue="1" operator="equal">
      <formula>0</formula>
    </cfRule>
    <cfRule type="cellIs" dxfId="534" priority="509" stopIfTrue="1" operator="equal">
      <formula>0</formula>
    </cfRule>
  </conditionalFormatting>
  <conditionalFormatting sqref="O4:Q15">
    <cfRule type="cellIs" dxfId="533" priority="659" stopIfTrue="1" operator="equal">
      <formula>0</formula>
    </cfRule>
  </conditionalFormatting>
  <conditionalFormatting sqref="O16:Q16">
    <cfRule type="cellIs" dxfId="532" priority="538" stopIfTrue="1" operator="equal">
      <formula>0</formula>
    </cfRule>
    <cfRule type="cellIs" dxfId="531" priority="539" stopIfTrue="1" operator="equal">
      <formula>0</formula>
    </cfRule>
  </conditionalFormatting>
  <conditionalFormatting sqref="O8:T14">
    <cfRule type="cellIs" dxfId="530" priority="540" stopIfTrue="1" operator="equal">
      <formula>0</formula>
    </cfRule>
    <cfRule type="cellIs" dxfId="529" priority="541" stopIfTrue="1" operator="equal">
      <formula>0</formula>
    </cfRule>
    <cfRule type="cellIs" dxfId="528" priority="542" stopIfTrue="1" operator="equal">
      <formula>0</formula>
    </cfRule>
    <cfRule type="cellIs" dxfId="527" priority="543" stopIfTrue="1" operator="equal">
      <formula>0</formula>
    </cfRule>
    <cfRule type="cellIs" dxfId="526" priority="544" stopIfTrue="1" operator="equal">
      <formula>0</formula>
    </cfRule>
    <cfRule type="cellIs" dxfId="525" priority="545" stopIfTrue="1" operator="equal">
      <formula>0</formula>
    </cfRule>
  </conditionalFormatting>
  <conditionalFormatting sqref="O23:T30">
    <cfRule type="cellIs" dxfId="524" priority="474" stopIfTrue="1" operator="equal">
      <formula>0</formula>
    </cfRule>
    <cfRule type="cellIs" dxfId="523" priority="475" stopIfTrue="1" operator="equal">
      <formula>0</formula>
    </cfRule>
    <cfRule type="cellIs" dxfId="522" priority="476" stopIfTrue="1" operator="equal">
      <formula>0</formula>
    </cfRule>
    <cfRule type="cellIs" dxfId="521" priority="477" stopIfTrue="1" operator="equal">
      <formula>0</formula>
    </cfRule>
  </conditionalFormatting>
  <conditionalFormatting sqref="O23:T31">
    <cfRule type="cellIs" dxfId="520" priority="478" stopIfTrue="1" operator="equal">
      <formula>0</formula>
    </cfRule>
    <cfRule type="cellIs" dxfId="519" priority="479" stopIfTrue="1" operator="equal">
      <formula>0</formula>
    </cfRule>
  </conditionalFormatting>
  <conditionalFormatting sqref="O32:T60">
    <cfRule type="cellIs" dxfId="518" priority="468" stopIfTrue="1" operator="equal">
      <formula>0</formula>
    </cfRule>
    <cfRule type="cellIs" dxfId="517" priority="469" stopIfTrue="1" operator="equal">
      <formula>0</formula>
    </cfRule>
    <cfRule type="cellIs" dxfId="516" priority="470" stopIfTrue="1" operator="equal">
      <formula>0</formula>
    </cfRule>
    <cfRule type="cellIs" dxfId="515" priority="471" stopIfTrue="1" operator="equal">
      <formula>0</formula>
    </cfRule>
    <cfRule type="cellIs" dxfId="514" priority="472" stopIfTrue="1" operator="equal">
      <formula>0</formula>
    </cfRule>
    <cfRule type="cellIs" dxfId="513" priority="473" stopIfTrue="1" operator="equal">
      <formula>0</formula>
    </cfRule>
  </conditionalFormatting>
  <conditionalFormatting sqref="O15:AC15">
    <cfRule type="cellIs" dxfId="512" priority="632" stopIfTrue="1" operator="equal">
      <formula>0</formula>
    </cfRule>
  </conditionalFormatting>
  <conditionalFormatting sqref="P18:P21">
    <cfRule type="cellIs" dxfId="511" priority="498" stopIfTrue="1" operator="equal">
      <formula>0</formula>
    </cfRule>
    <cfRule type="cellIs" dxfId="510" priority="499" stopIfTrue="1" operator="equal">
      <formula>0</formula>
    </cfRule>
    <cfRule type="cellIs" dxfId="509" priority="500" stopIfTrue="1" operator="equal">
      <formula>0</formula>
    </cfRule>
    <cfRule type="cellIs" dxfId="508" priority="501" stopIfTrue="1" operator="equal">
      <formula>0</formula>
    </cfRule>
    <cfRule type="cellIs" dxfId="507" priority="502" stopIfTrue="1" operator="equal">
      <formula>0</formula>
    </cfRule>
    <cfRule type="cellIs" dxfId="506" priority="503" stopIfTrue="1" operator="equal">
      <formula>0</formula>
    </cfRule>
  </conditionalFormatting>
  <conditionalFormatting sqref="P16:Q16">
    <cfRule type="cellIs" dxfId="505" priority="536" stopIfTrue="1" operator="equal">
      <formula>0</formula>
    </cfRule>
    <cfRule type="cellIs" dxfId="504" priority="537" stopIfTrue="1" operator="equal">
      <formula>0</formula>
    </cfRule>
  </conditionalFormatting>
  <conditionalFormatting sqref="P16:Q17">
    <cfRule type="cellIs" dxfId="503" priority="530" stopIfTrue="1" operator="equal">
      <formula>0</formula>
    </cfRule>
    <cfRule type="cellIs" dxfId="502" priority="531" stopIfTrue="1" operator="equal">
      <formula>0</formula>
    </cfRule>
  </conditionalFormatting>
  <conditionalFormatting sqref="Q17">
    <cfRule type="cellIs" dxfId="501" priority="528" stopIfTrue="1" operator="equal">
      <formula>0</formula>
    </cfRule>
    <cfRule type="cellIs" dxfId="500" priority="529" stopIfTrue="1" operator="equal">
      <formula>0</formula>
    </cfRule>
  </conditionalFormatting>
  <conditionalFormatting sqref="Q17:Q18">
    <cfRule type="cellIs" dxfId="499" priority="532" stopIfTrue="1" operator="equal">
      <formula>0</formula>
    </cfRule>
    <cfRule type="cellIs" dxfId="498" priority="533" stopIfTrue="1" operator="equal">
      <formula>0</formula>
    </cfRule>
  </conditionalFormatting>
  <conditionalFormatting sqref="Q19:Q21">
    <cfRule type="cellIs" dxfId="497" priority="492" stopIfTrue="1" operator="equal">
      <formula>0</formula>
    </cfRule>
    <cfRule type="cellIs" dxfId="496" priority="493" stopIfTrue="1" operator="equal">
      <formula>0</formula>
    </cfRule>
    <cfRule type="cellIs" dxfId="495" priority="494" stopIfTrue="1" operator="equal">
      <formula>0</formula>
    </cfRule>
    <cfRule type="cellIs" dxfId="494" priority="495" stopIfTrue="1" operator="equal">
      <formula>0</formula>
    </cfRule>
    <cfRule type="cellIs" dxfId="493" priority="496" stopIfTrue="1" operator="equal">
      <formula>0</formula>
    </cfRule>
    <cfRule type="cellIs" dxfId="492" priority="497" stopIfTrue="1" operator="equal">
      <formula>0</formula>
    </cfRule>
  </conditionalFormatting>
  <conditionalFormatting sqref="R16:R18">
    <cfRule type="cellIs" dxfId="491" priority="522" stopIfTrue="1" operator="equal">
      <formula>0</formula>
    </cfRule>
    <cfRule type="cellIs" dxfId="490" priority="523" stopIfTrue="1" operator="equal">
      <formula>0</formula>
    </cfRule>
    <cfRule type="cellIs" dxfId="489" priority="524" stopIfTrue="1" operator="equal">
      <formula>0</formula>
    </cfRule>
    <cfRule type="cellIs" dxfId="488" priority="525" stopIfTrue="1" operator="equal">
      <formula>0</formula>
    </cfRule>
  </conditionalFormatting>
  <conditionalFormatting sqref="R16:R19">
    <cfRule type="cellIs" dxfId="487" priority="526" stopIfTrue="1" operator="equal">
      <formula>0</formula>
    </cfRule>
    <cfRule type="cellIs" dxfId="486" priority="527" stopIfTrue="1" operator="equal">
      <formula>0</formula>
    </cfRule>
  </conditionalFormatting>
  <conditionalFormatting sqref="R20:R21">
    <cfRule type="cellIs" dxfId="485" priority="486" stopIfTrue="1" operator="equal">
      <formula>0</formula>
    </cfRule>
    <cfRule type="cellIs" dxfId="484" priority="487" stopIfTrue="1" operator="equal">
      <formula>0</formula>
    </cfRule>
    <cfRule type="cellIs" dxfId="483" priority="488" stopIfTrue="1" operator="equal">
      <formula>0</formula>
    </cfRule>
    <cfRule type="cellIs" dxfId="482" priority="489" stopIfTrue="1" operator="equal">
      <formula>0</formula>
    </cfRule>
    <cfRule type="cellIs" dxfId="481" priority="490" stopIfTrue="1" operator="equal">
      <formula>0</formula>
    </cfRule>
    <cfRule type="cellIs" dxfId="480" priority="491" stopIfTrue="1" operator="equal">
      <formula>0</formula>
    </cfRule>
  </conditionalFormatting>
  <conditionalFormatting sqref="R15:T15">
    <cfRule type="cellIs" dxfId="479" priority="635" stopIfTrue="1" operator="equal">
      <formula>0</formula>
    </cfRule>
  </conditionalFormatting>
  <conditionalFormatting sqref="R4:BJ4">
    <cfRule type="cellIs" dxfId="478" priority="2173" stopIfTrue="1" operator="equal">
      <formula>0</formula>
    </cfRule>
  </conditionalFormatting>
  <conditionalFormatting sqref="R4:BK4">
    <cfRule type="cellIs" dxfId="477" priority="2174" stopIfTrue="1" operator="equal">
      <formula>0</formula>
    </cfRule>
  </conditionalFormatting>
  <conditionalFormatting sqref="S21">
    <cfRule type="cellIs" dxfId="476" priority="480" stopIfTrue="1" operator="equal">
      <formula>0</formula>
    </cfRule>
    <cfRule type="cellIs" dxfId="475" priority="481" stopIfTrue="1" operator="equal">
      <formula>0</formula>
    </cfRule>
    <cfRule type="cellIs" dxfId="474" priority="482" stopIfTrue="1" operator="equal">
      <formula>0</formula>
    </cfRule>
    <cfRule type="cellIs" dxfId="473" priority="483" stopIfTrue="1" operator="equal">
      <formula>0</formula>
    </cfRule>
  </conditionalFormatting>
  <conditionalFormatting sqref="S16:T19">
    <cfRule type="cellIs" dxfId="472" priority="518" stopIfTrue="1" operator="equal">
      <formula>0</formula>
    </cfRule>
    <cfRule type="cellIs" dxfId="471" priority="519" stopIfTrue="1" operator="equal">
      <formula>0</formula>
    </cfRule>
    <cfRule type="cellIs" dxfId="470" priority="520" stopIfTrue="1" operator="equal">
      <formula>0</formula>
    </cfRule>
    <cfRule type="cellIs" dxfId="469" priority="521" stopIfTrue="1" operator="equal">
      <formula>0</formula>
    </cfRule>
  </conditionalFormatting>
  <conditionalFormatting sqref="S16:T20">
    <cfRule type="cellIs" dxfId="468" priority="514" stopIfTrue="1" operator="equal">
      <formula>0</formula>
    </cfRule>
    <cfRule type="cellIs" dxfId="467" priority="515" stopIfTrue="1" operator="equal">
      <formula>0</formula>
    </cfRule>
  </conditionalFormatting>
  <conditionalFormatting sqref="S21:U21">
    <cfRule type="cellIs" dxfId="466" priority="484" stopIfTrue="1" operator="equal">
      <formula>0</formula>
    </cfRule>
    <cfRule type="cellIs" dxfId="465" priority="485" stopIfTrue="1" operator="equal">
      <formula>0</formula>
    </cfRule>
  </conditionalFormatting>
  <conditionalFormatting sqref="T20">
    <cfRule type="cellIs" dxfId="464" priority="510" stopIfTrue="1" operator="equal">
      <formula>0</formula>
    </cfRule>
    <cfRule type="cellIs" dxfId="463" priority="511" stopIfTrue="1" operator="equal">
      <formula>0</formula>
    </cfRule>
    <cfRule type="cellIs" dxfId="462" priority="512" stopIfTrue="1" operator="equal">
      <formula>0</formula>
    </cfRule>
    <cfRule type="cellIs" dxfId="461" priority="513" stopIfTrue="1" operator="equal">
      <formula>0</formula>
    </cfRule>
  </conditionalFormatting>
  <conditionalFormatting sqref="U6">
    <cfRule type="cellIs" dxfId="460" priority="603" stopIfTrue="1" operator="equal">
      <formula>0</formula>
    </cfRule>
  </conditionalFormatting>
  <conditionalFormatting sqref="U6:U20">
    <cfRule type="cellIs" dxfId="459" priority="602" stopIfTrue="1" operator="equal">
      <formula>0</formula>
    </cfRule>
  </conditionalFormatting>
  <conditionalFormatting sqref="V24:V30">
    <cfRule type="cellIs" dxfId="458" priority="408" stopIfTrue="1" operator="equal">
      <formula>0</formula>
    </cfRule>
    <cfRule type="cellIs" dxfId="457" priority="409" stopIfTrue="1" operator="equal">
      <formula>0</formula>
    </cfRule>
    <cfRule type="cellIs" dxfId="456" priority="410" stopIfTrue="1" operator="equal">
      <formula>0</formula>
    </cfRule>
    <cfRule type="cellIs" dxfId="455" priority="411" stopIfTrue="1" operator="equal">
      <formula>0</formula>
    </cfRule>
    <cfRule type="cellIs" dxfId="454" priority="412" stopIfTrue="1" operator="equal">
      <formula>0</formula>
    </cfRule>
    <cfRule type="cellIs" dxfId="453" priority="413" stopIfTrue="1" operator="equal">
      <formula>0</formula>
    </cfRule>
  </conditionalFormatting>
  <conditionalFormatting sqref="V23:W23">
    <cfRule type="cellIs" dxfId="452" priority="452" stopIfTrue="1" operator="equal">
      <formula>0</formula>
    </cfRule>
    <cfRule type="cellIs" dxfId="451" priority="453" stopIfTrue="1" operator="equal">
      <formula>0</formula>
    </cfRule>
  </conditionalFormatting>
  <conditionalFormatting sqref="V8:AC14">
    <cfRule type="cellIs" dxfId="450" priority="464" stopIfTrue="1" operator="equal">
      <formula>0</formula>
    </cfRule>
    <cfRule type="cellIs" dxfId="449" priority="465" stopIfTrue="1" operator="equal">
      <formula>0</formula>
    </cfRule>
    <cfRule type="cellIs" dxfId="448" priority="466" stopIfTrue="1" operator="equal">
      <formula>0</formula>
    </cfRule>
    <cfRule type="cellIs" dxfId="447" priority="467" stopIfTrue="1" operator="equal">
      <formula>0</formula>
    </cfRule>
  </conditionalFormatting>
  <conditionalFormatting sqref="V8:AC60">
    <cfRule type="cellIs" dxfId="446" priority="370" stopIfTrue="1" operator="equal">
      <formula>0</formula>
    </cfRule>
    <cfRule type="cellIs" dxfId="445" priority="371" stopIfTrue="1" operator="equal">
      <formula>0</formula>
    </cfRule>
  </conditionalFormatting>
  <conditionalFormatting sqref="V15:AC15">
    <cfRule type="cellIs" dxfId="444" priority="633" stopIfTrue="1" operator="equal">
      <formula>0</formula>
    </cfRule>
  </conditionalFormatting>
  <conditionalFormatting sqref="V16:AC21">
    <cfRule type="cellIs" dxfId="443" priority="458" stopIfTrue="1" operator="equal">
      <formula>0</formula>
    </cfRule>
    <cfRule type="cellIs" dxfId="442" priority="459" stopIfTrue="1" operator="equal">
      <formula>0</formula>
    </cfRule>
    <cfRule type="cellIs" dxfId="441" priority="460" stopIfTrue="1" operator="equal">
      <formula>0</formula>
    </cfRule>
    <cfRule type="cellIs" dxfId="440" priority="461" stopIfTrue="1" operator="equal">
      <formula>0</formula>
    </cfRule>
  </conditionalFormatting>
  <conditionalFormatting sqref="V32:AC60">
    <cfRule type="cellIs" dxfId="439" priority="366" stopIfTrue="1" operator="equal">
      <formula>0</formula>
    </cfRule>
    <cfRule type="cellIs" dxfId="438" priority="367" stopIfTrue="1" operator="equal">
      <formula>0</formula>
    </cfRule>
    <cfRule type="cellIs" dxfId="437" priority="368" stopIfTrue="1" operator="equal">
      <formula>0</formula>
    </cfRule>
    <cfRule type="cellIs" dxfId="436" priority="369" stopIfTrue="1" operator="equal">
      <formula>0</formula>
    </cfRule>
  </conditionalFormatting>
  <conditionalFormatting sqref="V16:BG21">
    <cfRule type="cellIs" dxfId="435" priority="358" stopIfTrue="1" operator="equal">
      <formula>0</formula>
    </cfRule>
  </conditionalFormatting>
  <conditionalFormatting sqref="V6:BH7 BJ6:BK7">
    <cfRule type="cellIs" dxfId="434" priority="670" stopIfTrue="1" operator="equal">
      <formula>0</formula>
    </cfRule>
  </conditionalFormatting>
  <conditionalFormatting sqref="W23">
    <cfRule type="cellIs" dxfId="433" priority="450" stopIfTrue="1" operator="equal">
      <formula>0</formula>
    </cfRule>
    <cfRule type="cellIs" dxfId="432" priority="451" stopIfTrue="1" operator="equal">
      <formula>0</formula>
    </cfRule>
  </conditionalFormatting>
  <conditionalFormatting sqref="W23:W24">
    <cfRule type="cellIs" dxfId="431" priority="454" stopIfTrue="1" operator="equal">
      <formula>0</formula>
    </cfRule>
    <cfRule type="cellIs" dxfId="430" priority="455" stopIfTrue="1" operator="equal">
      <formula>0</formula>
    </cfRule>
  </conditionalFormatting>
  <conditionalFormatting sqref="W25:W30">
    <cfRule type="cellIs" dxfId="429" priority="402" stopIfTrue="1" operator="equal">
      <formula>0</formula>
    </cfRule>
    <cfRule type="cellIs" dxfId="428" priority="403" stopIfTrue="1" operator="equal">
      <formula>0</formula>
    </cfRule>
    <cfRule type="cellIs" dxfId="427" priority="404" stopIfTrue="1" operator="equal">
      <formula>0</formula>
    </cfRule>
    <cfRule type="cellIs" dxfId="426" priority="405" stopIfTrue="1" operator="equal">
      <formula>0</formula>
    </cfRule>
    <cfRule type="cellIs" dxfId="425" priority="406" stopIfTrue="1" operator="equal">
      <formula>0</formula>
    </cfRule>
    <cfRule type="cellIs" dxfId="424" priority="407" stopIfTrue="1" operator="equal">
      <formula>0</formula>
    </cfRule>
  </conditionalFormatting>
  <conditionalFormatting sqref="X23:X24">
    <cfRule type="cellIs" dxfId="423" priority="444" stopIfTrue="1" operator="equal">
      <formula>0</formula>
    </cfRule>
    <cfRule type="cellIs" dxfId="422" priority="445" stopIfTrue="1" operator="equal">
      <formula>0</formula>
    </cfRule>
    <cfRule type="cellIs" dxfId="421" priority="446" stopIfTrue="1" operator="equal">
      <formula>0</formula>
    </cfRule>
    <cfRule type="cellIs" dxfId="420" priority="447" stopIfTrue="1" operator="equal">
      <formula>0</formula>
    </cfRule>
  </conditionalFormatting>
  <conditionalFormatting sqref="X23:X25">
    <cfRule type="cellIs" dxfId="419" priority="448" stopIfTrue="1" operator="equal">
      <formula>0</formula>
    </cfRule>
    <cfRule type="cellIs" dxfId="418" priority="449" stopIfTrue="1" operator="equal">
      <formula>0</formula>
    </cfRule>
  </conditionalFormatting>
  <conditionalFormatting sqref="X26:X30">
    <cfRule type="cellIs" dxfId="417" priority="396" stopIfTrue="1" operator="equal">
      <formula>0</formula>
    </cfRule>
    <cfRule type="cellIs" dxfId="416" priority="397" stopIfTrue="1" operator="equal">
      <formula>0</formula>
    </cfRule>
    <cfRule type="cellIs" dxfId="415" priority="398" stopIfTrue="1" operator="equal">
      <formula>0</formula>
    </cfRule>
    <cfRule type="cellIs" dxfId="414" priority="399" stopIfTrue="1" operator="equal">
      <formula>0</formula>
    </cfRule>
    <cfRule type="cellIs" dxfId="413" priority="400" stopIfTrue="1" operator="equal">
      <formula>0</formula>
    </cfRule>
    <cfRule type="cellIs" dxfId="412" priority="401" stopIfTrue="1" operator="equal">
      <formula>0</formula>
    </cfRule>
  </conditionalFormatting>
  <conditionalFormatting sqref="Y23:Y25">
    <cfRule type="cellIs" dxfId="411" priority="438" stopIfTrue="1" operator="equal">
      <formula>0</formula>
    </cfRule>
    <cfRule type="cellIs" dxfId="410" priority="439" stopIfTrue="1" operator="equal">
      <formula>0</formula>
    </cfRule>
    <cfRule type="cellIs" dxfId="409" priority="440" stopIfTrue="1" operator="equal">
      <formula>0</formula>
    </cfRule>
    <cfRule type="cellIs" dxfId="408" priority="441" stopIfTrue="1" operator="equal">
      <formula>0</formula>
    </cfRule>
  </conditionalFormatting>
  <conditionalFormatting sqref="Y23:Y26">
    <cfRule type="cellIs" dxfId="407" priority="442" stopIfTrue="1" operator="equal">
      <formula>0</formula>
    </cfRule>
    <cfRule type="cellIs" dxfId="406" priority="443" stopIfTrue="1" operator="equal">
      <formula>0</formula>
    </cfRule>
  </conditionalFormatting>
  <conditionalFormatting sqref="Y27:Y30">
    <cfRule type="cellIs" dxfId="405" priority="390" stopIfTrue="1" operator="equal">
      <formula>0</formula>
    </cfRule>
    <cfRule type="cellIs" dxfId="404" priority="391" stopIfTrue="1" operator="equal">
      <formula>0</formula>
    </cfRule>
    <cfRule type="cellIs" dxfId="403" priority="392" stopIfTrue="1" operator="equal">
      <formula>0</formula>
    </cfRule>
    <cfRule type="cellIs" dxfId="402" priority="393" stopIfTrue="1" operator="equal">
      <formula>0</formula>
    </cfRule>
    <cfRule type="cellIs" dxfId="401" priority="394" stopIfTrue="1" operator="equal">
      <formula>0</formula>
    </cfRule>
    <cfRule type="cellIs" dxfId="400" priority="395" stopIfTrue="1" operator="equal">
      <formula>0</formula>
    </cfRule>
  </conditionalFormatting>
  <conditionalFormatting sqref="Z23:Z26">
    <cfRule type="cellIs" dxfId="399" priority="432" stopIfTrue="1" operator="equal">
      <formula>0</formula>
    </cfRule>
    <cfRule type="cellIs" dxfId="398" priority="433" stopIfTrue="1" operator="equal">
      <formula>0</formula>
    </cfRule>
    <cfRule type="cellIs" dxfId="397" priority="434" stopIfTrue="1" operator="equal">
      <formula>0</formula>
    </cfRule>
    <cfRule type="cellIs" dxfId="396" priority="435" stopIfTrue="1" operator="equal">
      <formula>0</formula>
    </cfRule>
  </conditionalFormatting>
  <conditionalFormatting sqref="Z23:Z27">
    <cfRule type="cellIs" dxfId="395" priority="436" stopIfTrue="1" operator="equal">
      <formula>0</formula>
    </cfRule>
    <cfRule type="cellIs" dxfId="394" priority="437" stopIfTrue="1" operator="equal">
      <formula>0</formula>
    </cfRule>
  </conditionalFormatting>
  <conditionalFormatting sqref="Z28:Z30">
    <cfRule type="cellIs" dxfId="393" priority="384" stopIfTrue="1" operator="equal">
      <formula>0</formula>
    </cfRule>
    <cfRule type="cellIs" dxfId="392" priority="385" stopIfTrue="1" operator="equal">
      <formula>0</formula>
    </cfRule>
    <cfRule type="cellIs" dxfId="391" priority="386" stopIfTrue="1" operator="equal">
      <formula>0</formula>
    </cfRule>
    <cfRule type="cellIs" dxfId="390" priority="387" stopIfTrue="1" operator="equal">
      <formula>0</formula>
    </cfRule>
    <cfRule type="cellIs" dxfId="389" priority="388" stopIfTrue="1" operator="equal">
      <formula>0</formula>
    </cfRule>
    <cfRule type="cellIs" dxfId="388" priority="389" stopIfTrue="1" operator="equal">
      <formula>0</formula>
    </cfRule>
  </conditionalFormatting>
  <conditionalFormatting sqref="AA29:AA30">
    <cfRule type="cellIs" dxfId="387" priority="378" stopIfTrue="1" operator="equal">
      <formula>0</formula>
    </cfRule>
    <cfRule type="cellIs" dxfId="386" priority="379" stopIfTrue="1" operator="equal">
      <formula>0</formula>
    </cfRule>
    <cfRule type="cellIs" dxfId="385" priority="380" stopIfTrue="1" operator="equal">
      <formula>0</formula>
    </cfRule>
    <cfRule type="cellIs" dxfId="384" priority="381" stopIfTrue="1" operator="equal">
      <formula>0</formula>
    </cfRule>
    <cfRule type="cellIs" dxfId="383" priority="382" stopIfTrue="1" operator="equal">
      <formula>0</formula>
    </cfRule>
    <cfRule type="cellIs" dxfId="382" priority="383" stopIfTrue="1" operator="equal">
      <formula>0</formula>
    </cfRule>
  </conditionalFormatting>
  <conditionalFormatting sqref="AA23:AC27">
    <cfRule type="cellIs" dxfId="381" priority="428" stopIfTrue="1" operator="equal">
      <formula>0</formula>
    </cfRule>
    <cfRule type="cellIs" dxfId="380" priority="429" stopIfTrue="1" operator="equal">
      <formula>0</formula>
    </cfRule>
    <cfRule type="cellIs" dxfId="379" priority="430" stopIfTrue="1" operator="equal">
      <formula>0</formula>
    </cfRule>
    <cfRule type="cellIs" dxfId="378" priority="431" stopIfTrue="1" operator="equal">
      <formula>0</formula>
    </cfRule>
  </conditionalFormatting>
  <conditionalFormatting sqref="AA23:AC28">
    <cfRule type="cellIs" dxfId="377" priority="424" stopIfTrue="1" operator="equal">
      <formula>0</formula>
    </cfRule>
    <cfRule type="cellIs" dxfId="376" priority="425" stopIfTrue="1" operator="equal">
      <formula>0</formula>
    </cfRule>
  </conditionalFormatting>
  <conditionalFormatting sqref="AB30">
    <cfRule type="cellIs" dxfId="375" priority="372" stopIfTrue="1" operator="equal">
      <formula>0</formula>
    </cfRule>
    <cfRule type="cellIs" dxfId="374" priority="373" stopIfTrue="1" operator="equal">
      <formula>0</formula>
    </cfRule>
    <cfRule type="cellIs" dxfId="373" priority="374" stopIfTrue="1" operator="equal">
      <formula>0</formula>
    </cfRule>
    <cfRule type="cellIs" dxfId="372" priority="375" stopIfTrue="1" operator="equal">
      <formula>0</formula>
    </cfRule>
  </conditionalFormatting>
  <conditionalFormatting sqref="AB28:AC28">
    <cfRule type="cellIs" dxfId="371" priority="422" stopIfTrue="1" operator="equal">
      <formula>0</formula>
    </cfRule>
    <cfRule type="cellIs" dxfId="370" priority="423" stopIfTrue="1" operator="equal">
      <formula>0</formula>
    </cfRule>
  </conditionalFormatting>
  <conditionalFormatting sqref="AB28:AC29">
    <cfRule type="cellIs" dxfId="369" priority="418" stopIfTrue="1" operator="equal">
      <formula>0</formula>
    </cfRule>
    <cfRule type="cellIs" dxfId="368" priority="419" stopIfTrue="1" operator="equal">
      <formula>0</formula>
    </cfRule>
  </conditionalFormatting>
  <conditionalFormatting sqref="AB30:AD30">
    <cfRule type="cellIs" dxfId="367" priority="376" stopIfTrue="1" operator="equal">
      <formula>0</formula>
    </cfRule>
    <cfRule type="cellIs" dxfId="366" priority="377" stopIfTrue="1" operator="equal">
      <formula>0</formula>
    </cfRule>
  </conditionalFormatting>
  <conditionalFormatting sqref="AC29">
    <cfRule type="cellIs" dxfId="365" priority="414" stopIfTrue="1" operator="equal">
      <formula>0</formula>
    </cfRule>
    <cfRule type="cellIs" dxfId="364" priority="415" stopIfTrue="1" operator="equal">
      <formula>0</formula>
    </cfRule>
    <cfRule type="cellIs" dxfId="363" priority="416" stopIfTrue="1" operator="equal">
      <formula>0</formula>
    </cfRule>
    <cfRule type="cellIs" dxfId="362" priority="417" stopIfTrue="1" operator="equal">
      <formula>0</formula>
    </cfRule>
  </conditionalFormatting>
  <conditionalFormatting sqref="AD33:AD60">
    <cfRule type="cellIs" dxfId="361" priority="654" stopIfTrue="1" operator="equal">
      <formula>0</formula>
    </cfRule>
    <cfRule type="cellIs" dxfId="360" priority="655" stopIfTrue="1" operator="equal">
      <formula>0</formula>
    </cfRule>
  </conditionalFormatting>
  <conditionalFormatting sqref="AD32:AF32">
    <cfRule type="cellIs" dxfId="359" priority="94" stopIfTrue="1" operator="equal">
      <formula>0</formula>
    </cfRule>
    <cfRule type="cellIs" dxfId="358" priority="95" stopIfTrue="1" operator="equal">
      <formula>0</formula>
    </cfRule>
  </conditionalFormatting>
  <conditionalFormatting sqref="AD8:BG21">
    <cfRule type="cellIs" dxfId="357" priority="356" stopIfTrue="1" operator="equal">
      <formula>0</formula>
    </cfRule>
  </conditionalFormatting>
  <conditionalFormatting sqref="AE33:AE34">
    <cfRule type="cellIs" dxfId="356" priority="96" stopIfTrue="1" operator="equal">
      <formula>0</formula>
    </cfRule>
    <cfRule type="cellIs" dxfId="355" priority="97" stopIfTrue="1" operator="equal">
      <formula>0</formula>
    </cfRule>
    <cfRule type="cellIs" dxfId="354" priority="98" stopIfTrue="1" operator="equal">
      <formula>0</formula>
    </cfRule>
    <cfRule type="cellIs" dxfId="353" priority="99" stopIfTrue="1" operator="equal">
      <formula>0</formula>
    </cfRule>
    <cfRule type="cellIs" dxfId="352" priority="100" stopIfTrue="1" operator="equal">
      <formula>0</formula>
    </cfRule>
    <cfRule type="cellIs" dxfId="351" priority="101" stopIfTrue="1" operator="equal">
      <formula>0</formula>
    </cfRule>
  </conditionalFormatting>
  <conditionalFormatting sqref="AE35:AG43">
    <cfRule type="cellIs" dxfId="350" priority="108" stopIfTrue="1" operator="equal">
      <formula>0</formula>
    </cfRule>
    <cfRule type="cellIs" dxfId="349" priority="109" stopIfTrue="1" operator="equal">
      <formula>0</formula>
    </cfRule>
    <cfRule type="cellIs" dxfId="348" priority="110" stopIfTrue="1" operator="equal">
      <formula>0</formula>
    </cfRule>
    <cfRule type="cellIs" dxfId="347" priority="111" stopIfTrue="1" operator="equal">
      <formula>0</formula>
    </cfRule>
    <cfRule type="cellIs" dxfId="346" priority="112" stopIfTrue="1" operator="equal">
      <formula>0</formula>
    </cfRule>
    <cfRule type="cellIs" dxfId="345" priority="113" stopIfTrue="1" operator="equal">
      <formula>0</formula>
    </cfRule>
  </conditionalFormatting>
  <conditionalFormatting sqref="AE44:AP48">
    <cfRule type="cellIs" dxfId="344" priority="162" stopIfTrue="1" operator="equal">
      <formula>0</formula>
    </cfRule>
    <cfRule type="cellIs" dxfId="343" priority="163" stopIfTrue="1" operator="equal">
      <formula>0</formula>
    </cfRule>
    <cfRule type="cellIs" dxfId="342" priority="164" stopIfTrue="1" operator="equal">
      <formula>0</formula>
    </cfRule>
    <cfRule type="cellIs" dxfId="341" priority="165" stopIfTrue="1" operator="equal">
      <formula>0</formula>
    </cfRule>
    <cfRule type="cellIs" dxfId="340" priority="166" stopIfTrue="1" operator="equal">
      <formula>0</formula>
    </cfRule>
    <cfRule type="cellIs" dxfId="339" priority="167" stopIfTrue="1" operator="equal">
      <formula>0</formula>
    </cfRule>
  </conditionalFormatting>
  <conditionalFormatting sqref="AE23:AT30">
    <cfRule type="cellIs" dxfId="338" priority="350" stopIfTrue="1" operator="equal">
      <formula>0</formula>
    </cfRule>
    <cfRule type="cellIs" dxfId="337" priority="351" stopIfTrue="1" operator="equal">
      <formula>0</formula>
    </cfRule>
    <cfRule type="cellIs" dxfId="336" priority="352" stopIfTrue="1" operator="equal">
      <formula>0</formula>
    </cfRule>
    <cfRule type="cellIs" dxfId="335" priority="353" stopIfTrue="1" operator="equal">
      <formula>0</formula>
    </cfRule>
  </conditionalFormatting>
  <conditionalFormatting sqref="AE49:AU60">
    <cfRule type="cellIs" dxfId="334" priority="192" stopIfTrue="1" operator="equal">
      <formula>0</formula>
    </cfRule>
    <cfRule type="cellIs" dxfId="333" priority="193" stopIfTrue="1" operator="equal">
      <formula>0</formula>
    </cfRule>
    <cfRule type="cellIs" dxfId="332" priority="194" stopIfTrue="1" operator="equal">
      <formula>0</formula>
    </cfRule>
    <cfRule type="cellIs" dxfId="331" priority="195" stopIfTrue="1" operator="equal">
      <formula>0</formula>
    </cfRule>
    <cfRule type="cellIs" dxfId="330" priority="196" stopIfTrue="1" operator="equal">
      <formula>0</formula>
    </cfRule>
    <cfRule type="cellIs" dxfId="329" priority="197" stopIfTrue="1" operator="equal">
      <formula>0</formula>
    </cfRule>
  </conditionalFormatting>
  <conditionalFormatting sqref="AE8:BG14">
    <cfRule type="cellIs" dxfId="328" priority="363" stopIfTrue="1" operator="equal">
      <formula>0</formula>
    </cfRule>
  </conditionalFormatting>
  <conditionalFormatting sqref="AE8:BG15">
    <cfRule type="cellIs" dxfId="327" priority="364" stopIfTrue="1" operator="equal">
      <formula>0</formula>
    </cfRule>
    <cfRule type="cellIs" dxfId="326" priority="365" stopIfTrue="1" operator="equal">
      <formula>0</formula>
    </cfRule>
  </conditionalFormatting>
  <conditionalFormatting sqref="AE8:BG30">
    <cfRule type="cellIs" dxfId="325" priority="346" stopIfTrue="1" operator="equal">
      <formula>0</formula>
    </cfRule>
    <cfRule type="cellIs" dxfId="324" priority="347" stopIfTrue="1" operator="equal">
      <formula>0</formula>
    </cfRule>
  </conditionalFormatting>
  <conditionalFormatting sqref="AE16:BG21">
    <cfRule type="cellIs" dxfId="323" priority="357" stopIfTrue="1" operator="equal">
      <formula>0</formula>
    </cfRule>
    <cfRule type="cellIs" dxfId="322" priority="359" stopIfTrue="1" operator="equal">
      <formula>0</formula>
    </cfRule>
  </conditionalFormatting>
  <conditionalFormatting sqref="AF32">
    <cfRule type="cellIs" dxfId="321" priority="90" stopIfTrue="1" operator="equal">
      <formula>0</formula>
    </cfRule>
    <cfRule type="cellIs" dxfId="320" priority="91" stopIfTrue="1" operator="equal">
      <formula>0</formula>
    </cfRule>
    <cfRule type="cellIs" dxfId="319" priority="92" stopIfTrue="1" operator="equal">
      <formula>0</formula>
    </cfRule>
    <cfRule type="cellIs" dxfId="318" priority="93" stopIfTrue="1" operator="equal">
      <formula>0</formula>
    </cfRule>
  </conditionalFormatting>
  <conditionalFormatting sqref="AF33:AF34">
    <cfRule type="cellIs" dxfId="317" priority="106" stopIfTrue="1" operator="equal">
      <formula>0</formula>
    </cfRule>
    <cfRule type="cellIs" dxfId="316" priority="107" stopIfTrue="1" operator="equal">
      <formula>0</formula>
    </cfRule>
  </conditionalFormatting>
  <conditionalFormatting sqref="AF34">
    <cfRule type="cellIs" dxfId="315" priority="102" stopIfTrue="1" operator="equal">
      <formula>0</formula>
    </cfRule>
    <cfRule type="cellIs" dxfId="314" priority="103" stopIfTrue="1" operator="equal">
      <formula>0</formula>
    </cfRule>
  </conditionalFormatting>
  <conditionalFormatting sqref="AF34:AG34">
    <cfRule type="cellIs" dxfId="313" priority="104" stopIfTrue="1" operator="equal">
      <formula>0</formula>
    </cfRule>
    <cfRule type="cellIs" dxfId="312" priority="105" stopIfTrue="1" operator="equal">
      <formula>0</formula>
    </cfRule>
  </conditionalFormatting>
  <conditionalFormatting sqref="AG32:AG33">
    <cfRule type="cellIs" dxfId="311" priority="84" stopIfTrue="1" operator="equal">
      <formula>0</formula>
    </cfRule>
    <cfRule type="cellIs" dxfId="310" priority="85" stopIfTrue="1" operator="equal">
      <formula>0</formula>
    </cfRule>
    <cfRule type="cellIs" dxfId="309" priority="86" stopIfTrue="1" operator="equal">
      <formula>0</formula>
    </cfRule>
    <cfRule type="cellIs" dxfId="308" priority="87" stopIfTrue="1" operator="equal">
      <formula>0</formula>
    </cfRule>
    <cfRule type="cellIs" dxfId="307" priority="88" stopIfTrue="1" operator="equal">
      <formula>0</formula>
    </cfRule>
    <cfRule type="cellIs" dxfId="306" priority="89" stopIfTrue="1" operator="equal">
      <formula>0</formula>
    </cfRule>
  </conditionalFormatting>
  <conditionalFormatting sqref="AH32:AH34">
    <cfRule type="cellIs" dxfId="305" priority="78" stopIfTrue="1" operator="equal">
      <formula>0</formula>
    </cfRule>
    <cfRule type="cellIs" dxfId="304" priority="79" stopIfTrue="1" operator="equal">
      <formula>0</formula>
    </cfRule>
    <cfRule type="cellIs" dxfId="303" priority="80" stopIfTrue="1" operator="equal">
      <formula>0</formula>
    </cfRule>
    <cfRule type="cellIs" dxfId="302" priority="81" stopIfTrue="1" operator="equal">
      <formula>0</formula>
    </cfRule>
    <cfRule type="cellIs" dxfId="301" priority="82" stopIfTrue="1" operator="equal">
      <formula>0</formula>
    </cfRule>
    <cfRule type="cellIs" dxfId="300" priority="83" stopIfTrue="1" operator="equal">
      <formula>0</formula>
    </cfRule>
  </conditionalFormatting>
  <conditionalFormatting sqref="AH35:AH43">
    <cfRule type="cellIs" dxfId="299" priority="118" stopIfTrue="1" operator="equal">
      <formula>0</formula>
    </cfRule>
    <cfRule type="cellIs" dxfId="298" priority="119" stopIfTrue="1" operator="equal">
      <formula>0</formula>
    </cfRule>
  </conditionalFormatting>
  <conditionalFormatting sqref="AH36:AH43">
    <cfRule type="cellIs" dxfId="297" priority="114" stopIfTrue="1" operator="equal">
      <formula>0</formula>
    </cfRule>
    <cfRule type="cellIs" dxfId="296" priority="115" stopIfTrue="1" operator="equal">
      <formula>0</formula>
    </cfRule>
    <cfRule type="cellIs" dxfId="295" priority="116" stopIfTrue="1" operator="equal">
      <formula>0</formula>
    </cfRule>
    <cfRule type="cellIs" dxfId="294" priority="117" stopIfTrue="1" operator="equal">
      <formula>0</formula>
    </cfRule>
  </conditionalFormatting>
  <conditionalFormatting sqref="AI32:AI35">
    <cfRule type="cellIs" dxfId="293" priority="72" stopIfTrue="1" operator="equal">
      <formula>0</formula>
    </cfRule>
    <cfRule type="cellIs" dxfId="292" priority="73" stopIfTrue="1" operator="equal">
      <formula>0</formula>
    </cfRule>
    <cfRule type="cellIs" dxfId="291" priority="74" stopIfTrue="1" operator="equal">
      <formula>0</formula>
    </cfRule>
    <cfRule type="cellIs" dxfId="290" priority="75" stopIfTrue="1" operator="equal">
      <formula>0</formula>
    </cfRule>
    <cfRule type="cellIs" dxfId="289" priority="76" stopIfTrue="1" operator="equal">
      <formula>0</formula>
    </cfRule>
    <cfRule type="cellIs" dxfId="288" priority="77" stopIfTrue="1" operator="equal">
      <formula>0</formula>
    </cfRule>
  </conditionalFormatting>
  <conditionalFormatting sqref="AI36:AI43">
    <cfRule type="cellIs" dxfId="287" priority="124" stopIfTrue="1" operator="equal">
      <formula>0</formula>
    </cfRule>
    <cfRule type="cellIs" dxfId="286" priority="125" stopIfTrue="1" operator="equal">
      <formula>0</formula>
    </cfRule>
  </conditionalFormatting>
  <conditionalFormatting sqref="AI37:AI43">
    <cfRule type="cellIs" dxfId="285" priority="120" stopIfTrue="1" operator="equal">
      <formula>0</formula>
    </cfRule>
    <cfRule type="cellIs" dxfId="284" priority="121" stopIfTrue="1" operator="equal">
      <formula>0</formula>
    </cfRule>
    <cfRule type="cellIs" dxfId="283" priority="122" stopIfTrue="1" operator="equal">
      <formula>0</formula>
    </cfRule>
    <cfRule type="cellIs" dxfId="282" priority="123" stopIfTrue="1" operator="equal">
      <formula>0</formula>
    </cfRule>
  </conditionalFormatting>
  <conditionalFormatting sqref="AJ32:AJ36">
    <cfRule type="cellIs" dxfId="281" priority="66" stopIfTrue="1" operator="equal">
      <formula>0</formula>
    </cfRule>
    <cfRule type="cellIs" dxfId="280" priority="67" stopIfTrue="1" operator="equal">
      <formula>0</formula>
    </cfRule>
    <cfRule type="cellIs" dxfId="279" priority="68" stopIfTrue="1" operator="equal">
      <formula>0</formula>
    </cfRule>
    <cfRule type="cellIs" dxfId="278" priority="69" stopIfTrue="1" operator="equal">
      <formula>0</formula>
    </cfRule>
    <cfRule type="cellIs" dxfId="277" priority="70" stopIfTrue="1" operator="equal">
      <formula>0</formula>
    </cfRule>
    <cfRule type="cellIs" dxfId="276" priority="71" stopIfTrue="1" operator="equal">
      <formula>0</formula>
    </cfRule>
  </conditionalFormatting>
  <conditionalFormatting sqref="AJ37:AJ43">
    <cfRule type="cellIs" dxfId="275" priority="130" stopIfTrue="1" operator="equal">
      <formula>0</formula>
    </cfRule>
    <cfRule type="cellIs" dxfId="274" priority="131" stopIfTrue="1" operator="equal">
      <formula>0</formula>
    </cfRule>
  </conditionalFormatting>
  <conditionalFormatting sqref="AJ38:AJ43">
    <cfRule type="cellIs" dxfId="273" priority="126" stopIfTrue="1" operator="equal">
      <formula>0</formula>
    </cfRule>
    <cfRule type="cellIs" dxfId="272" priority="127" stopIfTrue="1" operator="equal">
      <formula>0</formula>
    </cfRule>
    <cfRule type="cellIs" dxfId="271" priority="128" stopIfTrue="1" operator="equal">
      <formula>0</formula>
    </cfRule>
    <cfRule type="cellIs" dxfId="270" priority="129" stopIfTrue="1" operator="equal">
      <formula>0</formula>
    </cfRule>
  </conditionalFormatting>
  <conditionalFormatting sqref="AK32:AK37">
    <cfRule type="cellIs" dxfId="269" priority="60" stopIfTrue="1" operator="equal">
      <formula>0</formula>
    </cfRule>
    <cfRule type="cellIs" dxfId="268" priority="61" stopIfTrue="1" operator="equal">
      <formula>0</formula>
    </cfRule>
    <cfRule type="cellIs" dxfId="267" priority="62" stopIfTrue="1" operator="equal">
      <formula>0</formula>
    </cfRule>
    <cfRule type="cellIs" dxfId="266" priority="63" stopIfTrue="1" operator="equal">
      <formula>0</formula>
    </cfRule>
    <cfRule type="cellIs" dxfId="265" priority="64" stopIfTrue="1" operator="equal">
      <formula>0</formula>
    </cfRule>
    <cfRule type="cellIs" dxfId="264" priority="65" stopIfTrue="1" operator="equal">
      <formula>0</formula>
    </cfRule>
  </conditionalFormatting>
  <conditionalFormatting sqref="AK38:AK43">
    <cfRule type="cellIs" dxfId="263" priority="136" stopIfTrue="1" operator="equal">
      <formula>0</formula>
    </cfRule>
    <cfRule type="cellIs" dxfId="262" priority="137" stopIfTrue="1" operator="equal">
      <formula>0</formula>
    </cfRule>
  </conditionalFormatting>
  <conditionalFormatting sqref="AK39:AK43">
    <cfRule type="cellIs" dxfId="261" priority="132" stopIfTrue="1" operator="equal">
      <formula>0</formula>
    </cfRule>
    <cfRule type="cellIs" dxfId="260" priority="133" stopIfTrue="1" operator="equal">
      <formula>0</formula>
    </cfRule>
    <cfRule type="cellIs" dxfId="259" priority="134" stopIfTrue="1" operator="equal">
      <formula>0</formula>
    </cfRule>
    <cfRule type="cellIs" dxfId="258" priority="135" stopIfTrue="1" operator="equal">
      <formula>0</formula>
    </cfRule>
  </conditionalFormatting>
  <conditionalFormatting sqref="AL32:AL38">
    <cfRule type="cellIs" dxfId="257" priority="54" stopIfTrue="1" operator="equal">
      <formula>0</formula>
    </cfRule>
    <cfRule type="cellIs" dxfId="256" priority="55" stopIfTrue="1" operator="equal">
      <formula>0</formula>
    </cfRule>
    <cfRule type="cellIs" dxfId="255" priority="56" stopIfTrue="1" operator="equal">
      <formula>0</formula>
    </cfRule>
    <cfRule type="cellIs" dxfId="254" priority="57" stopIfTrue="1" operator="equal">
      <formula>0</formula>
    </cfRule>
    <cfRule type="cellIs" dxfId="253" priority="58" stopIfTrue="1" operator="equal">
      <formula>0</formula>
    </cfRule>
    <cfRule type="cellIs" dxfId="252" priority="59" stopIfTrue="1" operator="equal">
      <formula>0</formula>
    </cfRule>
  </conditionalFormatting>
  <conditionalFormatting sqref="AL39:AL43">
    <cfRule type="cellIs" dxfId="251" priority="142" stopIfTrue="1" operator="equal">
      <formula>0</formula>
    </cfRule>
    <cfRule type="cellIs" dxfId="250" priority="143" stopIfTrue="1" operator="equal">
      <formula>0</formula>
    </cfRule>
  </conditionalFormatting>
  <conditionalFormatting sqref="AL40:AL43">
    <cfRule type="cellIs" dxfId="249" priority="138" stopIfTrue="1" operator="equal">
      <formula>0</formula>
    </cfRule>
    <cfRule type="cellIs" dxfId="248" priority="139" stopIfTrue="1" operator="equal">
      <formula>0</formula>
    </cfRule>
    <cfRule type="cellIs" dxfId="247" priority="140" stopIfTrue="1" operator="equal">
      <formula>0</formula>
    </cfRule>
    <cfRule type="cellIs" dxfId="246" priority="141" stopIfTrue="1" operator="equal">
      <formula>0</formula>
    </cfRule>
  </conditionalFormatting>
  <conditionalFormatting sqref="AM32:AM39">
    <cfRule type="cellIs" dxfId="245" priority="48" stopIfTrue="1" operator="equal">
      <formula>0</formula>
    </cfRule>
    <cfRule type="cellIs" dxfId="244" priority="49" stopIfTrue="1" operator="equal">
      <formula>0</formula>
    </cfRule>
    <cfRule type="cellIs" dxfId="243" priority="50" stopIfTrue="1" operator="equal">
      <formula>0</formula>
    </cfRule>
    <cfRule type="cellIs" dxfId="242" priority="51" stopIfTrue="1" operator="equal">
      <formula>0</formula>
    </cfRule>
    <cfRule type="cellIs" dxfId="241" priority="52" stopIfTrue="1" operator="equal">
      <formula>0</formula>
    </cfRule>
    <cfRule type="cellIs" dxfId="240" priority="53" stopIfTrue="1" operator="equal">
      <formula>0</formula>
    </cfRule>
  </conditionalFormatting>
  <conditionalFormatting sqref="AM40:AM43">
    <cfRule type="cellIs" dxfId="239" priority="148" stopIfTrue="1" operator="equal">
      <formula>0</formula>
    </cfRule>
    <cfRule type="cellIs" dxfId="238" priority="149" stopIfTrue="1" operator="equal">
      <formula>0</formula>
    </cfRule>
  </conditionalFormatting>
  <conditionalFormatting sqref="AM41:AM43">
    <cfRule type="cellIs" dxfId="237" priority="144" stopIfTrue="1" operator="equal">
      <formula>0</formula>
    </cfRule>
    <cfRule type="cellIs" dxfId="236" priority="145" stopIfTrue="1" operator="equal">
      <formula>0</formula>
    </cfRule>
    <cfRule type="cellIs" dxfId="235" priority="146" stopIfTrue="1" operator="equal">
      <formula>0</formula>
    </cfRule>
    <cfRule type="cellIs" dxfId="234" priority="147" stopIfTrue="1" operator="equal">
      <formula>0</formula>
    </cfRule>
  </conditionalFormatting>
  <conditionalFormatting sqref="AN41:AN43">
    <cfRule type="cellIs" dxfId="233" priority="154" stopIfTrue="1" operator="equal">
      <formula>0</formula>
    </cfRule>
    <cfRule type="cellIs" dxfId="232" priority="155" stopIfTrue="1" operator="equal">
      <formula>0</formula>
    </cfRule>
  </conditionalFormatting>
  <conditionalFormatting sqref="AN42:AN43">
    <cfRule type="cellIs" dxfId="231" priority="150" stopIfTrue="1" operator="equal">
      <formula>0</formula>
    </cfRule>
    <cfRule type="cellIs" dxfId="230" priority="151" stopIfTrue="1" operator="equal">
      <formula>0</formula>
    </cfRule>
    <cfRule type="cellIs" dxfId="229" priority="152" stopIfTrue="1" operator="equal">
      <formula>0</formula>
    </cfRule>
    <cfRule type="cellIs" dxfId="228" priority="153" stopIfTrue="1" operator="equal">
      <formula>0</formula>
    </cfRule>
  </conditionalFormatting>
  <conditionalFormatting sqref="AN32:AT40">
    <cfRule type="cellIs" dxfId="227" priority="42" stopIfTrue="1" operator="equal">
      <formula>0</formula>
    </cfRule>
    <cfRule type="cellIs" dxfId="226" priority="43" stopIfTrue="1" operator="equal">
      <formula>0</formula>
    </cfRule>
    <cfRule type="cellIs" dxfId="225" priority="44" stopIfTrue="1" operator="equal">
      <formula>0</formula>
    </cfRule>
    <cfRule type="cellIs" dxfId="224" priority="45" stopIfTrue="1" operator="equal">
      <formula>0</formula>
    </cfRule>
    <cfRule type="cellIs" dxfId="223" priority="46" stopIfTrue="1" operator="equal">
      <formula>0</formula>
    </cfRule>
    <cfRule type="cellIs" dxfId="222" priority="47" stopIfTrue="1" operator="equal">
      <formula>0</formula>
    </cfRule>
  </conditionalFormatting>
  <conditionalFormatting sqref="AO42:AO43">
    <cfRule type="cellIs" dxfId="221" priority="160" stopIfTrue="1" operator="equal">
      <formula>0</formula>
    </cfRule>
    <cfRule type="cellIs" dxfId="220" priority="161" stopIfTrue="1" operator="equal">
      <formula>0</formula>
    </cfRule>
  </conditionalFormatting>
  <conditionalFormatting sqref="AO43">
    <cfRule type="cellIs" dxfId="219" priority="156" stopIfTrue="1" operator="equal">
      <formula>0</formula>
    </cfRule>
    <cfRule type="cellIs" dxfId="218" priority="157" stopIfTrue="1" operator="equal">
      <formula>0</formula>
    </cfRule>
  </conditionalFormatting>
  <conditionalFormatting sqref="AO41:AP41">
    <cfRule type="cellIs" dxfId="217" priority="36" stopIfTrue="1" operator="equal">
      <formula>0</formula>
    </cfRule>
    <cfRule type="cellIs" dxfId="216" priority="37" stopIfTrue="1" operator="equal">
      <formula>0</formula>
    </cfRule>
    <cfRule type="cellIs" dxfId="215" priority="38" stopIfTrue="1" operator="equal">
      <formula>0</formula>
    </cfRule>
    <cfRule type="cellIs" dxfId="214" priority="39" stopIfTrue="1" operator="equal">
      <formula>0</formula>
    </cfRule>
    <cfRule type="cellIs" dxfId="213" priority="40" stopIfTrue="1" operator="equal">
      <formula>0</formula>
    </cfRule>
    <cfRule type="cellIs" dxfId="212" priority="41" stopIfTrue="1" operator="equal">
      <formula>0</formula>
    </cfRule>
  </conditionalFormatting>
  <conditionalFormatting sqref="AO43:AP43">
    <cfRule type="cellIs" dxfId="211" priority="158" stopIfTrue="1" operator="equal">
      <formula>0</formula>
    </cfRule>
    <cfRule type="cellIs" dxfId="210" priority="159" stopIfTrue="1" operator="equal">
      <formula>0</formula>
    </cfRule>
  </conditionalFormatting>
  <conditionalFormatting sqref="AP42">
    <cfRule type="cellIs" dxfId="209" priority="30" stopIfTrue="1" operator="equal">
      <formula>0</formula>
    </cfRule>
    <cfRule type="cellIs" dxfId="208" priority="31" stopIfTrue="1" operator="equal">
      <formula>0</formula>
    </cfRule>
    <cfRule type="cellIs" dxfId="207" priority="32" stopIfTrue="1" operator="equal">
      <formula>0</formula>
    </cfRule>
    <cfRule type="cellIs" dxfId="206" priority="33" stopIfTrue="1" operator="equal">
      <formula>0</formula>
    </cfRule>
    <cfRule type="cellIs" dxfId="205" priority="34" stopIfTrue="1" operator="equal">
      <formula>0</formula>
    </cfRule>
    <cfRule type="cellIs" dxfId="204" priority="35" stopIfTrue="1" operator="equal">
      <formula>0</formula>
    </cfRule>
  </conditionalFormatting>
  <conditionalFormatting sqref="AQ41:AQ43">
    <cfRule type="cellIs" dxfId="203" priority="24" stopIfTrue="1" operator="equal">
      <formula>0</formula>
    </cfRule>
    <cfRule type="cellIs" dxfId="202" priority="25" stopIfTrue="1" operator="equal">
      <formula>0</formula>
    </cfRule>
    <cfRule type="cellIs" dxfId="201" priority="26" stopIfTrue="1" operator="equal">
      <formula>0</formula>
    </cfRule>
    <cfRule type="cellIs" dxfId="200" priority="27" stopIfTrue="1" operator="equal">
      <formula>0</formula>
    </cfRule>
    <cfRule type="cellIs" dxfId="199" priority="28" stopIfTrue="1" operator="equal">
      <formula>0</formula>
    </cfRule>
    <cfRule type="cellIs" dxfId="198" priority="29" stopIfTrue="1" operator="equal">
      <formula>0</formula>
    </cfRule>
  </conditionalFormatting>
  <conditionalFormatting sqref="AQ44:AQ48">
    <cfRule type="cellIs" dxfId="197" priority="172" stopIfTrue="1" operator="equal">
      <formula>0</formula>
    </cfRule>
    <cfRule type="cellIs" dxfId="196" priority="173" stopIfTrue="1" operator="equal">
      <formula>0</formula>
    </cfRule>
  </conditionalFormatting>
  <conditionalFormatting sqref="AQ45:AQ48">
    <cfRule type="cellIs" dxfId="195" priority="168" stopIfTrue="1" operator="equal">
      <formula>0</formula>
    </cfRule>
    <cfRule type="cellIs" dxfId="194" priority="169" stopIfTrue="1" operator="equal">
      <formula>0</formula>
    </cfRule>
    <cfRule type="cellIs" dxfId="193" priority="170" stopIfTrue="1" operator="equal">
      <formula>0</formula>
    </cfRule>
    <cfRule type="cellIs" dxfId="192" priority="171" stopIfTrue="1" operator="equal">
      <formula>0</formula>
    </cfRule>
  </conditionalFormatting>
  <conditionalFormatting sqref="AR41:AR44">
    <cfRule type="cellIs" dxfId="191" priority="18" stopIfTrue="1" operator="equal">
      <formula>0</formula>
    </cfRule>
    <cfRule type="cellIs" dxfId="190" priority="19" stopIfTrue="1" operator="equal">
      <formula>0</formula>
    </cfRule>
    <cfRule type="cellIs" dxfId="189" priority="20" stopIfTrue="1" operator="equal">
      <formula>0</formula>
    </cfRule>
    <cfRule type="cellIs" dxfId="188" priority="21" stopIfTrue="1" operator="equal">
      <formula>0</formula>
    </cfRule>
    <cfRule type="cellIs" dxfId="187" priority="22" stopIfTrue="1" operator="equal">
      <formula>0</formula>
    </cfRule>
    <cfRule type="cellIs" dxfId="186" priority="23" stopIfTrue="1" operator="equal">
      <formula>0</formula>
    </cfRule>
  </conditionalFormatting>
  <conditionalFormatting sqref="AR45:AR48">
    <cfRule type="cellIs" dxfId="185" priority="178" stopIfTrue="1" operator="equal">
      <formula>0</formula>
    </cfRule>
    <cfRule type="cellIs" dxfId="184" priority="179" stopIfTrue="1" operator="equal">
      <formula>0</formula>
    </cfRule>
  </conditionalFormatting>
  <conditionalFormatting sqref="AR46:AR48">
    <cfRule type="cellIs" dxfId="183" priority="174" stopIfTrue="1" operator="equal">
      <formula>0</formula>
    </cfRule>
    <cfRule type="cellIs" dxfId="182" priority="175" stopIfTrue="1" operator="equal">
      <formula>0</formula>
    </cfRule>
    <cfRule type="cellIs" dxfId="181" priority="176" stopIfTrue="1" operator="equal">
      <formula>0</formula>
    </cfRule>
    <cfRule type="cellIs" dxfId="180" priority="177" stopIfTrue="1" operator="equal">
      <formula>0</formula>
    </cfRule>
  </conditionalFormatting>
  <conditionalFormatting sqref="AS41:AS45">
    <cfRule type="cellIs" dxfId="179" priority="12" stopIfTrue="1" operator="equal">
      <formula>0</formula>
    </cfRule>
    <cfRule type="cellIs" dxfId="178" priority="13" stopIfTrue="1" operator="equal">
      <formula>0</formula>
    </cfRule>
    <cfRule type="cellIs" dxfId="177" priority="14" stopIfTrue="1" operator="equal">
      <formula>0</formula>
    </cfRule>
    <cfRule type="cellIs" dxfId="176" priority="15" stopIfTrue="1" operator="equal">
      <formula>0</formula>
    </cfRule>
    <cfRule type="cellIs" dxfId="175" priority="16" stopIfTrue="1" operator="equal">
      <formula>0</formula>
    </cfRule>
    <cfRule type="cellIs" dxfId="174" priority="17" stopIfTrue="1" operator="equal">
      <formula>0</formula>
    </cfRule>
  </conditionalFormatting>
  <conditionalFormatting sqref="AS46:AS48">
    <cfRule type="cellIs" dxfId="173" priority="184" stopIfTrue="1" operator="equal">
      <formula>0</formula>
    </cfRule>
    <cfRule type="cellIs" dxfId="172" priority="185" stopIfTrue="1" operator="equal">
      <formula>0</formula>
    </cfRule>
  </conditionalFormatting>
  <conditionalFormatting sqref="AS47:AS48">
    <cfRule type="cellIs" dxfId="171" priority="180" stopIfTrue="1" operator="equal">
      <formula>0</formula>
    </cfRule>
    <cfRule type="cellIs" dxfId="170" priority="181" stopIfTrue="1" operator="equal">
      <formula>0</formula>
    </cfRule>
    <cfRule type="cellIs" dxfId="169" priority="182" stopIfTrue="1" operator="equal">
      <formula>0</formula>
    </cfRule>
    <cfRule type="cellIs" dxfId="168" priority="183" stopIfTrue="1" operator="equal">
      <formula>0</formula>
    </cfRule>
  </conditionalFormatting>
  <conditionalFormatting sqref="AT41:AT46">
    <cfRule type="cellIs" dxfId="167" priority="6" stopIfTrue="1" operator="equal">
      <formula>0</formula>
    </cfRule>
    <cfRule type="cellIs" dxfId="166" priority="7" stopIfTrue="1" operator="equal">
      <formula>0</formula>
    </cfRule>
    <cfRule type="cellIs" dxfId="165" priority="8" stopIfTrue="1" operator="equal">
      <formula>0</formula>
    </cfRule>
    <cfRule type="cellIs" dxfId="164" priority="9" stopIfTrue="1" operator="equal">
      <formula>0</formula>
    </cfRule>
    <cfRule type="cellIs" dxfId="163" priority="10" stopIfTrue="1" operator="equal">
      <formula>0</formula>
    </cfRule>
    <cfRule type="cellIs" dxfId="162" priority="11" stopIfTrue="1" operator="equal">
      <formula>0</formula>
    </cfRule>
  </conditionalFormatting>
  <conditionalFormatting sqref="AT47:AT48">
    <cfRule type="cellIs" dxfId="161" priority="190" stopIfTrue="1" operator="equal">
      <formula>0</formula>
    </cfRule>
    <cfRule type="cellIs" dxfId="160" priority="191" stopIfTrue="1" operator="equal">
      <formula>0</formula>
    </cfRule>
  </conditionalFormatting>
  <conditionalFormatting sqref="AT48">
    <cfRule type="cellIs" dxfId="159" priority="186" stopIfTrue="1" operator="equal">
      <formula>0</formula>
    </cfRule>
    <cfRule type="cellIs" dxfId="158" priority="187" stopIfTrue="1" operator="equal">
      <formula>0</formula>
    </cfRule>
    <cfRule type="cellIs" dxfId="157" priority="188" stopIfTrue="1" operator="equal">
      <formula>0</formula>
    </cfRule>
    <cfRule type="cellIs" dxfId="156" priority="189" stopIfTrue="1" operator="equal">
      <formula>0</formula>
    </cfRule>
  </conditionalFormatting>
  <conditionalFormatting sqref="AU48:AW48">
    <cfRule type="cellIs" dxfId="155" priority="334" stopIfTrue="1" operator="equal">
      <formula>0</formula>
    </cfRule>
    <cfRule type="cellIs" dxfId="154" priority="335" stopIfTrue="1" operator="equal">
      <formula>0</formula>
    </cfRule>
  </conditionalFormatting>
  <conditionalFormatting sqref="AU23:BG30">
    <cfRule type="cellIs" dxfId="153" priority="342" stopIfTrue="1" operator="equal">
      <formula>0</formula>
    </cfRule>
    <cfRule type="cellIs" dxfId="152" priority="343" stopIfTrue="1" operator="equal">
      <formula>0</formula>
    </cfRule>
    <cfRule type="cellIs" dxfId="151" priority="344" stopIfTrue="1" operator="equal">
      <formula>0</formula>
    </cfRule>
    <cfRule type="cellIs" dxfId="150" priority="345" stopIfTrue="1" operator="equal">
      <formula>0</formula>
    </cfRule>
  </conditionalFormatting>
  <conditionalFormatting sqref="AU32:BG47">
    <cfRule type="cellIs" dxfId="149" priority="336" stopIfTrue="1" operator="equal">
      <formula>0</formula>
    </cfRule>
    <cfRule type="cellIs" dxfId="148" priority="337" stopIfTrue="1" operator="equal">
      <formula>0</formula>
    </cfRule>
    <cfRule type="cellIs" dxfId="147" priority="338" stopIfTrue="1" operator="equal">
      <formula>0</formula>
    </cfRule>
    <cfRule type="cellIs" dxfId="146" priority="339" stopIfTrue="1" operator="equal">
      <formula>0</formula>
    </cfRule>
    <cfRule type="cellIs" dxfId="145" priority="340" stopIfTrue="1" operator="equal">
      <formula>0</formula>
    </cfRule>
    <cfRule type="cellIs" dxfId="144" priority="341" stopIfTrue="1" operator="equal">
      <formula>0</formula>
    </cfRule>
  </conditionalFormatting>
  <conditionalFormatting sqref="AV50:AV60">
    <cfRule type="cellIs" dxfId="143" priority="198" stopIfTrue="1" operator="equal">
      <formula>0</formula>
    </cfRule>
    <cfRule type="cellIs" dxfId="142" priority="199" stopIfTrue="1" operator="equal">
      <formula>0</formula>
    </cfRule>
    <cfRule type="cellIs" dxfId="141" priority="200" stopIfTrue="1" operator="equal">
      <formula>0</formula>
    </cfRule>
    <cfRule type="cellIs" dxfId="140" priority="201" stopIfTrue="1" operator="equal">
      <formula>0</formula>
    </cfRule>
    <cfRule type="cellIs" dxfId="139" priority="202" stopIfTrue="1" operator="equal">
      <formula>0</formula>
    </cfRule>
    <cfRule type="cellIs" dxfId="138" priority="203" stopIfTrue="1" operator="equal">
      <formula>0</formula>
    </cfRule>
  </conditionalFormatting>
  <conditionalFormatting sqref="AV48:AW48">
    <cfRule type="cellIs" dxfId="137" priority="332" stopIfTrue="1" operator="equal">
      <formula>0</formula>
    </cfRule>
    <cfRule type="cellIs" dxfId="136" priority="333" stopIfTrue="1" operator="equal">
      <formula>0</formula>
    </cfRule>
  </conditionalFormatting>
  <conditionalFormatting sqref="AV48:AW49">
    <cfRule type="cellIs" dxfId="135" priority="326" stopIfTrue="1" operator="equal">
      <formula>0</formula>
    </cfRule>
    <cfRule type="cellIs" dxfId="134" priority="327" stopIfTrue="1" operator="equal">
      <formula>0</formula>
    </cfRule>
  </conditionalFormatting>
  <conditionalFormatting sqref="AW49">
    <cfRule type="cellIs" dxfId="133" priority="324" stopIfTrue="1" operator="equal">
      <formula>0</formula>
    </cfRule>
    <cfRule type="cellIs" dxfId="132" priority="325" stopIfTrue="1" operator="equal">
      <formula>0</formula>
    </cfRule>
  </conditionalFormatting>
  <conditionalFormatting sqref="AW49:AW50">
    <cfRule type="cellIs" dxfId="131" priority="328" stopIfTrue="1" operator="equal">
      <formula>0</formula>
    </cfRule>
    <cfRule type="cellIs" dxfId="130" priority="329" stopIfTrue="1" operator="equal">
      <formula>0</formula>
    </cfRule>
  </conditionalFormatting>
  <conditionalFormatting sqref="AW51:AW60">
    <cfRule type="cellIs" dxfId="129" priority="204" stopIfTrue="1" operator="equal">
      <formula>0</formula>
    </cfRule>
    <cfRule type="cellIs" dxfId="128" priority="205" stopIfTrue="1" operator="equal">
      <formula>0</formula>
    </cfRule>
    <cfRule type="cellIs" dxfId="127" priority="206" stopIfTrue="1" operator="equal">
      <formula>0</formula>
    </cfRule>
    <cfRule type="cellIs" dxfId="126" priority="207" stopIfTrue="1" operator="equal">
      <formula>0</formula>
    </cfRule>
    <cfRule type="cellIs" dxfId="125" priority="208" stopIfTrue="1" operator="equal">
      <formula>0</formula>
    </cfRule>
    <cfRule type="cellIs" dxfId="124" priority="209" stopIfTrue="1" operator="equal">
      <formula>0</formula>
    </cfRule>
  </conditionalFormatting>
  <conditionalFormatting sqref="AX48:AX50">
    <cfRule type="cellIs" dxfId="123" priority="318" stopIfTrue="1" operator="equal">
      <formula>0</formula>
    </cfRule>
    <cfRule type="cellIs" dxfId="122" priority="319" stopIfTrue="1" operator="equal">
      <formula>0</formula>
    </cfRule>
    <cfRule type="cellIs" dxfId="121" priority="320" stopIfTrue="1" operator="equal">
      <formula>0</formula>
    </cfRule>
    <cfRule type="cellIs" dxfId="120" priority="321" stopIfTrue="1" operator="equal">
      <formula>0</formula>
    </cfRule>
  </conditionalFormatting>
  <conditionalFormatting sqref="AX48:AX51">
    <cfRule type="cellIs" dxfId="119" priority="322" stopIfTrue="1" operator="equal">
      <formula>0</formula>
    </cfRule>
    <cfRule type="cellIs" dxfId="118" priority="323" stopIfTrue="1" operator="equal">
      <formula>0</formula>
    </cfRule>
  </conditionalFormatting>
  <conditionalFormatting sqref="AX52:AX60">
    <cfRule type="cellIs" dxfId="117" priority="210" stopIfTrue="1" operator="equal">
      <formula>0</formula>
    </cfRule>
    <cfRule type="cellIs" dxfId="116" priority="211" stopIfTrue="1" operator="equal">
      <formula>0</formula>
    </cfRule>
    <cfRule type="cellIs" dxfId="115" priority="212" stopIfTrue="1" operator="equal">
      <formula>0</formula>
    </cfRule>
    <cfRule type="cellIs" dxfId="114" priority="213" stopIfTrue="1" operator="equal">
      <formula>0</formula>
    </cfRule>
    <cfRule type="cellIs" dxfId="113" priority="214" stopIfTrue="1" operator="equal">
      <formula>0</formula>
    </cfRule>
    <cfRule type="cellIs" dxfId="112" priority="215" stopIfTrue="1" operator="equal">
      <formula>0</formula>
    </cfRule>
  </conditionalFormatting>
  <conditionalFormatting sqref="AY53:AY60">
    <cfRule type="cellIs" dxfId="111" priority="216" stopIfTrue="1" operator="equal">
      <formula>0</formula>
    </cfRule>
    <cfRule type="cellIs" dxfId="110" priority="217" stopIfTrue="1" operator="equal">
      <formula>0</formula>
    </cfRule>
    <cfRule type="cellIs" dxfId="109" priority="218" stopIfTrue="1" operator="equal">
      <formula>0</formula>
    </cfRule>
    <cfRule type="cellIs" dxfId="108" priority="219" stopIfTrue="1" operator="equal">
      <formula>0</formula>
    </cfRule>
    <cfRule type="cellIs" dxfId="107" priority="220" stopIfTrue="1" operator="equal">
      <formula>0</formula>
    </cfRule>
    <cfRule type="cellIs" dxfId="106" priority="221" stopIfTrue="1" operator="equal">
      <formula>0</formula>
    </cfRule>
  </conditionalFormatting>
  <conditionalFormatting sqref="AY52:AZ52">
    <cfRule type="cellIs" dxfId="105" priority="308" stopIfTrue="1" operator="equal">
      <formula>0</formula>
    </cfRule>
    <cfRule type="cellIs" dxfId="104" priority="309" stopIfTrue="1" operator="equal">
      <formula>0</formula>
    </cfRule>
  </conditionalFormatting>
  <conditionalFormatting sqref="AY48:BG51">
    <cfRule type="cellIs" dxfId="103" priority="312" stopIfTrue="1" operator="equal">
      <formula>0</formula>
    </cfRule>
    <cfRule type="cellIs" dxfId="102" priority="313" stopIfTrue="1" operator="equal">
      <formula>0</formula>
    </cfRule>
    <cfRule type="cellIs" dxfId="101" priority="314" stopIfTrue="1" operator="equal">
      <formula>0</formula>
    </cfRule>
    <cfRule type="cellIs" dxfId="100" priority="315" stopIfTrue="1" operator="equal">
      <formula>0</formula>
    </cfRule>
    <cfRule type="cellIs" dxfId="99" priority="316" stopIfTrue="1" operator="equal">
      <formula>0</formula>
    </cfRule>
    <cfRule type="cellIs" dxfId="98" priority="317" stopIfTrue="1" operator="equal">
      <formula>0</formula>
    </cfRule>
  </conditionalFormatting>
  <conditionalFormatting sqref="AZ52">
    <cfRule type="cellIs" dxfId="97" priority="306" stopIfTrue="1" operator="equal">
      <formula>0</formula>
    </cfRule>
    <cfRule type="cellIs" dxfId="96" priority="307" stopIfTrue="1" operator="equal">
      <formula>0</formula>
    </cfRule>
  </conditionalFormatting>
  <conditionalFormatting sqref="AZ52:AZ53">
    <cfRule type="cellIs" dxfId="95" priority="310" stopIfTrue="1" operator="equal">
      <formula>0</formula>
    </cfRule>
    <cfRule type="cellIs" dxfId="94" priority="311" stopIfTrue="1" operator="equal">
      <formula>0</formula>
    </cfRule>
  </conditionalFormatting>
  <conditionalFormatting sqref="AZ54:AZ60">
    <cfRule type="cellIs" dxfId="93" priority="222" stopIfTrue="1" operator="equal">
      <formula>0</formula>
    </cfRule>
    <cfRule type="cellIs" dxfId="92" priority="223" stopIfTrue="1" operator="equal">
      <formula>0</formula>
    </cfRule>
    <cfRule type="cellIs" dxfId="91" priority="224" stopIfTrue="1" operator="equal">
      <formula>0</formula>
    </cfRule>
    <cfRule type="cellIs" dxfId="90" priority="225" stopIfTrue="1" operator="equal">
      <formula>0</formula>
    </cfRule>
    <cfRule type="cellIs" dxfId="89" priority="226" stopIfTrue="1" operator="equal">
      <formula>0</formula>
    </cfRule>
    <cfRule type="cellIs" dxfId="88" priority="227" stopIfTrue="1" operator="equal">
      <formula>0</formula>
    </cfRule>
  </conditionalFormatting>
  <conditionalFormatting sqref="BA52:BA53">
    <cfRule type="cellIs" dxfId="87" priority="300" stopIfTrue="1" operator="equal">
      <formula>0</formula>
    </cfRule>
    <cfRule type="cellIs" dxfId="86" priority="301" stopIfTrue="1" operator="equal">
      <formula>0</formula>
    </cfRule>
    <cfRule type="cellIs" dxfId="85" priority="302" stopIfTrue="1" operator="equal">
      <formula>0</formula>
    </cfRule>
    <cfRule type="cellIs" dxfId="84" priority="303" stopIfTrue="1" operator="equal">
      <formula>0</formula>
    </cfRule>
  </conditionalFormatting>
  <conditionalFormatting sqref="BA52:BA54">
    <cfRule type="cellIs" dxfId="83" priority="304" stopIfTrue="1" operator="equal">
      <formula>0</formula>
    </cfRule>
    <cfRule type="cellIs" dxfId="82" priority="305" stopIfTrue="1" operator="equal">
      <formula>0</formula>
    </cfRule>
  </conditionalFormatting>
  <conditionalFormatting sqref="BA55:BA60">
    <cfRule type="cellIs" dxfId="81" priority="228" stopIfTrue="1" operator="equal">
      <formula>0</formula>
    </cfRule>
    <cfRule type="cellIs" dxfId="80" priority="229" stopIfTrue="1" operator="equal">
      <formula>0</formula>
    </cfRule>
    <cfRule type="cellIs" dxfId="79" priority="230" stopIfTrue="1" operator="equal">
      <formula>0</formula>
    </cfRule>
    <cfRule type="cellIs" dxfId="78" priority="231" stopIfTrue="1" operator="equal">
      <formula>0</formula>
    </cfRule>
    <cfRule type="cellIs" dxfId="77" priority="232" stopIfTrue="1" operator="equal">
      <formula>0</formula>
    </cfRule>
    <cfRule type="cellIs" dxfId="76" priority="233" stopIfTrue="1" operator="equal">
      <formula>0</formula>
    </cfRule>
  </conditionalFormatting>
  <conditionalFormatting sqref="BB52:BB54">
    <cfRule type="cellIs" dxfId="75" priority="294" stopIfTrue="1" operator="equal">
      <formula>0</formula>
    </cfRule>
    <cfRule type="cellIs" dxfId="74" priority="295" stopIfTrue="1" operator="equal">
      <formula>0</formula>
    </cfRule>
    <cfRule type="cellIs" dxfId="73" priority="296" stopIfTrue="1" operator="equal">
      <formula>0</formula>
    </cfRule>
    <cfRule type="cellIs" dxfId="72" priority="297" stopIfTrue="1" operator="equal">
      <formula>0</formula>
    </cfRule>
  </conditionalFormatting>
  <conditionalFormatting sqref="BB52:BB55">
    <cfRule type="cellIs" dxfId="71" priority="298" stopIfTrue="1" operator="equal">
      <formula>0</formula>
    </cfRule>
    <cfRule type="cellIs" dxfId="70" priority="299" stopIfTrue="1" operator="equal">
      <formula>0</formula>
    </cfRule>
  </conditionalFormatting>
  <conditionalFormatting sqref="BB56:BB60">
    <cfRule type="cellIs" dxfId="69" priority="234" stopIfTrue="1" operator="equal">
      <formula>0</formula>
    </cfRule>
    <cfRule type="cellIs" dxfId="68" priority="235" stopIfTrue="1" operator="equal">
      <formula>0</formula>
    </cfRule>
    <cfRule type="cellIs" dxfId="67" priority="236" stopIfTrue="1" operator="equal">
      <formula>0</formula>
    </cfRule>
    <cfRule type="cellIs" dxfId="66" priority="237" stopIfTrue="1" operator="equal">
      <formula>0</formula>
    </cfRule>
    <cfRule type="cellIs" dxfId="65" priority="238" stopIfTrue="1" operator="equal">
      <formula>0</formula>
    </cfRule>
    <cfRule type="cellIs" dxfId="64" priority="239" stopIfTrue="1" operator="equal">
      <formula>0</formula>
    </cfRule>
  </conditionalFormatting>
  <conditionalFormatting sqref="BC57:BC60">
    <cfRule type="cellIs" dxfId="63" priority="240" stopIfTrue="1" operator="equal">
      <formula>0</formula>
    </cfRule>
    <cfRule type="cellIs" dxfId="62" priority="241" stopIfTrue="1" operator="equal">
      <formula>0</formula>
    </cfRule>
    <cfRule type="cellIs" dxfId="61" priority="242" stopIfTrue="1" operator="equal">
      <formula>0</formula>
    </cfRule>
    <cfRule type="cellIs" dxfId="60" priority="243" stopIfTrue="1" operator="equal">
      <formula>0</formula>
    </cfRule>
    <cfRule type="cellIs" dxfId="59" priority="244" stopIfTrue="1" operator="equal">
      <formula>0</formula>
    </cfRule>
    <cfRule type="cellIs" dxfId="58" priority="245" stopIfTrue="1" operator="equal">
      <formula>0</formula>
    </cfRule>
  </conditionalFormatting>
  <conditionalFormatting sqref="BC56:BD56">
    <cfRule type="cellIs" dxfId="57" priority="284" stopIfTrue="1" operator="equal">
      <formula>0</formula>
    </cfRule>
    <cfRule type="cellIs" dxfId="56" priority="285" stopIfTrue="1" operator="equal">
      <formula>0</formula>
    </cfRule>
  </conditionalFormatting>
  <conditionalFormatting sqref="BC52:BG55">
    <cfRule type="cellIs" dxfId="55" priority="288" stopIfTrue="1" operator="equal">
      <formula>0</formula>
    </cfRule>
    <cfRule type="cellIs" dxfId="54" priority="289" stopIfTrue="1" operator="equal">
      <formula>0</formula>
    </cfRule>
    <cfRule type="cellIs" dxfId="53" priority="290" stopIfTrue="1" operator="equal">
      <formula>0</formula>
    </cfRule>
    <cfRule type="cellIs" dxfId="52" priority="291" stopIfTrue="1" operator="equal">
      <formula>0</formula>
    </cfRule>
    <cfRule type="cellIs" dxfId="51" priority="292" stopIfTrue="1" operator="equal">
      <formula>0</formula>
    </cfRule>
    <cfRule type="cellIs" dxfId="50" priority="293" stopIfTrue="1" operator="equal">
      <formula>0</formula>
    </cfRule>
  </conditionalFormatting>
  <conditionalFormatting sqref="BD56">
    <cfRule type="cellIs" dxfId="49" priority="282" stopIfTrue="1" operator="equal">
      <formula>0</formula>
    </cfRule>
    <cfRule type="cellIs" dxfId="48" priority="283" stopIfTrue="1" operator="equal">
      <formula>0</formula>
    </cfRule>
  </conditionalFormatting>
  <conditionalFormatting sqref="BD56:BD57">
    <cfRule type="cellIs" dxfId="47" priority="286" stopIfTrue="1" operator="equal">
      <formula>0</formula>
    </cfRule>
    <cfRule type="cellIs" dxfId="46" priority="287" stopIfTrue="1" operator="equal">
      <formula>0</formula>
    </cfRule>
  </conditionalFormatting>
  <conditionalFormatting sqref="BD58:BD60">
    <cfRule type="cellIs" dxfId="45" priority="246" stopIfTrue="1" operator="equal">
      <formula>0</formula>
    </cfRule>
    <cfRule type="cellIs" dxfId="44" priority="247" stopIfTrue="1" operator="equal">
      <formula>0</formula>
    </cfRule>
    <cfRule type="cellIs" dxfId="43" priority="248" stopIfTrue="1" operator="equal">
      <formula>0</formula>
    </cfRule>
    <cfRule type="cellIs" dxfId="42" priority="249" stopIfTrue="1" operator="equal">
      <formula>0</formula>
    </cfRule>
    <cfRule type="cellIs" dxfId="41" priority="250" stopIfTrue="1" operator="equal">
      <formula>0</formula>
    </cfRule>
    <cfRule type="cellIs" dxfId="40" priority="251" stopIfTrue="1" operator="equal">
      <formula>0</formula>
    </cfRule>
  </conditionalFormatting>
  <conditionalFormatting sqref="BE56:BE57">
    <cfRule type="cellIs" dxfId="39" priority="276" stopIfTrue="1" operator="equal">
      <formula>0</formula>
    </cfRule>
    <cfRule type="cellIs" dxfId="38" priority="277" stopIfTrue="1" operator="equal">
      <formula>0</formula>
    </cfRule>
    <cfRule type="cellIs" dxfId="37" priority="278" stopIfTrue="1" operator="equal">
      <formula>0</formula>
    </cfRule>
    <cfRule type="cellIs" dxfId="36" priority="279" stopIfTrue="1" operator="equal">
      <formula>0</formula>
    </cfRule>
  </conditionalFormatting>
  <conditionalFormatting sqref="BE56:BE58">
    <cfRule type="cellIs" dxfId="35" priority="280" stopIfTrue="1" operator="equal">
      <formula>0</formula>
    </cfRule>
    <cfRule type="cellIs" dxfId="34" priority="281" stopIfTrue="1" operator="equal">
      <formula>0</formula>
    </cfRule>
  </conditionalFormatting>
  <conditionalFormatting sqref="BE59:BE60">
    <cfRule type="cellIs" dxfId="33" priority="252" stopIfTrue="1" operator="equal">
      <formula>0</formula>
    </cfRule>
    <cfRule type="cellIs" dxfId="32" priority="253" stopIfTrue="1" operator="equal">
      <formula>0</formula>
    </cfRule>
    <cfRule type="cellIs" dxfId="31" priority="254" stopIfTrue="1" operator="equal">
      <formula>0</formula>
    </cfRule>
    <cfRule type="cellIs" dxfId="30" priority="255" stopIfTrue="1" operator="equal">
      <formula>0</formula>
    </cfRule>
    <cfRule type="cellIs" dxfId="29" priority="256" stopIfTrue="1" operator="equal">
      <formula>0</formula>
    </cfRule>
    <cfRule type="cellIs" dxfId="28" priority="257" stopIfTrue="1" operator="equal">
      <formula>0</formula>
    </cfRule>
  </conditionalFormatting>
  <conditionalFormatting sqref="BF60">
    <cfRule type="cellIs" dxfId="27" priority="258" stopIfTrue="1" operator="equal">
      <formula>0</formula>
    </cfRule>
    <cfRule type="cellIs" dxfId="26" priority="259" stopIfTrue="1" operator="equal">
      <formula>0</formula>
    </cfRule>
    <cfRule type="cellIs" dxfId="25" priority="260" stopIfTrue="1" operator="equal">
      <formula>0</formula>
    </cfRule>
    <cfRule type="cellIs" dxfId="24" priority="261" stopIfTrue="1" operator="equal">
      <formula>0</formula>
    </cfRule>
    <cfRule type="cellIs" dxfId="23" priority="262" stopIfTrue="1" operator="equal">
      <formula>0</formula>
    </cfRule>
    <cfRule type="cellIs" dxfId="22" priority="263" stopIfTrue="1" operator="equal">
      <formula>0</formula>
    </cfRule>
  </conditionalFormatting>
  <conditionalFormatting sqref="BF56:BG58">
    <cfRule type="cellIs" dxfId="21" priority="272" stopIfTrue="1" operator="equal">
      <formula>0</formula>
    </cfRule>
    <cfRule type="cellIs" dxfId="20" priority="273" stopIfTrue="1" operator="equal">
      <formula>0</formula>
    </cfRule>
    <cfRule type="cellIs" dxfId="19" priority="274" stopIfTrue="1" operator="equal">
      <formula>0</formula>
    </cfRule>
    <cfRule type="cellIs" dxfId="18" priority="275" stopIfTrue="1" operator="equal">
      <formula>0</formula>
    </cfRule>
  </conditionalFormatting>
  <conditionalFormatting sqref="BF56:BG59">
    <cfRule type="cellIs" dxfId="17" priority="266" stopIfTrue="1" operator="equal">
      <formula>0</formula>
    </cfRule>
    <cfRule type="cellIs" dxfId="16" priority="267" stopIfTrue="1" operator="equal">
      <formula>0</formula>
    </cfRule>
  </conditionalFormatting>
  <conditionalFormatting sqref="BG59">
    <cfRule type="cellIs" dxfId="15" priority="264" stopIfTrue="1" operator="equal">
      <formula>0</formula>
    </cfRule>
    <cfRule type="cellIs" dxfId="14" priority="265" stopIfTrue="1" operator="equal">
      <formula>0</formula>
    </cfRule>
  </conditionalFormatting>
  <conditionalFormatting sqref="BG59:BG60">
    <cfRule type="cellIs" dxfId="13" priority="268" stopIfTrue="1" operator="equal">
      <formula>0</formula>
    </cfRule>
    <cfRule type="cellIs" dxfId="12" priority="269" stopIfTrue="1" operator="equal">
      <formula>0</formula>
    </cfRule>
  </conditionalFormatting>
  <conditionalFormatting sqref="BH8:BH19 BJ8:BK19">
    <cfRule type="cellIs" dxfId="11" priority="604" stopIfTrue="1" operator="equal">
      <formula>0</formula>
    </cfRule>
    <cfRule type="cellIs" dxfId="10" priority="605" stopIfTrue="1" operator="equal">
      <formula>0</formula>
    </cfRule>
  </conditionalFormatting>
  <conditionalFormatting sqref="BH20:BH60 BJ20:BK60">
    <cfRule type="cellIs" dxfId="9" priority="618" stopIfTrue="1" operator="equal">
      <formula>0</formula>
    </cfRule>
    <cfRule type="cellIs" dxfId="8" priority="619" stopIfTrue="1" operator="equal">
      <formula>0</formula>
    </cfRule>
  </conditionalFormatting>
  <conditionalFormatting sqref="BK5:BK7">
    <cfRule type="cellIs" dxfId="7" priority="671" stopIfTrue="1" operator="equal">
      <formula>0</formula>
    </cfRule>
  </conditionalFormatting>
  <conditionalFormatting sqref="BL6:BL62">
    <cfRule type="cellIs" dxfId="6" priority="1941" stopIfTrue="1" operator="equal">
      <formula>0</formula>
    </cfRule>
  </conditionalFormatting>
  <conditionalFormatting sqref="BL7:BL61">
    <cfRule type="cellIs" dxfId="5" priority="1940" stopIfTrue="1" operator="equal">
      <formula>0</formula>
    </cfRule>
  </conditionalFormatting>
  <conditionalFormatting sqref="BI6:BI7">
    <cfRule type="cellIs" dxfId="4" priority="5" stopIfTrue="1" operator="equal">
      <formula>0</formula>
    </cfRule>
  </conditionalFormatting>
  <conditionalFormatting sqref="BI8:BI19">
    <cfRule type="cellIs" dxfId="3" priority="1" stopIfTrue="1" operator="equal">
      <formula>0</formula>
    </cfRule>
    <cfRule type="cellIs" dxfId="2" priority="2" stopIfTrue="1" operator="equal">
      <formula>0</formula>
    </cfRule>
  </conditionalFormatting>
  <conditionalFormatting sqref="BI20:BI60">
    <cfRule type="cellIs" dxfId="1" priority="3" stopIfTrue="1" operator="equal">
      <formula>0</formula>
    </cfRule>
    <cfRule type="cellIs" dxfId="0" priority="4" stopIfTrue="1" operator="equal">
      <formula>0</formula>
    </cfRule>
  </conditionalFormatting>
  <pageMargins left="0.6" right="0.26"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DMbieu  (in)</vt:lpstr>
      <vt:lpstr>2011-2020</vt:lpstr>
      <vt:lpstr>01CH</vt:lpstr>
      <vt:lpstr>02CH</vt:lpstr>
      <vt:lpstr>ss 2020-2030</vt:lpstr>
      <vt:lpstr>thu hoi</vt:lpstr>
      <vt:lpstr>06ch</vt:lpstr>
      <vt:lpstr>07ch</vt:lpstr>
      <vt:lpstr>08ch</vt:lpstr>
      <vt:lpstr>09Ch</vt:lpstr>
      <vt:lpstr>10CH</vt:lpstr>
      <vt:lpstr>10CH.</vt:lpstr>
      <vt:lpstr>11CH</vt:lpstr>
      <vt:lpstr>13ch</vt:lpstr>
      <vt:lpstr>'01CH'!Print_Area</vt:lpstr>
      <vt:lpstr>'06ch'!Print_Area</vt:lpstr>
      <vt:lpstr>'07ch'!Print_Area</vt:lpstr>
      <vt:lpstr>'08ch'!Print_Area</vt:lpstr>
      <vt:lpstr>'09Ch'!Print_Area</vt:lpstr>
      <vt:lpstr>'10CH.'!Print_Area</vt:lpstr>
      <vt:lpstr>'11CH'!Print_Area</vt:lpstr>
      <vt:lpstr>'01CH'!Print_Titles</vt:lpstr>
      <vt:lpstr>'02CH'!Print_Titles</vt:lpstr>
      <vt:lpstr>'06ch'!Print_Titles</vt:lpstr>
      <vt:lpstr>'07ch'!Print_Titles</vt:lpstr>
      <vt:lpstr>'08ch'!Print_Titles</vt:lpstr>
      <vt:lpstr>'09Ch'!Print_Titles</vt:lpstr>
      <vt:lpstr>'10CH.'!Print_Titles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Laptop88</dc:creator>
  <cp:lastModifiedBy>Administrator</cp:lastModifiedBy>
  <cp:lastPrinted>2024-09-06T03:21:45Z</cp:lastPrinted>
  <dcterms:created xsi:type="dcterms:W3CDTF">2021-05-12T09:20:00Z</dcterms:created>
  <dcterms:modified xsi:type="dcterms:W3CDTF">2024-09-13T02:50:04Z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AFA7F8BF1CE84F75A88DA59981E9F4D1_12</vt:lpwstr>
  </property>
  <property fmtid="{D5CDD505-2E9C-101B-9397-08002B2CF9AE}" pid="3" name="KSOProductBuildVer">
    <vt:lpwstr>1033-12.2.0.13201</vt:lpwstr>
  </property>
</Properties>
</file>