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65" yWindow="345" windowWidth="16350" windowHeight="7920" tabRatio="894" firstSheet="1" activeTab="27"/>
  </bookViews>
  <sheets>
    <sheet name="Bia 16-20" sheetId="48" r:id="rId1"/>
    <sheet name="Biểu 1A" sheetId="29" r:id="rId2"/>
    <sheet name="Biểu 2A" sheetId="30" r:id="rId3"/>
    <sheet name="Biểu 3A" sheetId="31" r:id="rId4"/>
    <sheet name="BM4" sheetId="32" state="hidden" r:id="rId5"/>
    <sheet name="Biểu 4A" sheetId="33" r:id="rId6"/>
    <sheet name="BM6" sheetId="34" state="hidden" r:id="rId7"/>
    <sheet name="Biểu 5A" sheetId="35" r:id="rId8"/>
    <sheet name="Biểu 6A" sheetId="36" r:id="rId9"/>
    <sheet name="Biểu 7A" sheetId="45" r:id="rId10"/>
    <sheet name="Biểu 8A" sheetId="44" r:id="rId11"/>
    <sheet name="PL2" sheetId="4" state="hidden" r:id="rId12"/>
    <sheet name="BieunayKhongin" sheetId="27" state="hidden" r:id="rId13"/>
    <sheet name="Khongin" sheetId="28" state="hidden" r:id="rId14"/>
    <sheet name="PL17CCTT(khongin)" sheetId="17" state="hidden" r:id="rId15"/>
    <sheet name="Sheet3" sheetId="23" state="hidden" r:id="rId16"/>
    <sheet name="Pl14" sheetId="14" state="hidden" r:id="rId17"/>
    <sheet name="Sheet1" sheetId="20" state="hidden" r:id="rId18"/>
    <sheet name="Sheet2" sheetId="21" state="hidden" r:id="rId19"/>
    <sheet name="Bia 21-25" sheetId="49" r:id="rId20"/>
    <sheet name="Biểu 1B" sheetId="50" r:id="rId21"/>
    <sheet name="Biểu 2B" sheetId="51" r:id="rId22"/>
    <sheet name="Biểu 3B" sheetId="53" r:id="rId23"/>
    <sheet name="BM4 (B)" sheetId="54" state="hidden" r:id="rId24"/>
    <sheet name="Biểu 4B" sheetId="55" r:id="rId25"/>
    <sheet name="BM6(B)" sheetId="56" state="hidden" r:id="rId26"/>
    <sheet name="Biểu 5B" sheetId="57" r:id="rId27"/>
    <sheet name="Biểu 6B" sheetId="58" r:id="rId28"/>
    <sheet name="Biểu 7B" sheetId="59" r:id="rId29"/>
    <sheet name="Biểu 8B" sheetId="60" r:id="rId30"/>
  </sheets>
  <externalReferences>
    <externalReference r:id="rId31"/>
    <externalReference r:id="rId32"/>
  </externalReferences>
  <definedNames>
    <definedName name="_Order1" hidden="1">255</definedName>
    <definedName name="_Order2" hidden="1">255</definedName>
    <definedName name="CLVC3">0.1</definedName>
    <definedName name="DataFilter" localSheetId="12">[1]!DataFilter</definedName>
    <definedName name="DataFilter" localSheetId="13">[1]!DataFilter</definedName>
    <definedName name="DataFilter">[1]!DataFilter</definedName>
    <definedName name="DataSort" localSheetId="12">[1]!DataSort</definedName>
    <definedName name="DataSort" localSheetId="13">[1]!DataSort</definedName>
    <definedName name="DataSort">[1]!DataSort</definedName>
    <definedName name="GoBack" localSheetId="12">[1]Sheet1!GoBack</definedName>
    <definedName name="GoBack" localSheetId="13">[1]Sheet1!GoBack</definedName>
    <definedName name="GoBack">[1]Sheet1!GoBack</definedName>
    <definedName name="h" localSheetId="1" hidden="1">{"'Sheet1'!$L$16"}</definedName>
    <definedName name="h" localSheetId="2" hidden="1">{"'Sheet1'!$L$16"}</definedName>
    <definedName name="h" localSheetId="10" hidden="1">{"'Sheet1'!$L$16"}</definedName>
    <definedName name="h" localSheetId="12" hidden="1">{"'Sheet1'!$L$16"}</definedName>
    <definedName name="h" localSheetId="13" hidden="1">{"'Sheet1'!$L$16"}</definedName>
    <definedName name="h" hidden="1">{"'Sheet1'!$L$16"}</definedName>
    <definedName name="Heä_soá_laép_xaø_H">1.7</definedName>
    <definedName name="HSCT3">0.1</definedName>
    <definedName name="HSDN">2.5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10" hidden="1">{"'Sheet1'!$L$16"}</definedName>
    <definedName name="HTML_Control" localSheetId="12" hidden="1">{"'Sheet1'!$L$16"}</definedName>
    <definedName name="HTML_Control" localSheetId="1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10" hidden="1">{"'Sheet1'!$L$16"}</definedName>
    <definedName name="huy" localSheetId="12" hidden="1">{"'Sheet1'!$L$16"}</definedName>
    <definedName name="huy" localSheetId="13" hidden="1">{"'Sheet1'!$L$16"}</definedName>
    <definedName name="huy" hidden="1">{"'Sheet1'!$L$16"}</definedName>
    <definedName name="_xlnm.Print_Area" localSheetId="1">'Biểu 1A'!$A$1:$L$96</definedName>
    <definedName name="_xlnm.Print_Area" localSheetId="2">'Biểu 2A'!$A$1:$L$24</definedName>
    <definedName name="_xlnm.Print_Area" localSheetId="3">'Biểu 3A'!$A$1:$L$30</definedName>
    <definedName name="_xlnm.Print_Area" localSheetId="5">'Biểu 4A'!$A$1:$L$23</definedName>
    <definedName name="_xlnm.Print_Area" localSheetId="7">'Biểu 5A'!$A$1:$M$41</definedName>
    <definedName name="_xlnm.Print_Area" localSheetId="8">'Biểu 6A'!$A$1:$M$49</definedName>
    <definedName name="_xlnm.Print_Area" localSheetId="9">'Biểu 7A'!$A$1:$M$31</definedName>
    <definedName name="_xlnm.Print_Area" localSheetId="12">BieunayKhongin!$A$1:$O$52</definedName>
    <definedName name="_xlnm.Print_Area" localSheetId="4">'BM4'!$A$1:$M$16</definedName>
    <definedName name="_xlnm.Print_Area" localSheetId="13">Khongin!$A$1:$I$61</definedName>
    <definedName name="_xlnm.Print_Area" localSheetId="14">'PL17CCTT(khongin)'!$A$1:$V$39</definedName>
    <definedName name="_xlnm.Print_Titles" localSheetId="1">'Biểu 1A'!$5:$6</definedName>
    <definedName name="_xlnm.Print_Titles" localSheetId="20">'Biểu 1B'!$5:$6</definedName>
    <definedName name="_xlnm.Print_Titles" localSheetId="2">'Biểu 2A'!$6:$6</definedName>
    <definedName name="_xlnm.Print_Titles" localSheetId="3">'Biểu 3A'!$6:$6</definedName>
    <definedName name="_xlnm.Print_Titles" localSheetId="5">'Biểu 4A'!$6:$6</definedName>
    <definedName name="_xlnm.Print_Titles" localSheetId="8">'Biểu 6A'!$5:$6</definedName>
    <definedName name="_xlnm.Print_Titles" localSheetId="27">'Biểu 6B'!$5:$6</definedName>
    <definedName name="_xlnm.Print_Titles" localSheetId="9">'Biểu 7A'!$4:$4</definedName>
    <definedName name="_xlnm.Print_Titles" localSheetId="10">'Biểu 8A'!$5:$6</definedName>
    <definedName name="_xlnm.Print_Titles" localSheetId="12">BieunayKhongin!$5:$5</definedName>
    <definedName name="_xlnm.Print_Titles" localSheetId="6">'BM6'!$6:$6</definedName>
    <definedName name="_xlnm.Print_Titles" localSheetId="13">Khongin!$5:$5</definedName>
    <definedName name="_xlnm.Print_Titles" localSheetId="16">'Pl14'!$4:$5</definedName>
    <definedName name="_xlnm.Print_Titles" localSheetId="14">'PL17CCTT(khongin)'!$5:$5</definedName>
    <definedName name="_xlnm.Print_Titles" localSheetId="11">'PL2'!$4:$5</definedName>
    <definedName name="TaxTV">10%</definedName>
    <definedName name="TaxXL">5%</definedName>
    <definedName name="XCCT">0.5</definedName>
  </definedNames>
  <calcPr calcId="144525" calcMode="manual"/>
</workbook>
</file>

<file path=xl/calcChain.xml><?xml version="1.0" encoding="utf-8"?>
<calcChain xmlns="http://schemas.openxmlformats.org/spreadsheetml/2006/main">
  <c r="K39" i="29" l="1"/>
  <c r="G22" i="59" l="1"/>
  <c r="F22" i="59"/>
  <c r="E56" i="50"/>
  <c r="E65" i="50"/>
  <c r="G66" i="50"/>
  <c r="H66" i="50"/>
  <c r="I66" i="50"/>
  <c r="J66" i="50"/>
  <c r="F66" i="50"/>
  <c r="E66" i="50" s="1"/>
  <c r="H53" i="50"/>
  <c r="I53" i="50" s="1"/>
  <c r="J53" i="50" s="1"/>
  <c r="J22" i="59" s="1"/>
  <c r="G53" i="50"/>
  <c r="D60" i="50"/>
  <c r="D58" i="50" s="1"/>
  <c r="K59" i="50" s="1"/>
  <c r="D60" i="29"/>
  <c r="N22" i="45"/>
  <c r="K64" i="29"/>
  <c r="K62" i="29"/>
  <c r="H59" i="29"/>
  <c r="K59" i="29" s="1"/>
  <c r="E62" i="29"/>
  <c r="E63" i="29"/>
  <c r="E64" i="29"/>
  <c r="E59" i="29"/>
  <c r="I60" i="50"/>
  <c r="J60" i="50" s="1"/>
  <c r="H61" i="50"/>
  <c r="I61" i="50" s="1"/>
  <c r="H60" i="50"/>
  <c r="F58" i="50"/>
  <c r="K58" i="50" s="1"/>
  <c r="G58" i="50"/>
  <c r="E55" i="29"/>
  <c r="J59" i="29"/>
  <c r="J57" i="29" s="1"/>
  <c r="J60" i="29"/>
  <c r="K60" i="29" s="1"/>
  <c r="G57" i="29"/>
  <c r="K21" i="45"/>
  <c r="K25" i="45"/>
  <c r="J65" i="29"/>
  <c r="J61" i="50" l="1"/>
  <c r="E61" i="50" s="1"/>
  <c r="E60" i="29"/>
  <c r="H22" i="59"/>
  <c r="I22" i="59"/>
  <c r="E53" i="50"/>
  <c r="J58" i="50"/>
  <c r="I58" i="50"/>
  <c r="H58" i="50"/>
  <c r="E60" i="50"/>
  <c r="E58" i="50" l="1"/>
  <c r="F65" i="29" l="1"/>
  <c r="H57" i="29"/>
  <c r="I57" i="29"/>
  <c r="F57" i="29"/>
  <c r="E57" i="29" l="1"/>
  <c r="K57" i="29"/>
  <c r="E65" i="29"/>
  <c r="K65" i="29"/>
  <c r="E53" i="29"/>
  <c r="J53" i="29"/>
  <c r="I53" i="29"/>
  <c r="H53" i="29"/>
  <c r="G53" i="29"/>
  <c r="F53" i="29"/>
  <c r="E12" i="58"/>
  <c r="H14" i="55"/>
  <c r="I14" i="55" s="1"/>
  <c r="J14" i="55" s="1"/>
  <c r="G14" i="55"/>
  <c r="G13" i="55"/>
  <c r="H13" i="55" s="1"/>
  <c r="G12" i="55"/>
  <c r="H12" i="55" s="1"/>
  <c r="I12" i="55" s="1"/>
  <c r="G11" i="55"/>
  <c r="L41" i="35"/>
  <c r="E79" i="50"/>
  <c r="K76" i="29"/>
  <c r="K10" i="44"/>
  <c r="E77" i="50"/>
  <c r="D10" i="58"/>
  <c r="G8" i="58"/>
  <c r="G10" i="58" s="1"/>
  <c r="F8" i="58"/>
  <c r="F9" i="58" s="1"/>
  <c r="H70" i="50"/>
  <c r="H8" i="58" s="1"/>
  <c r="D71" i="50"/>
  <c r="E71" i="50"/>
  <c r="E10" i="36"/>
  <c r="F10" i="36"/>
  <c r="G10" i="36"/>
  <c r="H10" i="36"/>
  <c r="I10" i="36"/>
  <c r="J10" i="36"/>
  <c r="K10" i="36"/>
  <c r="L10" i="36" s="1"/>
  <c r="D10" i="36"/>
  <c r="L13" i="36"/>
  <c r="E8" i="55"/>
  <c r="G40" i="57"/>
  <c r="H40" i="57"/>
  <c r="I40" i="57"/>
  <c r="J40" i="57"/>
  <c r="E40" i="57" s="1"/>
  <c r="F40" i="57"/>
  <c r="E39" i="57"/>
  <c r="G38" i="57"/>
  <c r="H38" i="57"/>
  <c r="I38" i="57"/>
  <c r="J38" i="57"/>
  <c r="E38" i="57" s="1"/>
  <c r="E33" i="57"/>
  <c r="E31" i="57"/>
  <c r="G34" i="57"/>
  <c r="H34" i="57"/>
  <c r="I34" i="57"/>
  <c r="J34" i="57"/>
  <c r="E34" i="57" s="1"/>
  <c r="E9" i="57"/>
  <c r="G21" i="55"/>
  <c r="H21" i="55" s="1"/>
  <c r="H19" i="55" s="1"/>
  <c r="F19" i="55"/>
  <c r="E20" i="55"/>
  <c r="E29" i="36"/>
  <c r="F29" i="36"/>
  <c r="D29" i="36"/>
  <c r="E20" i="33"/>
  <c r="D20" i="33"/>
  <c r="K22" i="33"/>
  <c r="E14" i="60"/>
  <c r="E16" i="60"/>
  <c r="F18" i="60"/>
  <c r="G18" i="60" s="1"/>
  <c r="H18" i="60" s="1"/>
  <c r="I18" i="60" s="1"/>
  <c r="J18" i="60" s="1"/>
  <c r="E18" i="60" s="1"/>
  <c r="F19" i="60"/>
  <c r="G19" i="60" s="1"/>
  <c r="H19" i="60" s="1"/>
  <c r="I19" i="60" s="1"/>
  <c r="J19" i="60" s="1"/>
  <c r="E19" i="60" s="1"/>
  <c r="F20" i="60"/>
  <c r="G20" i="60" s="1"/>
  <c r="H20" i="60" s="1"/>
  <c r="I20" i="60" s="1"/>
  <c r="J20" i="60" s="1"/>
  <c r="E20" i="60" s="1"/>
  <c r="C9" i="58"/>
  <c r="C16" i="58" s="1"/>
  <c r="C17" i="58" s="1"/>
  <c r="D9" i="58"/>
  <c r="G17" i="58"/>
  <c r="H17" i="58"/>
  <c r="I17" i="58"/>
  <c r="E19" i="58"/>
  <c r="E20" i="58"/>
  <c r="D21" i="58"/>
  <c r="D18" i="58"/>
  <c r="F21" i="58"/>
  <c r="F18" i="58" s="1"/>
  <c r="G21" i="58"/>
  <c r="G18" i="58" s="1"/>
  <c r="H21" i="58"/>
  <c r="H18" i="58" s="1"/>
  <c r="I21" i="58"/>
  <c r="I18" i="58" s="1"/>
  <c r="J21" i="58"/>
  <c r="E21" i="58" s="1"/>
  <c r="E22" i="58"/>
  <c r="E26" i="58"/>
  <c r="D37" i="58"/>
  <c r="E37" i="58"/>
  <c r="F37" i="58"/>
  <c r="G37" i="58"/>
  <c r="H37" i="58"/>
  <c r="I37" i="58"/>
  <c r="J37" i="58"/>
  <c r="F39" i="58"/>
  <c r="F40" i="58" s="1"/>
  <c r="D40" i="58"/>
  <c r="D42" i="58"/>
  <c r="E45" i="58"/>
  <c r="E46" i="58"/>
  <c r="E47" i="58"/>
  <c r="D48" i="58"/>
  <c r="F48" i="58"/>
  <c r="E10" i="57"/>
  <c r="G11" i="57"/>
  <c r="H11" i="57"/>
  <c r="I11" i="57" s="1"/>
  <c r="J11" i="57" s="1"/>
  <c r="E11" i="57" s="1"/>
  <c r="E12" i="57"/>
  <c r="E13" i="57"/>
  <c r="E15" i="57"/>
  <c r="E18" i="57"/>
  <c r="E20" i="57"/>
  <c r="E21" i="57"/>
  <c r="K21" i="57"/>
  <c r="K25" i="57" s="1"/>
  <c r="E22" i="57"/>
  <c r="E24" i="57"/>
  <c r="E26" i="57"/>
  <c r="D32" i="57"/>
  <c r="F32" i="57"/>
  <c r="G32" i="57"/>
  <c r="H32" i="57"/>
  <c r="I32" i="57"/>
  <c r="J32" i="57"/>
  <c r="E32" i="57" s="1"/>
  <c r="D34" i="57"/>
  <c r="F34" i="57"/>
  <c r="D38" i="57"/>
  <c r="F38" i="57"/>
  <c r="D39" i="57"/>
  <c r="D40" i="57" s="1"/>
  <c r="C61" i="57"/>
  <c r="E69" i="57"/>
  <c r="E16" i="55"/>
  <c r="F16" i="55"/>
  <c r="G16" i="55"/>
  <c r="F17" i="55"/>
  <c r="G17" i="55"/>
  <c r="F12" i="54"/>
  <c r="E21" i="53"/>
  <c r="E22" i="53"/>
  <c r="E23" i="53"/>
  <c r="E10" i="51"/>
  <c r="E11" i="51"/>
  <c r="E12" i="51" s="1"/>
  <c r="D12" i="51"/>
  <c r="F12" i="51"/>
  <c r="G12" i="51"/>
  <c r="H12" i="51"/>
  <c r="I12" i="51"/>
  <c r="J12" i="51"/>
  <c r="E16" i="51"/>
  <c r="E17" i="51"/>
  <c r="F21" i="51"/>
  <c r="G21" i="51"/>
  <c r="H21" i="51"/>
  <c r="I21" i="51"/>
  <c r="E21" i="51" s="1"/>
  <c r="J21" i="51"/>
  <c r="E22" i="51"/>
  <c r="D23" i="51"/>
  <c r="E23" i="51"/>
  <c r="G73" i="50"/>
  <c r="H73" i="50" s="1"/>
  <c r="I73" i="50" s="1"/>
  <c r="J73" i="50" s="1"/>
  <c r="E73" i="50" s="1"/>
  <c r="E75" i="50"/>
  <c r="F82" i="50"/>
  <c r="F42" i="58"/>
  <c r="G82" i="50"/>
  <c r="G42" i="58" s="1"/>
  <c r="F83" i="50"/>
  <c r="G83" i="50"/>
  <c r="D95" i="50"/>
  <c r="E95" i="50"/>
  <c r="F95" i="50"/>
  <c r="G95" i="50"/>
  <c r="H95" i="50"/>
  <c r="I95" i="50"/>
  <c r="J95" i="50"/>
  <c r="C6" i="21"/>
  <c r="E6" i="21"/>
  <c r="G6" i="21"/>
  <c r="I6" i="21"/>
  <c r="K6" i="21"/>
  <c r="G7" i="21"/>
  <c r="C13" i="21"/>
  <c r="E13" i="21"/>
  <c r="G13" i="21"/>
  <c r="I13" i="21"/>
  <c r="K13" i="21"/>
  <c r="C17" i="21"/>
  <c r="D17" i="21"/>
  <c r="E17" i="21"/>
  <c r="E7" i="21" s="1"/>
  <c r="F17" i="21"/>
  <c r="G17" i="21"/>
  <c r="H17" i="21"/>
  <c r="I17" i="21"/>
  <c r="I7" i="21" s="1"/>
  <c r="J17" i="21"/>
  <c r="K17" i="21"/>
  <c r="L17" i="21"/>
  <c r="C7" i="20"/>
  <c r="D7" i="20" s="1"/>
  <c r="E13" i="14"/>
  <c r="E7" i="14" s="1"/>
  <c r="E15" i="14"/>
  <c r="E22" i="14"/>
  <c r="E30" i="14" s="1"/>
  <c r="F13" i="23"/>
  <c r="B17" i="23"/>
  <c r="C17" i="23"/>
  <c r="C28" i="23" s="1"/>
  <c r="D17" i="23"/>
  <c r="E17" i="23"/>
  <c r="F17" i="23"/>
  <c r="G17" i="23"/>
  <c r="G28" i="23" s="1"/>
  <c r="B18" i="23"/>
  <c r="C18" i="23"/>
  <c r="D18" i="23"/>
  <c r="D30" i="23" s="1"/>
  <c r="E18" i="23"/>
  <c r="E30" i="23" s="1"/>
  <c r="F18" i="23"/>
  <c r="G18" i="23"/>
  <c r="B19" i="23"/>
  <c r="B31" i="23" s="1"/>
  <c r="C19" i="23"/>
  <c r="C31" i="23" s="1"/>
  <c r="D19" i="23"/>
  <c r="E19" i="23"/>
  <c r="F19" i="23"/>
  <c r="F31" i="23" s="1"/>
  <c r="G19" i="23"/>
  <c r="G31" i="23" s="1"/>
  <c r="D21" i="23"/>
  <c r="E21" i="23"/>
  <c r="D27" i="23"/>
  <c r="E27" i="23"/>
  <c r="B28" i="23"/>
  <c r="D28" i="23"/>
  <c r="E28" i="23"/>
  <c r="F28" i="23"/>
  <c r="B29" i="23"/>
  <c r="C29" i="23"/>
  <c r="D29" i="23"/>
  <c r="F29" i="23"/>
  <c r="G29" i="23"/>
  <c r="B30" i="23"/>
  <c r="C30" i="23"/>
  <c r="F30" i="23"/>
  <c r="G30" i="23"/>
  <c r="D31" i="23"/>
  <c r="E31" i="23"/>
  <c r="B32" i="23"/>
  <c r="D32" i="23"/>
  <c r="E32" i="23"/>
  <c r="F32" i="23"/>
  <c r="F7" i="17"/>
  <c r="H7" i="17"/>
  <c r="I7" i="17"/>
  <c r="J8" i="17"/>
  <c r="K8" i="17"/>
  <c r="K7" i="17" s="1"/>
  <c r="K22" i="17" s="1"/>
  <c r="K39" i="17" s="1"/>
  <c r="N8" i="17"/>
  <c r="Q8" i="17"/>
  <c r="T8" i="17"/>
  <c r="J10" i="17"/>
  <c r="J9" i="17" s="1"/>
  <c r="K10" i="17"/>
  <c r="K9" i="17" s="1"/>
  <c r="N10" i="17"/>
  <c r="N9" i="17" s="1"/>
  <c r="Q10" i="17"/>
  <c r="Q9" i="17" s="1"/>
  <c r="Q7" i="17" s="1"/>
  <c r="Q22" i="17" s="1"/>
  <c r="T10" i="17"/>
  <c r="T9" i="17" s="1"/>
  <c r="B12" i="17"/>
  <c r="F12" i="17"/>
  <c r="B13" i="17"/>
  <c r="M13" i="17"/>
  <c r="P13" i="17"/>
  <c r="S13" i="17"/>
  <c r="V13" i="17"/>
  <c r="B14" i="17"/>
  <c r="M14" i="17"/>
  <c r="P14" i="17"/>
  <c r="S14" i="17"/>
  <c r="V14" i="17"/>
  <c r="B15" i="17"/>
  <c r="F15" i="17"/>
  <c r="H15" i="17"/>
  <c r="I15" i="17"/>
  <c r="B16" i="17"/>
  <c r="M16" i="17"/>
  <c r="P16" i="17"/>
  <c r="S16" i="17"/>
  <c r="V16" i="17"/>
  <c r="B17" i="17"/>
  <c r="M17" i="17"/>
  <c r="P17" i="17"/>
  <c r="S17" i="17"/>
  <c r="V17" i="17"/>
  <c r="B18" i="17"/>
  <c r="M19" i="17"/>
  <c r="P19" i="17"/>
  <c r="S19" i="17"/>
  <c r="V19" i="17"/>
  <c r="M20" i="17"/>
  <c r="P20" i="17"/>
  <c r="S20" i="17"/>
  <c r="V20" i="17"/>
  <c r="J26" i="17"/>
  <c r="J24" i="17" s="1"/>
  <c r="K26" i="17"/>
  <c r="K24" i="17" s="1"/>
  <c r="N26" i="17"/>
  <c r="N24" i="17" s="1"/>
  <c r="Q26" i="17"/>
  <c r="Q24" i="17" s="1"/>
  <c r="T26" i="17"/>
  <c r="T24" i="17" s="1"/>
  <c r="B27" i="17"/>
  <c r="B28" i="17"/>
  <c r="M28" i="17"/>
  <c r="P28" i="17"/>
  <c r="S28" i="17"/>
  <c r="V28" i="17"/>
  <c r="B29" i="17"/>
  <c r="M29" i="17"/>
  <c r="P29" i="17"/>
  <c r="S29" i="17"/>
  <c r="V29" i="17"/>
  <c r="B30" i="17"/>
  <c r="B31" i="17"/>
  <c r="M31" i="17"/>
  <c r="P31" i="17"/>
  <c r="S31" i="17"/>
  <c r="V31" i="17"/>
  <c r="B32" i="17"/>
  <c r="M32" i="17"/>
  <c r="P32" i="17"/>
  <c r="S32" i="17"/>
  <c r="V32" i="17"/>
  <c r="B33" i="17"/>
  <c r="M33" i="17"/>
  <c r="P33" i="17"/>
  <c r="S33" i="17"/>
  <c r="V33" i="17"/>
  <c r="B34" i="17"/>
  <c r="M34" i="17"/>
  <c r="P34" i="17"/>
  <c r="S34" i="17"/>
  <c r="V34" i="17"/>
  <c r="B35" i="17"/>
  <c r="B37" i="17"/>
  <c r="F41" i="17"/>
  <c r="H41" i="17"/>
  <c r="I41" i="17"/>
  <c r="J42" i="17"/>
  <c r="B42" i="17" s="1"/>
  <c r="D8" i="17" s="1"/>
  <c r="K42" i="17"/>
  <c r="N42" i="17"/>
  <c r="Q42" i="17"/>
  <c r="S8" i="17" s="1"/>
  <c r="T42" i="17"/>
  <c r="V8" i="17" s="1"/>
  <c r="J44" i="17"/>
  <c r="J43" i="17" s="1"/>
  <c r="K44" i="17"/>
  <c r="M10" i="17" s="1"/>
  <c r="N44" i="17"/>
  <c r="N43" i="17" s="1"/>
  <c r="P9" i="17" s="1"/>
  <c r="Q44" i="17"/>
  <c r="T44" i="17"/>
  <c r="V10" i="17" s="1"/>
  <c r="B46" i="17"/>
  <c r="F46" i="17"/>
  <c r="B47" i="17"/>
  <c r="D13" i="17" s="1"/>
  <c r="B48" i="17"/>
  <c r="D14" i="17" s="1"/>
  <c r="B49" i="17"/>
  <c r="F49" i="17"/>
  <c r="H49" i="17"/>
  <c r="I49" i="17"/>
  <c r="B50" i="17"/>
  <c r="D16" i="17" s="1"/>
  <c r="B51" i="17"/>
  <c r="D17" i="17" s="1"/>
  <c r="B52" i="17"/>
  <c r="B53" i="17"/>
  <c r="D19" i="17" s="1"/>
  <c r="B54" i="17"/>
  <c r="D20" i="17" s="1"/>
  <c r="J60" i="17"/>
  <c r="J58" i="17" s="1"/>
  <c r="B58" i="17" s="1"/>
  <c r="D24" i="17" s="1"/>
  <c r="K60" i="17"/>
  <c r="M26" i="17" s="1"/>
  <c r="N60" i="17"/>
  <c r="P26" i="17" s="1"/>
  <c r="Q60" i="17"/>
  <c r="T60" i="17"/>
  <c r="T58" i="17" s="1"/>
  <c r="V24" i="17" s="1"/>
  <c r="B61" i="17"/>
  <c r="B62" i="17"/>
  <c r="D28" i="17" s="1"/>
  <c r="B63" i="17"/>
  <c r="D29" i="17" s="1"/>
  <c r="B64" i="17"/>
  <c r="B65" i="17"/>
  <c r="D31" i="17" s="1"/>
  <c r="B66" i="17"/>
  <c r="D32" i="17" s="1"/>
  <c r="B67" i="17"/>
  <c r="D33" i="17" s="1"/>
  <c r="B68" i="17"/>
  <c r="D34" i="17" s="1"/>
  <c r="B69" i="17"/>
  <c r="B71" i="17"/>
  <c r="I6" i="28"/>
  <c r="I7" i="28"/>
  <c r="D8" i="28"/>
  <c r="E8" i="28"/>
  <c r="F8" i="28"/>
  <c r="G8" i="28"/>
  <c r="H8" i="28"/>
  <c r="I8" i="28"/>
  <c r="D9" i="28"/>
  <c r="E9" i="28"/>
  <c r="F9" i="28"/>
  <c r="G9" i="28"/>
  <c r="H9" i="28"/>
  <c r="I9" i="28"/>
  <c r="D10" i="28"/>
  <c r="E10" i="28"/>
  <c r="F10" i="28"/>
  <c r="G10" i="28"/>
  <c r="H10" i="28"/>
  <c r="I10" i="28"/>
  <c r="F11" i="28"/>
  <c r="G12" i="28"/>
  <c r="H12" i="28"/>
  <c r="I12" i="28"/>
  <c r="D13" i="28"/>
  <c r="E13" i="28"/>
  <c r="G13" i="28"/>
  <c r="H13" i="28"/>
  <c r="I13" i="28"/>
  <c r="E14" i="28"/>
  <c r="E15" i="28"/>
  <c r="F15" i="28"/>
  <c r="G15" i="28"/>
  <c r="H15" i="28"/>
  <c r="I15" i="28"/>
  <c r="I16" i="28"/>
  <c r="C17" i="28"/>
  <c r="I17" i="28"/>
  <c r="D20" i="28"/>
  <c r="E20" i="28"/>
  <c r="F20" i="28"/>
  <c r="G20" i="28"/>
  <c r="H20" i="28"/>
  <c r="I24" i="28"/>
  <c r="I23" i="28" s="1"/>
  <c r="A25" i="28"/>
  <c r="A27" i="28" s="1"/>
  <c r="A29" i="28" s="1"/>
  <c r="A31" i="28" s="1"/>
  <c r="A35" i="28" s="1"/>
  <c r="A37" i="28" s="1"/>
  <c r="A39" i="28" s="1"/>
  <c r="A41" i="28" s="1"/>
  <c r="A43" i="28" s="1"/>
  <c r="A45" i="28" s="1"/>
  <c r="I26" i="28"/>
  <c r="I28" i="28"/>
  <c r="I27" i="28" s="1"/>
  <c r="I30" i="28"/>
  <c r="I32" i="28"/>
  <c r="I31" i="28" s="1"/>
  <c r="I36" i="28"/>
  <c r="I38" i="28"/>
  <c r="I37" i="28" s="1"/>
  <c r="I40" i="28"/>
  <c r="I42" i="28"/>
  <c r="I41" i="28" s="1"/>
  <c r="L43" i="28"/>
  <c r="I44" i="28"/>
  <c r="L45" i="28"/>
  <c r="I46" i="28"/>
  <c r="L47" i="28"/>
  <c r="I48" i="28"/>
  <c r="I47" i="28" s="1"/>
  <c r="L48" i="28"/>
  <c r="L49" i="28"/>
  <c r="I50" i="28"/>
  <c r="I49" i="28" s="1"/>
  <c r="A51" i="28"/>
  <c r="I52" i="28"/>
  <c r="I51" i="28" s="1"/>
  <c r="M53" i="28"/>
  <c r="I54" i="28"/>
  <c r="I53" i="28" s="1"/>
  <c r="M55" i="28"/>
  <c r="I56" i="28"/>
  <c r="C57" i="28"/>
  <c r="D57" i="28"/>
  <c r="E57" i="28"/>
  <c r="F57" i="28"/>
  <c r="G57" i="28"/>
  <c r="H57" i="28"/>
  <c r="I57" i="28"/>
  <c r="L57" i="28"/>
  <c r="I59" i="28"/>
  <c r="E60" i="28"/>
  <c r="D63" i="28"/>
  <c r="D49" i="28" s="1"/>
  <c r="E63" i="28"/>
  <c r="E35" i="28" s="1"/>
  <c r="F63" i="28"/>
  <c r="F49" i="28" s="1"/>
  <c r="G63" i="28"/>
  <c r="G55" i="28" s="1"/>
  <c r="H63" i="28"/>
  <c r="H23" i="28" s="1"/>
  <c r="D8" i="27"/>
  <c r="E8" i="27"/>
  <c r="F8" i="27"/>
  <c r="G8" i="27"/>
  <c r="H8" i="27"/>
  <c r="I8" i="27"/>
  <c r="K11" i="27"/>
  <c r="L11" i="27"/>
  <c r="M11" i="27"/>
  <c r="N11" i="27"/>
  <c r="O11" i="27"/>
  <c r="L34" i="27"/>
  <c r="R38" i="27"/>
  <c r="L46" i="27"/>
  <c r="K54" i="27"/>
  <c r="K30" i="27" s="1"/>
  <c r="L54" i="27"/>
  <c r="L44" i="27" s="1"/>
  <c r="M54" i="27"/>
  <c r="M15" i="27" s="1"/>
  <c r="N54" i="27"/>
  <c r="N34" i="27" s="1"/>
  <c r="O54" i="27"/>
  <c r="O30" i="27" s="1"/>
  <c r="E7" i="4"/>
  <c r="F7" i="4"/>
  <c r="G7" i="4"/>
  <c r="H7" i="4"/>
  <c r="I7" i="4"/>
  <c r="J7" i="4"/>
  <c r="D9" i="4"/>
  <c r="E9" i="4"/>
  <c r="F9" i="4"/>
  <c r="G9" i="4"/>
  <c r="H9" i="4"/>
  <c r="I9" i="4"/>
  <c r="J9" i="4"/>
  <c r="D10" i="4"/>
  <c r="E10" i="4"/>
  <c r="F10" i="4"/>
  <c r="G10" i="4"/>
  <c r="H10" i="4"/>
  <c r="I10" i="4"/>
  <c r="J10" i="4"/>
  <c r="D11" i="4"/>
  <c r="E11" i="4"/>
  <c r="F11" i="4"/>
  <c r="G11" i="4"/>
  <c r="H11" i="4"/>
  <c r="I11" i="4"/>
  <c r="J11" i="4"/>
  <c r="D12" i="4"/>
  <c r="E12" i="4"/>
  <c r="F12" i="4"/>
  <c r="G12" i="4"/>
  <c r="H12" i="4"/>
  <c r="I12" i="4"/>
  <c r="J12" i="4"/>
  <c r="D14" i="4"/>
  <c r="E14" i="4"/>
  <c r="F14" i="4"/>
  <c r="G14" i="4"/>
  <c r="H14" i="4"/>
  <c r="I14" i="4"/>
  <c r="J14" i="4"/>
  <c r="D15" i="4"/>
  <c r="E15" i="4"/>
  <c r="F15" i="4"/>
  <c r="G15" i="4"/>
  <c r="H15" i="4"/>
  <c r="I15" i="4"/>
  <c r="J15" i="4"/>
  <c r="D16" i="4"/>
  <c r="E16" i="4"/>
  <c r="F16" i="4"/>
  <c r="G16" i="4"/>
  <c r="H16" i="4"/>
  <c r="I16" i="4"/>
  <c r="J16" i="4"/>
  <c r="D17" i="4"/>
  <c r="E17" i="4"/>
  <c r="F17" i="4"/>
  <c r="G17" i="4"/>
  <c r="H17" i="4"/>
  <c r="I17" i="4"/>
  <c r="J17" i="4"/>
  <c r="D18" i="4"/>
  <c r="E18" i="4"/>
  <c r="F18" i="4"/>
  <c r="G18" i="4"/>
  <c r="H18" i="4"/>
  <c r="I18" i="4"/>
  <c r="J18" i="4"/>
  <c r="I19" i="4"/>
  <c r="J19" i="4"/>
  <c r="E21" i="4"/>
  <c r="F21" i="4"/>
  <c r="G21" i="4"/>
  <c r="H21" i="4"/>
  <c r="I21" i="4"/>
  <c r="J21" i="4"/>
  <c r="I22" i="4"/>
  <c r="I23" i="4"/>
  <c r="D25" i="4"/>
  <c r="E25" i="4"/>
  <c r="F25" i="4"/>
  <c r="G25" i="4"/>
  <c r="H25" i="4"/>
  <c r="I25" i="4"/>
  <c r="J25" i="4"/>
  <c r="E26" i="4"/>
  <c r="F26" i="4"/>
  <c r="G26" i="4"/>
  <c r="H26" i="4"/>
  <c r="I26" i="4"/>
  <c r="J26" i="4"/>
  <c r="D27" i="4"/>
  <c r="E27" i="4"/>
  <c r="F27" i="4"/>
  <c r="G27" i="4"/>
  <c r="H27" i="4"/>
  <c r="I27" i="4"/>
  <c r="J27" i="4"/>
  <c r="D28" i="4"/>
  <c r="E28" i="4"/>
  <c r="F28" i="4"/>
  <c r="G28" i="4"/>
  <c r="H28" i="4"/>
  <c r="I28" i="4"/>
  <c r="J28" i="4"/>
  <c r="I29" i="4"/>
  <c r="I31" i="4"/>
  <c r="D32" i="4"/>
  <c r="E32" i="4"/>
  <c r="F32" i="4"/>
  <c r="G32" i="4"/>
  <c r="H32" i="4"/>
  <c r="I32" i="4"/>
  <c r="J32" i="4"/>
  <c r="D33" i="4"/>
  <c r="E33" i="4"/>
  <c r="F33" i="4"/>
  <c r="G33" i="4"/>
  <c r="H33" i="4"/>
  <c r="I33" i="4"/>
  <c r="J33" i="4"/>
  <c r="D34" i="4"/>
  <c r="E34" i="4"/>
  <c r="F34" i="4"/>
  <c r="G34" i="4"/>
  <c r="H34" i="4"/>
  <c r="I34" i="4"/>
  <c r="J34" i="4"/>
  <c r="D35" i="4"/>
  <c r="E35" i="4"/>
  <c r="F35" i="4"/>
  <c r="G35" i="4"/>
  <c r="H35" i="4"/>
  <c r="I35" i="4"/>
  <c r="J35" i="4"/>
  <c r="D36" i="4"/>
  <c r="E36" i="4"/>
  <c r="F36" i="4"/>
  <c r="G36" i="4"/>
  <c r="H36" i="4"/>
  <c r="I36" i="4"/>
  <c r="J36" i="4"/>
  <c r="D37" i="4"/>
  <c r="E37" i="4"/>
  <c r="F37" i="4"/>
  <c r="G37" i="4"/>
  <c r="H37" i="4"/>
  <c r="I37" i="4"/>
  <c r="J37" i="4"/>
  <c r="D38" i="4"/>
  <c r="E38" i="4"/>
  <c r="F38" i="4"/>
  <c r="G38" i="4"/>
  <c r="H38" i="4"/>
  <c r="I38" i="4"/>
  <c r="J38" i="4"/>
  <c r="D40" i="4"/>
  <c r="E40" i="4"/>
  <c r="F40" i="4"/>
  <c r="G40" i="4"/>
  <c r="H40" i="4"/>
  <c r="I40" i="4"/>
  <c r="J40" i="4"/>
  <c r="D41" i="4"/>
  <c r="E41" i="4"/>
  <c r="F41" i="4"/>
  <c r="G41" i="4"/>
  <c r="H41" i="4"/>
  <c r="I41" i="4"/>
  <c r="J41" i="4"/>
  <c r="D42" i="4"/>
  <c r="E42" i="4"/>
  <c r="F42" i="4"/>
  <c r="G42" i="4"/>
  <c r="H42" i="4"/>
  <c r="I42" i="4"/>
  <c r="J42" i="4"/>
  <c r="K8" i="44"/>
  <c r="K9" i="44"/>
  <c r="K14" i="44"/>
  <c r="K16" i="44"/>
  <c r="K18" i="44"/>
  <c r="K19" i="44"/>
  <c r="K20" i="44"/>
  <c r="E17" i="45"/>
  <c r="G17" i="45"/>
  <c r="H17" i="45"/>
  <c r="N17" i="45" s="1"/>
  <c r="I17" i="45"/>
  <c r="J17" i="45"/>
  <c r="K17" i="45"/>
  <c r="Q17" i="45" s="1"/>
  <c r="E21" i="45"/>
  <c r="G21" i="45"/>
  <c r="H21" i="45"/>
  <c r="I21" i="45"/>
  <c r="J21" i="45"/>
  <c r="F22" i="45"/>
  <c r="D24" i="45"/>
  <c r="D22" i="45"/>
  <c r="E24" i="45"/>
  <c r="G24" i="45"/>
  <c r="H24" i="45"/>
  <c r="I24" i="45"/>
  <c r="I22" i="45" s="1"/>
  <c r="J24" i="45"/>
  <c r="J22" i="45" s="1"/>
  <c r="K24" i="45"/>
  <c r="D25" i="45"/>
  <c r="E25" i="45"/>
  <c r="G25" i="45"/>
  <c r="H25" i="45"/>
  <c r="I25" i="45"/>
  <c r="J25" i="45"/>
  <c r="D30" i="45"/>
  <c r="E30" i="45"/>
  <c r="G30" i="45"/>
  <c r="H30" i="45"/>
  <c r="I30" i="45"/>
  <c r="J30" i="45"/>
  <c r="L8" i="36"/>
  <c r="C9" i="36"/>
  <c r="C16" i="36" s="1"/>
  <c r="C17" i="36" s="1"/>
  <c r="F9" i="36"/>
  <c r="K9" i="36"/>
  <c r="L9" i="36" s="1"/>
  <c r="L12" i="36"/>
  <c r="L16" i="36"/>
  <c r="L17" i="36"/>
  <c r="L19" i="36"/>
  <c r="L20" i="36"/>
  <c r="D21" i="36"/>
  <c r="D18" i="36"/>
  <c r="E21" i="36"/>
  <c r="E18" i="36"/>
  <c r="F21" i="36"/>
  <c r="F18" i="36"/>
  <c r="G21" i="36"/>
  <c r="G18" i="36"/>
  <c r="H21" i="36"/>
  <c r="H18" i="36"/>
  <c r="I21" i="36"/>
  <c r="I18" i="36"/>
  <c r="J21" i="36"/>
  <c r="J18" i="36"/>
  <c r="K21" i="36"/>
  <c r="L21" i="36" s="1"/>
  <c r="L22" i="36"/>
  <c r="G26" i="36"/>
  <c r="H26" i="36"/>
  <c r="I26" i="36"/>
  <c r="J26" i="36"/>
  <c r="K26" i="36"/>
  <c r="L26" i="36" s="1"/>
  <c r="G30" i="36"/>
  <c r="G29" i="36" s="1"/>
  <c r="H30" i="36"/>
  <c r="H29" i="36" s="1"/>
  <c r="I30" i="36"/>
  <c r="I29" i="36" s="1"/>
  <c r="J30" i="36"/>
  <c r="J29" i="36" s="1"/>
  <c r="K30" i="36"/>
  <c r="K29" i="36" s="1"/>
  <c r="D32" i="36"/>
  <c r="G32" i="36"/>
  <c r="H32" i="36"/>
  <c r="I32" i="36"/>
  <c r="J32" i="36"/>
  <c r="K32" i="36"/>
  <c r="L32" i="36" s="1"/>
  <c r="L34" i="36"/>
  <c r="L35" i="36"/>
  <c r="L36" i="36"/>
  <c r="D37" i="36"/>
  <c r="E37" i="36"/>
  <c r="H37" i="36"/>
  <c r="I37" i="36"/>
  <c r="J37" i="36"/>
  <c r="K37" i="36"/>
  <c r="L37" i="36" s="1"/>
  <c r="L38" i="36"/>
  <c r="L9" i="35"/>
  <c r="L11" i="35"/>
  <c r="L13" i="35"/>
  <c r="L15" i="35"/>
  <c r="C32" i="35"/>
  <c r="E32" i="35"/>
  <c r="L40" i="35"/>
  <c r="K8" i="33"/>
  <c r="F17" i="33"/>
  <c r="G17" i="33"/>
  <c r="H17" i="33"/>
  <c r="I17" i="33"/>
  <c r="K17" i="33"/>
  <c r="F18" i="33"/>
  <c r="G18" i="33"/>
  <c r="H18" i="33"/>
  <c r="I18" i="33"/>
  <c r="I20" i="33"/>
  <c r="J20" i="33"/>
  <c r="L12" i="32"/>
  <c r="K21" i="31"/>
  <c r="K22" i="31"/>
  <c r="K23" i="31"/>
  <c r="K30" i="31"/>
  <c r="E10" i="30"/>
  <c r="K10" i="30"/>
  <c r="K11" i="30"/>
  <c r="K12" i="30" s="1"/>
  <c r="D12" i="30"/>
  <c r="E12" i="30"/>
  <c r="F12" i="30"/>
  <c r="G12" i="30"/>
  <c r="H12" i="30"/>
  <c r="I12" i="30"/>
  <c r="J12" i="30"/>
  <c r="K17" i="30"/>
  <c r="K18" i="30"/>
  <c r="K20" i="30"/>
  <c r="D21" i="30"/>
  <c r="E21" i="30"/>
  <c r="F21" i="30"/>
  <c r="G21" i="30"/>
  <c r="H21" i="30"/>
  <c r="I21" i="30"/>
  <c r="J21" i="30"/>
  <c r="K22" i="30"/>
  <c r="K23" i="30"/>
  <c r="F73" i="29"/>
  <c r="G73" i="29"/>
  <c r="H73" i="29"/>
  <c r="I73" i="29"/>
  <c r="J73" i="29"/>
  <c r="K74" i="29"/>
  <c r="N74" i="29" s="1"/>
  <c r="D81" i="29"/>
  <c r="F81" i="29"/>
  <c r="G81" i="29"/>
  <c r="H81" i="29"/>
  <c r="I81" i="29"/>
  <c r="J81" i="29"/>
  <c r="K81" i="29" s="1"/>
  <c r="F82" i="29"/>
  <c r="G82" i="29"/>
  <c r="H82" i="29"/>
  <c r="I82" i="29"/>
  <c r="J82" i="29"/>
  <c r="K85" i="29"/>
  <c r="K86" i="29"/>
  <c r="K89" i="29"/>
  <c r="K90" i="29"/>
  <c r="E94" i="29"/>
  <c r="I94" i="29"/>
  <c r="J94" i="29"/>
  <c r="K94" i="29"/>
  <c r="I21" i="55"/>
  <c r="J21" i="55" s="1"/>
  <c r="I70" i="50"/>
  <c r="I83" i="50" s="1"/>
  <c r="H82" i="50"/>
  <c r="H42" i="58" s="1"/>
  <c r="F10" i="58"/>
  <c r="J18" i="58"/>
  <c r="E12" i="14" l="1"/>
  <c r="E9" i="14"/>
  <c r="E22" i="45"/>
  <c r="N28" i="27"/>
  <c r="F51" i="28"/>
  <c r="E18" i="58"/>
  <c r="G19" i="55"/>
  <c r="K21" i="30"/>
  <c r="K18" i="36"/>
  <c r="L18" i="36"/>
  <c r="L30" i="45"/>
  <c r="H22" i="45"/>
  <c r="P17" i="45"/>
  <c r="B8" i="17"/>
  <c r="K53" i="29"/>
  <c r="O17" i="45"/>
  <c r="N38" i="27"/>
  <c r="D45" i="28"/>
  <c r="B60" i="17"/>
  <c r="D26" i="17" s="1"/>
  <c r="G32" i="23"/>
  <c r="C32" i="23"/>
  <c r="G9" i="58"/>
  <c r="G39" i="58"/>
  <c r="G40" i="58" s="1"/>
  <c r="J12" i="55"/>
  <c r="L12" i="55" s="1"/>
  <c r="H10" i="58"/>
  <c r="H39" i="58"/>
  <c r="H40" i="58" s="1"/>
  <c r="H9" i="58"/>
  <c r="I13" i="55"/>
  <c r="J13" i="55" s="1"/>
  <c r="B24" i="17"/>
  <c r="D8" i="20"/>
  <c r="D9" i="20" s="1"/>
  <c r="D5" i="21"/>
  <c r="O44" i="27"/>
  <c r="C8" i="20"/>
  <c r="C9" i="20" s="1"/>
  <c r="H83" i="50"/>
  <c r="E12" i="55"/>
  <c r="K20" i="33"/>
  <c r="L24" i="45"/>
  <c r="O46" i="27"/>
  <c r="O34" i="27"/>
  <c r="K32" i="27"/>
  <c r="O26" i="27"/>
  <c r="D41" i="28"/>
  <c r="D37" i="28"/>
  <c r="E25" i="28"/>
  <c r="E23" i="28"/>
  <c r="N58" i="17"/>
  <c r="P24" i="17" s="1"/>
  <c r="B44" i="17"/>
  <c r="D10" i="17" s="1"/>
  <c r="B20" i="17"/>
  <c r="Q39" i="17"/>
  <c r="T7" i="17"/>
  <c r="T22" i="17" s="1"/>
  <c r="T39" i="17" s="1"/>
  <c r="C5" i="21"/>
  <c r="O32" i="27"/>
  <c r="E47" i="28"/>
  <c r="M8" i="17"/>
  <c r="H16" i="55"/>
  <c r="L17" i="45"/>
  <c r="K44" i="27"/>
  <c r="J44" i="27" s="1"/>
  <c r="E53" i="28"/>
  <c r="M43" i="28"/>
  <c r="E31" i="28"/>
  <c r="K58" i="17"/>
  <c r="M24" i="17" s="1"/>
  <c r="T43" i="17"/>
  <c r="T41" i="17" s="1"/>
  <c r="V7" i="17" s="1"/>
  <c r="E29" i="23"/>
  <c r="E7" i="20"/>
  <c r="E29" i="28"/>
  <c r="L30" i="36"/>
  <c r="L29" i="36" s="1"/>
  <c r="K22" i="45"/>
  <c r="L25" i="45"/>
  <c r="L21" i="45"/>
  <c r="K46" i="27"/>
  <c r="K34" i="27"/>
  <c r="H45" i="28"/>
  <c r="E27" i="28"/>
  <c r="I43" i="28"/>
  <c r="K43" i="17"/>
  <c r="M9" i="17" s="1"/>
  <c r="B19" i="17"/>
  <c r="N7" i="17"/>
  <c r="N22" i="17" s="1"/>
  <c r="N39" i="17" s="1"/>
  <c r="E27" i="14"/>
  <c r="I55" i="28"/>
  <c r="M49" i="28"/>
  <c r="I39" i="28"/>
  <c r="I25" i="28"/>
  <c r="I35" i="28"/>
  <c r="I45" i="28"/>
  <c r="I29" i="28"/>
  <c r="J19" i="55"/>
  <c r="E21" i="55"/>
  <c r="G22" i="45"/>
  <c r="M40" i="27"/>
  <c r="I82" i="50"/>
  <c r="I42" i="58" s="1"/>
  <c r="I8" i="58"/>
  <c r="J70" i="50"/>
  <c r="L8" i="27"/>
  <c r="L26" i="27"/>
  <c r="L28" i="27"/>
  <c r="L15" i="27"/>
  <c r="L17" i="27"/>
  <c r="L19" i="27"/>
  <c r="L21" i="27"/>
  <c r="L40" i="27"/>
  <c r="M38" i="27"/>
  <c r="L36" i="27"/>
  <c r="N32" i="27"/>
  <c r="N30" i="27"/>
  <c r="M28" i="27"/>
  <c r="N26" i="27"/>
  <c r="M19" i="27"/>
  <c r="T56" i="17"/>
  <c r="E13" i="55"/>
  <c r="M13" i="27"/>
  <c r="M8" i="27"/>
  <c r="M26" i="27"/>
  <c r="M36" i="27"/>
  <c r="I19" i="55"/>
  <c r="M45" i="28"/>
  <c r="O8" i="27"/>
  <c r="O15" i="27"/>
  <c r="O17" i="27"/>
  <c r="O19" i="27"/>
  <c r="O21" i="27"/>
  <c r="O13" i="27"/>
  <c r="K8" i="27"/>
  <c r="K15" i="27"/>
  <c r="K17" i="27"/>
  <c r="K19" i="27"/>
  <c r="K21" i="27"/>
  <c r="K13" i="27"/>
  <c r="N46" i="27"/>
  <c r="N44" i="27"/>
  <c r="O40" i="27"/>
  <c r="K40" i="27"/>
  <c r="L38" i="27"/>
  <c r="O36" i="27"/>
  <c r="K36" i="27"/>
  <c r="M32" i="27"/>
  <c r="M30" i="27"/>
  <c r="K28" i="27"/>
  <c r="K26" i="27"/>
  <c r="M48" i="28"/>
  <c r="S26" i="17"/>
  <c r="Q58" i="17"/>
  <c r="S24" i="17" s="1"/>
  <c r="N15" i="27"/>
  <c r="N17" i="27"/>
  <c r="N19" i="27"/>
  <c r="N21" i="27"/>
  <c r="N13" i="27"/>
  <c r="J54" i="27"/>
  <c r="M46" i="27"/>
  <c r="J46" i="27" s="1"/>
  <c r="J47" i="27" s="1"/>
  <c r="M44" i="27"/>
  <c r="N40" i="27"/>
  <c r="O38" i="27"/>
  <c r="K38" i="27"/>
  <c r="J38" i="27" s="1"/>
  <c r="J39" i="27" s="1"/>
  <c r="N36" i="27"/>
  <c r="M34" i="27"/>
  <c r="L32" i="27"/>
  <c r="L30" i="27"/>
  <c r="J30" i="27" s="1"/>
  <c r="J31" i="27" s="1"/>
  <c r="O28" i="27"/>
  <c r="M21" i="27"/>
  <c r="M17" i="27"/>
  <c r="L13" i="27"/>
  <c r="N8" i="27"/>
  <c r="G23" i="28"/>
  <c r="G27" i="28"/>
  <c r="G31" i="28"/>
  <c r="G49" i="28"/>
  <c r="G51" i="28"/>
  <c r="G25" i="28"/>
  <c r="G29" i="28"/>
  <c r="G37" i="28"/>
  <c r="G41" i="28"/>
  <c r="G47" i="28"/>
  <c r="G53" i="28"/>
  <c r="G35" i="28"/>
  <c r="G39" i="28"/>
  <c r="G43" i="28"/>
  <c r="G45" i="28"/>
  <c r="C63" i="28"/>
  <c r="B43" i="17"/>
  <c r="D9" i="17" s="1"/>
  <c r="J41" i="17"/>
  <c r="E24" i="23"/>
  <c r="E25" i="23"/>
  <c r="F23" i="28"/>
  <c r="F27" i="28"/>
  <c r="F31" i="28"/>
  <c r="F37" i="28"/>
  <c r="F41" i="28"/>
  <c r="F55" i="28"/>
  <c r="H53" i="28"/>
  <c r="D53" i="28"/>
  <c r="E51" i="28"/>
  <c r="E49" i="28"/>
  <c r="H47" i="28"/>
  <c r="D47" i="28"/>
  <c r="H41" i="28"/>
  <c r="H37" i="28"/>
  <c r="D31" i="28"/>
  <c r="D27" i="28"/>
  <c r="D23" i="28"/>
  <c r="S10" i="17"/>
  <c r="Q43" i="17"/>
  <c r="S9" i="17" s="1"/>
  <c r="V26" i="17"/>
  <c r="B10" i="17"/>
  <c r="D24" i="23"/>
  <c r="D25" i="23"/>
  <c r="E55" i="28"/>
  <c r="H51" i="28"/>
  <c r="D51" i="28"/>
  <c r="H49" i="28"/>
  <c r="F45" i="28"/>
  <c r="F43" i="28"/>
  <c r="F39" i="28"/>
  <c r="F35" i="28"/>
  <c r="H31" i="28"/>
  <c r="H27" i="28"/>
  <c r="P10" i="17"/>
  <c r="V9" i="17"/>
  <c r="J7" i="17"/>
  <c r="B9" i="17"/>
  <c r="G21" i="23"/>
  <c r="G27" i="23"/>
  <c r="C21" i="23"/>
  <c r="C27" i="23"/>
  <c r="K7" i="21"/>
  <c r="C7" i="21"/>
  <c r="C4" i="21" s="1"/>
  <c r="H11" i="55"/>
  <c r="E14" i="55"/>
  <c r="L14" i="55"/>
  <c r="H25" i="28"/>
  <c r="H29" i="28"/>
  <c r="H35" i="28"/>
  <c r="H39" i="28"/>
  <c r="H43" i="28"/>
  <c r="D25" i="28"/>
  <c r="D29" i="28"/>
  <c r="D35" i="28"/>
  <c r="D39" i="28"/>
  <c r="D43" i="28"/>
  <c r="H55" i="28"/>
  <c r="D55" i="28"/>
  <c r="C55" i="28" s="1"/>
  <c r="F53" i="28"/>
  <c r="F47" i="28"/>
  <c r="E45" i="28"/>
  <c r="E43" i="28"/>
  <c r="E41" i="28"/>
  <c r="E39" i="28"/>
  <c r="E37" i="28"/>
  <c r="F29" i="28"/>
  <c r="F25" i="28"/>
  <c r="P8" i="17"/>
  <c r="N41" i="17"/>
  <c r="B26" i="17"/>
  <c r="F21" i="23"/>
  <c r="F27" i="23"/>
  <c r="B21" i="23"/>
  <c r="B27" i="23"/>
  <c r="C56" i="28" l="1"/>
  <c r="C49" i="28"/>
  <c r="C50" i="28" s="1"/>
  <c r="L10" i="27"/>
  <c r="E33" i="28"/>
  <c r="E34" i="28" s="1"/>
  <c r="L22" i="45"/>
  <c r="J34" i="27"/>
  <c r="J35" i="27" s="1"/>
  <c r="E19" i="55"/>
  <c r="M10" i="27"/>
  <c r="E21" i="28"/>
  <c r="L13" i="55"/>
  <c r="G7" i="20"/>
  <c r="F7" i="20"/>
  <c r="C45" i="28"/>
  <c r="C46" i="28" s="1"/>
  <c r="C47" i="28"/>
  <c r="C48" i="28" s="1"/>
  <c r="C53" i="28"/>
  <c r="C54" i="28" s="1"/>
  <c r="C37" i="28"/>
  <c r="C38" i="28" s="1"/>
  <c r="I33" i="28"/>
  <c r="C25" i="28"/>
  <c r="C26" i="28" s="1"/>
  <c r="C41" i="28"/>
  <c r="C42" i="28" s="1"/>
  <c r="H21" i="28"/>
  <c r="N50" i="27"/>
  <c r="N51" i="27" s="1"/>
  <c r="N7" i="27" s="1"/>
  <c r="I21" i="28"/>
  <c r="I18" i="28" s="1"/>
  <c r="K41" i="17"/>
  <c r="H22" i="28"/>
  <c r="N24" i="27"/>
  <c r="D33" i="28"/>
  <c r="C35" i="28"/>
  <c r="C36" i="28" s="1"/>
  <c r="B7" i="17"/>
  <c r="J22" i="17"/>
  <c r="J8" i="27"/>
  <c r="P7" i="17"/>
  <c r="N56" i="17"/>
  <c r="C31" i="28"/>
  <c r="C32" i="28" s="1"/>
  <c r="J40" i="27"/>
  <c r="J41" i="27" s="1"/>
  <c r="K50" i="27"/>
  <c r="K23" i="27" s="1"/>
  <c r="J19" i="27"/>
  <c r="J20" i="27" s="1"/>
  <c r="O10" i="27"/>
  <c r="L50" i="27"/>
  <c r="J82" i="50"/>
  <c r="E70" i="50"/>
  <c r="J8" i="58"/>
  <c r="J83" i="50"/>
  <c r="E83" i="50" s="1"/>
  <c r="J45" i="27"/>
  <c r="C25" i="23"/>
  <c r="C24" i="23"/>
  <c r="C27" i="28"/>
  <c r="C28" i="28" s="1"/>
  <c r="B41" i="17"/>
  <c r="D7" i="17" s="1"/>
  <c r="J56" i="17"/>
  <c r="J21" i="27"/>
  <c r="J22" i="27" s="1"/>
  <c r="S15" i="27"/>
  <c r="S17" i="27" s="1"/>
  <c r="B24" i="23"/>
  <c r="B25" i="23"/>
  <c r="C29" i="28"/>
  <c r="C30" i="28" s="1"/>
  <c r="E22" i="28"/>
  <c r="G21" i="28"/>
  <c r="J26" i="27"/>
  <c r="J36" i="27"/>
  <c r="J37" i="27" s="1"/>
  <c r="O50" i="27"/>
  <c r="J17" i="27"/>
  <c r="J18" i="27" s="1"/>
  <c r="V22" i="17"/>
  <c r="T73" i="17"/>
  <c r="V39" i="17" s="1"/>
  <c r="N23" i="27"/>
  <c r="S26" i="27"/>
  <c r="S30" i="27" s="1"/>
  <c r="I39" i="58"/>
  <c r="I40" i="58" s="1"/>
  <c r="I9" i="58"/>
  <c r="I10" i="58"/>
  <c r="M50" i="27"/>
  <c r="M51" i="27" s="1"/>
  <c r="H33" i="28"/>
  <c r="H34" i="28" s="1"/>
  <c r="C43" i="28"/>
  <c r="C44" i="28" s="1"/>
  <c r="F33" i="28"/>
  <c r="F34" i="28" s="1"/>
  <c r="D4" i="21"/>
  <c r="F25" i="23"/>
  <c r="F24" i="23"/>
  <c r="C39" i="28"/>
  <c r="C40" i="28" s="1"/>
  <c r="I11" i="55"/>
  <c r="Q41" i="17"/>
  <c r="C51" i="28"/>
  <c r="C52" i="28" s="1"/>
  <c r="D21" i="28"/>
  <c r="C23" i="28"/>
  <c r="C24" i="28" s="1"/>
  <c r="F21" i="28"/>
  <c r="G33" i="28"/>
  <c r="G34" i="28" s="1"/>
  <c r="N10" i="27"/>
  <c r="N6" i="27" s="1"/>
  <c r="J28" i="27"/>
  <c r="J29" i="27" s="1"/>
  <c r="J13" i="27"/>
  <c r="K10" i="27"/>
  <c r="J15" i="27"/>
  <c r="J16" i="27" s="1"/>
  <c r="S19" i="27"/>
  <c r="L23" i="27"/>
  <c r="L6" i="27" s="1"/>
  <c r="J32" i="27"/>
  <c r="J33" i="27" s="1"/>
  <c r="E16" i="28" l="1"/>
  <c r="E5" i="21"/>
  <c r="E4" i="21" s="1"/>
  <c r="H7" i="20"/>
  <c r="F8" i="20"/>
  <c r="F9" i="20" s="1"/>
  <c r="M23" i="27"/>
  <c r="M6" i="27" s="1"/>
  <c r="K6" i="27"/>
  <c r="K56" i="17"/>
  <c r="M7" i="17"/>
  <c r="G8" i="20"/>
  <c r="G9" i="20" s="1"/>
  <c r="F5" i="21"/>
  <c r="F4" i="21" s="1"/>
  <c r="L51" i="27"/>
  <c r="J39" i="17"/>
  <c r="B39" i="17" s="1"/>
  <c r="B22" i="17"/>
  <c r="F16" i="28"/>
  <c r="F22" i="28"/>
  <c r="S7" i="17"/>
  <c r="Q56" i="17"/>
  <c r="J27" i="27"/>
  <c r="G22" i="28"/>
  <c r="G16" i="28"/>
  <c r="J10" i="58"/>
  <c r="E10" i="58" s="1"/>
  <c r="J9" i="58"/>
  <c r="E9" i="58" s="1"/>
  <c r="E8" i="58"/>
  <c r="J16" i="58"/>
  <c r="J39" i="58"/>
  <c r="P22" i="17"/>
  <c r="N73" i="17"/>
  <c r="P39" i="17" s="1"/>
  <c r="S38" i="27"/>
  <c r="S44" i="27" s="1"/>
  <c r="J10" i="27"/>
  <c r="J14" i="27"/>
  <c r="C20" i="28"/>
  <c r="J73" i="17"/>
  <c r="B73" i="17" s="1"/>
  <c r="D39" i="17" s="1"/>
  <c r="B56" i="17"/>
  <c r="D22" i="17" s="1"/>
  <c r="H16" i="28"/>
  <c r="D22" i="28"/>
  <c r="C21" i="28"/>
  <c r="C22" i="28" s="1"/>
  <c r="D16" i="28"/>
  <c r="J11" i="55"/>
  <c r="E11" i="55" s="1"/>
  <c r="L11" i="55"/>
  <c r="M24" i="27"/>
  <c r="M7" i="27"/>
  <c r="S28" i="27"/>
  <c r="O51" i="27"/>
  <c r="O23" i="27"/>
  <c r="O6" i="27" s="1"/>
  <c r="J6" i="27" s="1"/>
  <c r="J42" i="58"/>
  <c r="E82" i="50"/>
  <c r="E42" i="58" s="1"/>
  <c r="J50" i="27"/>
  <c r="J51" i="27" s="1"/>
  <c r="K51" i="27"/>
  <c r="C33" i="28"/>
  <c r="C34" i="28" s="1"/>
  <c r="D34" i="28"/>
  <c r="K73" i="17" l="1"/>
  <c r="M39" i="17" s="1"/>
  <c r="M22" i="17"/>
  <c r="I7" i="20"/>
  <c r="J7" i="20"/>
  <c r="C16" i="28"/>
  <c r="K7" i="27"/>
  <c r="K24" i="27"/>
  <c r="O7" i="27"/>
  <c r="O24" i="27"/>
  <c r="J11" i="27"/>
  <c r="J7" i="27"/>
  <c r="J23" i="27"/>
  <c r="J40" i="58"/>
  <c r="E39" i="58"/>
  <c r="E40" i="58" s="1"/>
  <c r="J24" i="27"/>
  <c r="L7" i="27"/>
  <c r="L24" i="27"/>
  <c r="S42" i="27"/>
  <c r="S40" i="27"/>
  <c r="E16" i="58"/>
  <c r="J17" i="58"/>
  <c r="E17" i="58" s="1"/>
  <c r="S22" i="17"/>
  <c r="Q73" i="17"/>
  <c r="S39" i="17" s="1"/>
  <c r="J8" i="20" l="1"/>
  <c r="J9" i="20" s="1"/>
  <c r="H5" i="21"/>
  <c r="H4" i="21" s="1"/>
  <c r="I8" i="20"/>
  <c r="I9" i="20" s="1"/>
  <c r="G5" i="21"/>
  <c r="G4" i="21" s="1"/>
  <c r="K7" i="20"/>
  <c r="L7" i="20" l="1"/>
  <c r="M7" i="20"/>
  <c r="J5" i="21" l="1"/>
  <c r="J4" i="21" s="1"/>
  <c r="M8" i="20"/>
  <c r="M9" i="20" s="1"/>
  <c r="I5" i="21"/>
  <c r="I4" i="21" s="1"/>
  <c r="L8" i="20"/>
  <c r="L9" i="20" s="1"/>
  <c r="N7" i="20"/>
  <c r="P7" i="20" l="1"/>
  <c r="O7" i="20"/>
  <c r="K5" i="21" l="1"/>
  <c r="K4" i="21" s="1"/>
  <c r="R7" i="20"/>
  <c r="O8" i="20"/>
  <c r="Q7" i="20"/>
  <c r="S7" i="20"/>
  <c r="L5" i="21"/>
  <c r="L4" i="21" s="1"/>
  <c r="P8" i="20"/>
  <c r="S8" i="20" l="1"/>
  <c r="P9" i="20"/>
  <c r="S9" i="20" s="1"/>
  <c r="O9" i="20"/>
  <c r="R9" i="20" s="1"/>
  <c r="R8" i="20"/>
</calcChain>
</file>

<file path=xl/comments1.xml><?xml version="1.0" encoding="utf-8"?>
<comments xmlns="http://schemas.openxmlformats.org/spreadsheetml/2006/main">
  <authors>
    <author>Bùi Văn Thường</author>
    <author>Windows User</author>
  </authors>
  <commentList>
    <comment ref="B10" authorId="0">
      <text>
        <r>
          <rPr>
            <sz val="9"/>
            <color indexed="81"/>
            <rFont val="Tahoma"/>
            <family val="2"/>
          </rPr>
          <t xml:space="preserve">Tính theo phương pháp cơ bản </t>
        </r>
      </text>
    </comment>
    <comment ref="B12" authorId="0">
      <text>
        <r>
          <rPr>
            <sz val="9"/>
            <color indexed="81"/>
            <rFont val="Tahoma"/>
            <family val="2"/>
          </rPr>
          <t xml:space="preserve">Tính theo phương pháp cơ bản </t>
        </r>
      </text>
    </comment>
    <comment ref="B14" authorId="0">
      <text>
        <r>
          <rPr>
            <sz val="9"/>
            <color indexed="81"/>
            <rFont val="Tahoma"/>
            <family val="2"/>
          </rPr>
          <t xml:space="preserve">Tính theo phương pháp cơ bản </t>
        </r>
      </text>
    </comment>
    <comment ref="B16" authorId="0">
      <text>
        <r>
          <rPr>
            <sz val="9"/>
            <color indexed="81"/>
            <rFont val="Tahoma"/>
            <family val="2"/>
          </rPr>
          <t xml:space="preserve">Tính theo phương pháp cơ bản </t>
        </r>
      </text>
    </comment>
    <comment ref="K73" authorId="1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Lao động đề nghị sửa lại là 4,6</t>
        </r>
      </text>
    </comment>
    <comment ref="J76" authorId="1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Lao động điều chỉnh lại</t>
        </r>
      </text>
    </comment>
  </commentList>
</comments>
</file>

<file path=xl/comments10.xml><?xml version="1.0" encoding="utf-8"?>
<comments xmlns="http://schemas.openxmlformats.org/spreadsheetml/2006/main">
  <authors>
    <author>Windows User</author>
  </authors>
  <commentList>
    <comment ref="D16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Lao động điều chỉnh</t>
        </r>
      </text>
    </comment>
    <comment ref="F16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Phòng LĐ điều chỉnh theo đề nghị của xã Mường Báng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K41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Lao động điều chỉnh lại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M3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Trung tâm Y tế đề nghị điều chỉnh</t>
        </r>
      </text>
    </comment>
  </commentList>
</comments>
</file>

<file path=xl/comments4.xml><?xml version="1.0" encoding="utf-8"?>
<comments xmlns="http://schemas.openxmlformats.org/spreadsheetml/2006/main">
  <authors>
    <author>lanhuong</author>
  </authors>
  <commentList>
    <comment ref="I14" authorId="0">
      <text>
        <r>
          <rPr>
            <b/>
            <sz val="9"/>
            <color indexed="81"/>
            <rFont val="Tahoma"/>
            <family val="2"/>
          </rPr>
          <t>lanhuong: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D11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bang ke hoach ban dau la 9,5-10,2 nhung trong van kien la tu 10-10,2% o trang 26</t>
        </r>
      </text>
    </comment>
    <comment ref="F18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Số cũ là 41,5</t>
        </r>
      </text>
    </comment>
    <comment ref="H29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số cũ là 71,7 còn số &gt;71,5 là số mới nhất của BỘ Y tế ngày 19/9</t>
        </r>
      </text>
    </comment>
    <comment ref="D31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theo ke hoach 5 năm của Quốc hội là 14,7 nhưng trong văn kiện đại hội đảng là tốc độ tăng trung học chuyên nghiệp là 15%</t>
        </r>
      </text>
    </comment>
    <comment ref="H32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số cũ là 15,5 còn số 16 là số mới nhất của Bộ Y tế
</t>
        </r>
      </text>
    </comment>
    <comment ref="H34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số cũ là 75
số mới là 80 theo của Bộ Y Tế</t>
        </r>
      </text>
    </comment>
    <comment ref="H35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số cũ là 6,3
Số mới là 6,03 của Bộ Y Tế</t>
        </r>
      </text>
    </comment>
    <comment ref="F40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theo van ban chinh thuc cua Bo Nong nghiep phat trien nong thon</t>
        </r>
      </text>
    </comment>
  </commentList>
</comments>
</file>

<file path=xl/comments6.xml><?xml version="1.0" encoding="utf-8"?>
<comments xmlns="http://schemas.openxmlformats.org/spreadsheetml/2006/main">
  <authors>
    <author xml:space="preserve">10-Chu Van An </author>
  </authors>
  <commentList>
    <comment ref="J27" authorId="0">
      <text>
        <r>
          <rPr>
            <b/>
            <sz val="10"/>
            <color indexed="81"/>
            <rFont val="Tahoma"/>
            <family val="2"/>
          </rPr>
          <t>10-Chu Van An :</t>
        </r>
        <r>
          <rPr>
            <sz val="10"/>
            <color indexed="81"/>
            <rFont val="Tahoma"/>
            <family val="2"/>
          </rPr>
          <t xml:space="preserve">
NHNN dự kien vay tra no trung han 0,8-2 tỷ USD; vay nợ ngắn hạn ròng: 0,2-0,8 tỷ USD; FII: 0,2-1,2 tỷ USD; Tiền và tiền gửi, tài sản có khác thâm hụt 1,5-3,6 tỷ USD
</t>
        </r>
      </text>
    </comment>
    <comment ref="J61" authorId="0">
      <text>
        <r>
          <rPr>
            <b/>
            <sz val="10"/>
            <color indexed="81"/>
            <rFont val="Tahoma"/>
            <family val="2"/>
          </rPr>
          <t>10-Chu Van An :</t>
        </r>
        <r>
          <rPr>
            <sz val="10"/>
            <color indexed="81"/>
            <rFont val="Tahoma"/>
            <family val="2"/>
          </rPr>
          <t xml:space="preserve">
NHNN dự kien vay tra no trung han 0,8-2 tỷ USD; vay nợ ngắn hạn ròng: 0,2-0,8 tỷ USD; FII: 0,2-1,2 tỷ USD; Tiền và tiền gửi, tài sản có khác thâm hụt 1,5-3,6 tỷ USD
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H7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Đã sửa theo đánh giá lại của thống kê
Số trước khi sửa là 1569,845</t>
        </r>
      </text>
    </comment>
    <comment ref="H8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uớc tại kỳ họp 4 khóa 12 là 18
</t>
        </r>
      </text>
    </comment>
    <comment ref="H22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ước tại kỳ họp 4 khóa 12 là 1366,693</t>
        </r>
      </text>
    </comment>
    <comment ref="H23" authorId="0">
      <text>
        <r>
          <rPr>
            <b/>
            <sz val="8"/>
            <color indexed="81"/>
            <rFont val="Tahoma"/>
            <family val="2"/>
            <charset val="163"/>
          </rPr>
          <t>User:</t>
        </r>
        <r>
          <rPr>
            <sz val="8"/>
            <color indexed="81"/>
            <rFont val="Tahoma"/>
            <family val="2"/>
            <charset val="163"/>
          </rPr>
          <t xml:space="preserve">
ước là 28
</t>
        </r>
      </text>
    </comment>
  </commentList>
</comments>
</file>

<file path=xl/comments8.xml><?xml version="1.0" encoding="utf-8"?>
<comments xmlns="http://schemas.openxmlformats.org/spreadsheetml/2006/main">
  <authors>
    <author>Bùi Văn Thường</author>
    <author>Windows User</author>
  </authors>
  <commentList>
    <comment ref="B10" authorId="0">
      <text>
        <r>
          <rPr>
            <sz val="9"/>
            <color indexed="81"/>
            <rFont val="Tahoma"/>
            <family val="2"/>
          </rPr>
          <t xml:space="preserve">Tính theo phương pháp cơ bản </t>
        </r>
      </text>
    </comment>
    <comment ref="B12" authorId="0">
      <text>
        <r>
          <rPr>
            <sz val="9"/>
            <color indexed="81"/>
            <rFont val="Tahoma"/>
            <family val="2"/>
          </rPr>
          <t xml:space="preserve">Tính theo phương pháp cơ bản </t>
        </r>
      </text>
    </comment>
    <comment ref="B14" authorId="0">
      <text>
        <r>
          <rPr>
            <sz val="9"/>
            <color indexed="81"/>
            <rFont val="Tahoma"/>
            <family val="2"/>
          </rPr>
          <t xml:space="preserve">Tính theo phương pháp cơ bản </t>
        </r>
      </text>
    </comment>
    <comment ref="B16" authorId="0">
      <text>
        <r>
          <rPr>
            <sz val="9"/>
            <color indexed="81"/>
            <rFont val="Tahoma"/>
            <family val="2"/>
          </rPr>
          <t xml:space="preserve">Tính theo phương pháp cơ bản </t>
        </r>
      </text>
    </comment>
    <comment ref="D87" authorId="1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Kiểm tra lại 2011-2015 80%</t>
        </r>
      </text>
    </comment>
  </commentList>
</comments>
</file>

<file path=xl/comments9.xml><?xml version="1.0" encoding="utf-8"?>
<comments xmlns="http://schemas.openxmlformats.org/spreadsheetml/2006/main">
  <authors>
    <author>Administrator</author>
  </authors>
  <commentList>
    <comment ref="D16" authorId="0">
      <text>
        <r>
          <rPr>
            <sz val="9"/>
            <color indexed="81"/>
            <rFont val="Tahoma"/>
            <family val="2"/>
          </rPr>
          <t>TK: 75,39</t>
        </r>
      </text>
    </comment>
    <comment ref="D17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2,1</t>
        </r>
      </text>
    </comment>
  </commentList>
</comments>
</file>

<file path=xl/sharedStrings.xml><?xml version="1.0" encoding="utf-8"?>
<sst xmlns="http://schemas.openxmlformats.org/spreadsheetml/2006/main" count="2469" uniqueCount="822">
  <si>
    <t>STT</t>
  </si>
  <si>
    <t>ChØ tiªu</t>
  </si>
  <si>
    <t>§¬n vÞ
tÝnh</t>
  </si>
  <si>
    <t>A</t>
  </si>
  <si>
    <t>T¨ng tr­ëng GDP</t>
  </si>
  <si>
    <t>%</t>
  </si>
  <si>
    <t>Trong ®ã:</t>
  </si>
  <si>
    <t xml:space="preserve"> - Tæng GDP theo VN§</t>
  </si>
  <si>
    <t xml:space="preserve"> - Tæng GDP qui USD </t>
  </si>
  <si>
    <t xml:space="preserve"> - GDP b×nh qu©n ®Çu ng­êi</t>
  </si>
  <si>
    <t>USD</t>
  </si>
  <si>
    <t>B</t>
  </si>
  <si>
    <t>10-11</t>
  </si>
  <si>
    <t>1/100.000</t>
  </si>
  <si>
    <t>%o</t>
  </si>
  <si>
    <t>C</t>
  </si>
  <si>
    <t>Ngh×n tû ®ång</t>
  </si>
  <si>
    <t>Tèc ®é t¨ng</t>
  </si>
  <si>
    <t>D</t>
  </si>
  <si>
    <t>Tên chỉ tiêu</t>
  </si>
  <si>
    <t>Đơn vị</t>
  </si>
  <si>
    <t>Mục tiêu KH 2006-2010</t>
  </si>
  <si>
    <t>TH năm 2006</t>
  </si>
  <si>
    <t>TH năm 2007</t>
  </si>
  <si>
    <t>Ước TH năm 2008</t>
  </si>
  <si>
    <t>Khả năng đạt mục tiêu KH 5 năm</t>
  </si>
  <si>
    <t>I.</t>
  </si>
  <si>
    <t>VỀ KINH TẾ</t>
  </si>
  <si>
    <t>Tốc độ tăng tổng sản phẩm trong nước (GDP)</t>
  </si>
  <si>
    <t>7,5-8%/năm, phấn đấu đạt &gt;8%</t>
  </si>
  <si>
    <t>Phấn đấu đạt</t>
  </si>
  <si>
    <t>GDP giá so sánh (năm 2000 là 273.666)</t>
  </si>
  <si>
    <t>tỷ đồng</t>
  </si>
  <si>
    <t>gấp 2,1 lần so với 2000</t>
  </si>
  <si>
    <t>491.258-493.603</t>
  </si>
  <si>
    <t>GDP bình quân đầu người</t>
  </si>
  <si>
    <t>Đạt</t>
  </si>
  <si>
    <t>Giá trị tăng thêm của NLNN</t>
  </si>
  <si>
    <t>Giá trị tăng thêm của CN-XD</t>
  </si>
  <si>
    <t>Giá trị tăng thêm của Dịch vụ</t>
  </si>
  <si>
    <t>Cơ cấu GDP</t>
  </si>
  <si>
    <t>- Nông lâm nghiệp và thủy sản</t>
  </si>
  <si>
    <t>Không đạt</t>
  </si>
  <si>
    <t>- Công nghiệp và xây dựng</t>
  </si>
  <si>
    <t>- Dịch vụ</t>
  </si>
  <si>
    <t>Tốc độ tăng kim ngạch xuất khẩu hàng hóa</t>
  </si>
  <si>
    <t>16</t>
  </si>
  <si>
    <t>Vốn đầu tư phát triển toàn xã hội so với GDP</t>
  </si>
  <si>
    <t>40</t>
  </si>
  <si>
    <t>Tỷ lệ huy động GDP hàng năm vào NSNN</t>
  </si>
  <si>
    <t>21-22</t>
  </si>
  <si>
    <t>II.</t>
  </si>
  <si>
    <t>VỀ XÃ HỘI</t>
  </si>
  <si>
    <t>Số địa phương đạt chuẩn chương trình phổ cập giáo dục trung học cơ sở</t>
  </si>
  <si>
    <t>Tỉnh</t>
  </si>
  <si>
    <t>64 (Hiện nay là 63)</t>
  </si>
  <si>
    <t>Sinh viên ĐH, cao đẳng/vạn dân</t>
  </si>
  <si>
    <t>SV</t>
  </si>
  <si>
    <t>200</t>
  </si>
  <si>
    <t>180</t>
  </si>
  <si>
    <t>188</t>
  </si>
  <si>
    <t>Tỷ lệ lao động qua đào tạo</t>
  </si>
  <si>
    <t>30,5</t>
  </si>
  <si>
    <t>37</t>
  </si>
  <si>
    <t>Tốc độ phát triển dân số</t>
  </si>
  <si>
    <t>Tạo việc làm</t>
  </si>
  <si>
    <t>Triệu LĐ</t>
  </si>
  <si>
    <t>Tỷ lệ thất nghiệp thành thị</t>
  </si>
  <si>
    <t>Tỷ trọng lao động nông lâm ngư nghiệp trong tổng lao động (năm 2005 là 58%)</t>
  </si>
  <si>
    <t>Tuổi thọ trung bình</t>
  </si>
  <si>
    <t>Tuổi</t>
  </si>
  <si>
    <t>72</t>
  </si>
  <si>
    <t>71,5</t>
  </si>
  <si>
    <t>Tốc độ tăng tuyển mới trung cấp chuyên nghiệp</t>
  </si>
  <si>
    <t>13,4</t>
  </si>
  <si>
    <t>Tăng tuyển mới cao đẳng nghề và trung cấp nghề</t>
  </si>
  <si>
    <t>17,0</t>
  </si>
  <si>
    <t>Tỷ lệ tử vong trẻ em dưới 1 tuổi</t>
  </si>
  <si>
    <t>Vượt</t>
  </si>
  <si>
    <t>Tỷ lệ trẻ em dưới 5 tuổi bị suy dinh dưỡng</t>
  </si>
  <si>
    <t>Tỷ lệ tử vong bà mẹ liên quan đến thai sản/100.000 trẻ đẻ sống</t>
  </si>
  <si>
    <t>Bác sĩ/vạn dân</t>
  </si>
  <si>
    <t>bác sĩ</t>
  </si>
  <si>
    <t>Tỷ lệ hộ nghèo (Năm 2005 là 22%)</t>
  </si>
  <si>
    <t>Điện thoại/100 dân</t>
  </si>
  <si>
    <t>máy</t>
  </si>
  <si>
    <t>Internet/100 dân</t>
  </si>
  <si>
    <t>thuê bao</t>
  </si>
  <si>
    <t>III.</t>
  </si>
  <si>
    <t>VỀ MÔI TRƯỜNG</t>
  </si>
  <si>
    <t>Tỷ lệ che phủ rừng</t>
  </si>
  <si>
    <t>Tỷ lệ dân số nông thôn được sử dụng nước hợp vệ sinh</t>
  </si>
  <si>
    <t>Tỷ lệ dân số đô thị được sử dụng nước sạch</t>
  </si>
  <si>
    <t>Thùc hiÖn 2005</t>
  </si>
  <si>
    <t>Ghi chó</t>
  </si>
  <si>
    <t>Dự kiến 2 năm 2009-2010</t>
  </si>
  <si>
    <t>Gấp 1,8 lần</t>
  </si>
  <si>
    <t>Gấp 1,9 lần</t>
  </si>
  <si>
    <t>Thực hiện 2005</t>
  </si>
  <si>
    <t>&lt;18</t>
  </si>
  <si>
    <t xml:space="preserve">CHỈ TIÊU 2 NĂM CÒN LẠI 2009-2010 THEO VĂN KIỆN ĐẠI HỘI ĐẢNG X </t>
  </si>
  <si>
    <t>I</t>
  </si>
  <si>
    <t>II</t>
  </si>
  <si>
    <t>8 (5 năm)</t>
  </si>
  <si>
    <t>58-60</t>
  </si>
  <si>
    <t>Phô lôc 13</t>
  </si>
  <si>
    <t>Nguån vèn huy ®éng</t>
  </si>
  <si>
    <t>- TiÒn göi b»ng VN§</t>
  </si>
  <si>
    <t>- TiÒn göi b»ng ngo¹i tÖ</t>
  </si>
  <si>
    <t>- Tû lÖ tiÒn mÆt ngoµi hÖ thèng ng©n hµng/M2</t>
  </si>
  <si>
    <t>Tæng d­ nî cho vay nÒn kinh tÕ</t>
  </si>
  <si>
    <t>- Cho vay b»ng VN§</t>
  </si>
  <si>
    <t>- Cho vay ngo¹i tÖ</t>
  </si>
  <si>
    <t>GDP</t>
  </si>
  <si>
    <t>- Tû lÖ tiÒn göi/GDP</t>
  </si>
  <si>
    <t>III</t>
  </si>
  <si>
    <t>IV</t>
  </si>
  <si>
    <t>Tæng ph­¬ng tiÖn thanh to¸n/GDP</t>
  </si>
  <si>
    <t>TiÒn mÆt l­u th«ng ngoµi hÖ thèng ng©n hµng</t>
  </si>
  <si>
    <t>Tæng ph­¬ng tiÖn thanh to¸n (M2)</t>
  </si>
  <si>
    <t>+ Tèc ®é t¨ng</t>
  </si>
  <si>
    <t>+Tû lÖ cho vay b»ng VN§/tæng d­ nî</t>
  </si>
  <si>
    <t>+ Tû lÖ cho vay b»ng ngo¹i tÖ/tæng d­ nî</t>
  </si>
  <si>
    <t>- Tèc ®é t¨ng</t>
  </si>
  <si>
    <t>Bình quân/ Thực hiện 3 năm 2006-2008</t>
  </si>
  <si>
    <t>&lt;4,5</t>
  </si>
  <si>
    <t>Khó đạt</t>
  </si>
  <si>
    <t>Gấp 2,0 lần</t>
  </si>
  <si>
    <r>
      <t>25,0</t>
    </r>
    <r>
      <rPr>
        <vertAlign val="superscript"/>
        <sz val="12"/>
        <rFont val="Times New Roman"/>
        <family val="1"/>
      </rPr>
      <t>(1)</t>
    </r>
  </si>
  <si>
    <r>
      <t>(1)</t>
    </r>
    <r>
      <rPr>
        <sz val="12"/>
        <rFont val="Times New Roman"/>
        <family val="1"/>
      </rPr>
      <t xml:space="preserve"> Bình quân năm 2007-2008. Năm 2006 chưa có chỉ tiêu cao đẳng nghề và trung cấp nghề.</t>
    </r>
  </si>
  <si>
    <t>Phụ lục 2</t>
  </si>
  <si>
    <t>Môc tiªu KH 2011-2015</t>
  </si>
  <si>
    <t>tiÒn tÖ - tÝn dông 2011-2015</t>
  </si>
  <si>
    <t xml:space="preserve"> CÁN CÂN THANH TOÁN QUỐC TẾ </t>
  </si>
  <si>
    <t>Đơn vị: triệu USD</t>
  </si>
  <si>
    <t>Mục tiêu kế hoạch 5 năm 2011-2015</t>
  </si>
  <si>
    <t>Thực hiện 
2007</t>
  </si>
  <si>
    <t>Thực hiện
2008</t>
  </si>
  <si>
    <t>Kế hoạch
2009</t>
  </si>
  <si>
    <t>Ước thực hiện
2009</t>
  </si>
  <si>
    <t>KH 2010</t>
  </si>
  <si>
    <t>KH 2012</t>
  </si>
  <si>
    <t>KH 2013</t>
  </si>
  <si>
    <t>KH 2014</t>
  </si>
  <si>
    <t>KH 2015</t>
  </si>
  <si>
    <t>Cán cân thương mại</t>
  </si>
  <si>
    <t>Xuất khẩu</t>
  </si>
  <si>
    <t>Nhập khẩu</t>
  </si>
  <si>
    <t>Nhập khẩu (giá CIF)</t>
  </si>
  <si>
    <t>Dịch vụ</t>
  </si>
  <si>
    <t>Thu</t>
  </si>
  <si>
    <t>Chi</t>
  </si>
  <si>
    <t>Thu nhập đầu tư</t>
  </si>
  <si>
    <t>Chuyển tiền</t>
  </si>
  <si>
    <t>Nhà nước</t>
  </si>
  <si>
    <t>Tư nhân</t>
  </si>
  <si>
    <t>Cán cân vãng lai</t>
  </si>
  <si>
    <t>Cán cân vốn</t>
  </si>
  <si>
    <t>Đầu tư trực tiếp nước ngoài</t>
  </si>
  <si>
    <t>Vay trả nợ trung dài hạn</t>
  </si>
  <si>
    <t>Vay</t>
  </si>
  <si>
    <t>Trả đến hạn</t>
  </si>
  <si>
    <t>Vay ngắn hạn</t>
  </si>
  <si>
    <t>Đầu tư vào giấy tờ có giá</t>
  </si>
  <si>
    <t>Tiền và tiền gửi</t>
  </si>
  <si>
    <t>Lỗi - sai số</t>
  </si>
  <si>
    <t>Cán cân tổng thể</t>
  </si>
  <si>
    <t>Chi số giá</t>
  </si>
  <si>
    <t>PA1</t>
  </si>
  <si>
    <t>PA2</t>
  </si>
  <si>
    <t>TB</t>
  </si>
  <si>
    <t>Tỷ giá</t>
  </si>
  <si>
    <t>Dân số</t>
  </si>
  <si>
    <t>Tổng 5 năm</t>
  </si>
  <si>
    <t>Nguồn</t>
  </si>
  <si>
    <t>KN nhập khẩu</t>
  </si>
  <si>
    <t>Nhập khẩu (giá FOB)</t>
  </si>
  <si>
    <t>Sử dụng</t>
  </si>
  <si>
    <t>Tiêu dùng cuối cùng</t>
  </si>
  <si>
    <t>Tổng tích lũy tài sản</t>
  </si>
  <si>
    <t>Tiết kiệm</t>
  </si>
  <si>
    <t>KNXK</t>
  </si>
  <si>
    <t>XK (giá FOB)</t>
  </si>
  <si>
    <t>Chênh lệch XNK HH và DV</t>
  </si>
  <si>
    <t>Đơn vị tính</t>
  </si>
  <si>
    <t>Ng.tỷ Đ</t>
  </si>
  <si>
    <t>Tỷ USD</t>
  </si>
  <si>
    <t>Ng.Đ</t>
  </si>
  <si>
    <t>Cơ cấu</t>
  </si>
  <si>
    <t>Cơ cấu Tích lũy - tiêu dùng</t>
  </si>
  <si>
    <t>Tiêu dùng</t>
  </si>
  <si>
    <t>TÍch lũy</t>
  </si>
  <si>
    <t>Tiêu dùng/GDP</t>
  </si>
  <si>
    <t>TÍch lũy/GDP</t>
  </si>
  <si>
    <t>Tiết kiệm/GDP</t>
  </si>
  <si>
    <t>NN</t>
  </si>
  <si>
    <t>CN</t>
  </si>
  <si>
    <t>DV</t>
  </si>
  <si>
    <t>NN 1</t>
  </si>
  <si>
    <t>CN 1</t>
  </si>
  <si>
    <t>FII</t>
  </si>
  <si>
    <t>GDP thuc te 1</t>
  </si>
  <si>
    <t>GDP thuc te 2</t>
  </si>
  <si>
    <t>NN 2</t>
  </si>
  <si>
    <t>CN 2</t>
  </si>
  <si>
    <t>DV1</t>
  </si>
  <si>
    <t>DV2</t>
  </si>
  <si>
    <t>Lao dong</t>
  </si>
  <si>
    <t>2015-1</t>
  </si>
  <si>
    <t>2015-2</t>
  </si>
  <si>
    <t>trieu ld</t>
  </si>
  <si>
    <t>Nang suat lao dong</t>
  </si>
  <si>
    <t>Tong 1</t>
  </si>
  <si>
    <t>¦íc thùc hiÖn 2011</t>
  </si>
  <si>
    <t>Trong đó:</t>
  </si>
  <si>
    <t>TỔNG SỐ</t>
  </si>
  <si>
    <t>Nông nghiệp</t>
  </si>
  <si>
    <t>Tỷ trọng so với tổng số (%)</t>
  </si>
  <si>
    <t>Công nghiệp và xây dựng</t>
  </si>
  <si>
    <t>Trong đó</t>
  </si>
  <si>
    <t>Khai khoáng</t>
  </si>
  <si>
    <t>Công nghiệp chế biến và chế tạo</t>
  </si>
  <si>
    <t>Sản xuất và phân phối điện, khí đốt, nước nóng, hơi nước và điều hòa không khí</t>
  </si>
  <si>
    <t>Cung cấp nước; hoạt động quản lý và xử lý nước thải</t>
  </si>
  <si>
    <t>Xây dựng</t>
  </si>
  <si>
    <t>Bán buôn và bán lẻ; sửa chữa ô tô, mô tô và xe máy và xe có động cơ khác</t>
  </si>
  <si>
    <t>Vận tải; kho bãi</t>
  </si>
  <si>
    <t>Dịch vụ lưu trú và ăn uống</t>
  </si>
  <si>
    <t>Thông tin và truyền thông</t>
  </si>
  <si>
    <t>Hoạt động tài chính, ngân hàng và  bảo hiểm</t>
  </si>
  <si>
    <t>Hoạt động kinh doanh bất động sản</t>
  </si>
  <si>
    <t>Hoạt động chuyên môn và khoa học công nghệ</t>
  </si>
  <si>
    <t>Hoạt động hành chính và dịch vụ hỗ trợ</t>
  </si>
  <si>
    <t>Hoạt động của Đảng cộng sản, tổ chức chính trị - xã hội; quản lý Nhà nước, an ninh quốc phòng; đảm bảo xã hội bắt buộc</t>
  </si>
  <si>
    <t>Giáo dục và đào tạo</t>
  </si>
  <si>
    <t xml:space="preserve">Y tế và hoạt động trợ giúp xã hội </t>
  </si>
  <si>
    <t>Nghệ thuật, vui chơi và giải trí</t>
  </si>
  <si>
    <t>Hoạt động khác</t>
  </si>
  <si>
    <t>Hoàn trả tạm ứng theo Quyết định 910/QĐ-TTg (phần địa phương)</t>
  </si>
  <si>
    <t>VI</t>
  </si>
  <si>
    <t>Các khoản chưa phân bổ cụ thể</t>
  </si>
  <si>
    <t>Chuẩn bị đầu tư</t>
  </si>
  <si>
    <t>An ninh</t>
  </si>
  <si>
    <t>Quốc phòng</t>
  </si>
  <si>
    <t>Quản lý nhà nước</t>
  </si>
  <si>
    <t>Thông tin</t>
  </si>
  <si>
    <t>Thể thao</t>
  </si>
  <si>
    <t>Văn hóa</t>
  </si>
  <si>
    <t>Tổng VH+TT</t>
  </si>
  <si>
    <t>Văn hoá</t>
  </si>
  <si>
    <t>Xã hội</t>
  </si>
  <si>
    <t>Y tế</t>
  </si>
  <si>
    <t>Y tế - xã hội</t>
  </si>
  <si>
    <t>Tài nguyên và Môi trường</t>
  </si>
  <si>
    <t>qlnn</t>
  </si>
  <si>
    <t>Khoa học, công nghệ và công nghệ thông tin</t>
  </si>
  <si>
    <t>cap nuoc</t>
  </si>
  <si>
    <t>gt</t>
  </si>
  <si>
    <t>Cấp nước và xử lý rác thải, nước thải</t>
  </si>
  <si>
    <t>nn</t>
  </si>
  <si>
    <t>Lĩnh vực xã hội</t>
  </si>
  <si>
    <t>Kho tàng</t>
  </si>
  <si>
    <t>Giao thông vận tải</t>
  </si>
  <si>
    <t>Nông, lâm nghiệp và thủy sản</t>
  </si>
  <si>
    <t>Công nghiệp</t>
  </si>
  <si>
    <t>Lĩnh vực kinh tế</t>
  </si>
  <si>
    <t>- Chi bổ sung dự trữ nhà nước</t>
  </si>
  <si>
    <t>- Vốn điều lệ: Quỹ hợp tác xã</t>
  </si>
  <si>
    <t>- Cho vay chính sách hộ đồng bào dân tộc thiểu số đặc biệt khó khăn, nhà ở cho người nghèo, cho vay hộ đồng bào nghèo vùng Đồng bằng Sông Cửu Long,...</t>
  </si>
  <si>
    <t>- Lợi nhuận để lại đầu tư của Tập đoàn Dầu khí</t>
  </si>
  <si>
    <t>Cho vay giải quyết việc làm</t>
  </si>
  <si>
    <t>- Bù lãi suất tín dụng đầu tư và tín dụng chính sách xã hội</t>
  </si>
  <si>
    <t>- Bổ sung vốn cho các doanh nghiệp công ích và doanh nghiệp của khu kinh tế quốc phòng</t>
  </si>
  <si>
    <t>- Bổ sung các Quỹ xúc tiến thương mại, đầu tư, du lịch và góp vốn cổ phần các tổ chức tài chính quốc tế</t>
  </si>
  <si>
    <t>CÁC KHOẢN CHI CHUNG</t>
  </si>
  <si>
    <t>Phụ lục 17</t>
  </si>
  <si>
    <t>2011-2015</t>
  </si>
  <si>
    <t>Ngành, lĩnh vực</t>
  </si>
  <si>
    <t>Chỉ số giá tiêu dùng</t>
  </si>
  <si>
    <t>Phụ lục 12b</t>
  </si>
  <si>
    <t>Phụ lục 13b</t>
  </si>
  <si>
    <t>Phương án 1</t>
  </si>
  <si>
    <t>Phương án 2</t>
  </si>
  <si>
    <r>
      <t xml:space="preserve">ĐẦU TƯ PHÁT TRIỂN TOÀN XÃ HỘI THEO NGÀNH, LĨNH VỰC GIAI ĐOẠN 2011-2015
</t>
    </r>
    <r>
      <rPr>
        <b/>
        <i/>
        <sz val="14"/>
        <rFont val="Times New Roman"/>
        <family val="1"/>
      </rPr>
      <t>(Phương án 2)</t>
    </r>
  </si>
  <si>
    <t>-</t>
  </si>
  <si>
    <t>Đơn vị: Tỷ đồng (giá thực tế)</t>
  </si>
  <si>
    <r>
      <t xml:space="preserve">ĐẦU TƯ NGUỒN NSNN VÀ TPCP PHÂN THEO NGÀNH, LĨNH VỰC GIAI ĐOẠN 2011-2015
</t>
    </r>
    <r>
      <rPr>
        <b/>
        <i/>
        <sz val="12"/>
        <rFont val="Times New Roman"/>
        <family val="1"/>
      </rPr>
      <t>(Phương án 2)</t>
    </r>
  </si>
  <si>
    <t>Chỉ tiêu</t>
  </si>
  <si>
    <t>Chỉ tiêu kinh tế</t>
  </si>
  <si>
    <t xml:space="preserve"> - Nông, lâm nghiệp và thuỷ sản</t>
  </si>
  <si>
    <t xml:space="preserve"> - Công nghiệp và xây dựng</t>
  </si>
  <si>
    <t xml:space="preserve"> - Dịch vụ</t>
  </si>
  <si>
    <t>Xuất nhập khẩu</t>
  </si>
  <si>
    <t xml:space="preserve"> - Tổng kim ngạch xuất khẩu hàng hóa</t>
  </si>
  <si>
    <t xml:space="preserve"> Tốc độ tăng xuất khẩu</t>
  </si>
  <si>
    <t xml:space="preserve"> - Tổng kim ngạch nhập khẩu hàng hóa</t>
  </si>
  <si>
    <t xml:space="preserve"> Tốc độ tăng nhập khẩu</t>
  </si>
  <si>
    <t>Chỉ tiêu xã hội</t>
  </si>
  <si>
    <t>- Tỷ lệ khu công nghiệp, khu chế xuất đang hoạt động có hệ thống xử lý nước thải tập trung đạt tiêu chuẩn môi trường</t>
  </si>
  <si>
    <t>- Nhập siêu so với xuất khẩu</t>
  </si>
  <si>
    <t>- Tuổi thọ trung bình</t>
  </si>
  <si>
    <t xml:space="preserve"> % </t>
  </si>
  <si>
    <t xml:space="preserve"> Tỷ USD </t>
  </si>
  <si>
    <t xml:space="preserve"> USD </t>
  </si>
  <si>
    <t xml:space="preserve"> Thuê bao </t>
  </si>
  <si>
    <t>Triệu đồng</t>
  </si>
  <si>
    <t xml:space="preserve"> Nghìn.tỷ đồng </t>
  </si>
  <si>
    <t>Chỉ tiêu Tài nguyên - Môi trường và phát triển bền vững</t>
  </si>
  <si>
    <t>- Tỷ lệ dân số thành thị được cung cấp nước sạch</t>
  </si>
  <si>
    <t>- Kim ngạch xuất khẩu/người</t>
  </si>
  <si>
    <t>- Thu gom chất thải rắn ở đô thị</t>
  </si>
  <si>
    <t xml:space="preserve"> Tuổi </t>
  </si>
  <si>
    <t>Tổng vốn đầu tư toàn xã hội so GRDP</t>
  </si>
  <si>
    <t>Tỷ lệ nợ chính quyền địa phương so tổng chi NSNN</t>
  </si>
  <si>
    <t xml:space="preserve"> - GRDP theo VNĐ</t>
  </si>
  <si>
    <t xml:space="preserve"> - Tổng GRDP qui USD </t>
  </si>
  <si>
    <t xml:space="preserve"> - GRDP bình quân đầu người</t>
  </si>
  <si>
    <t>Thực hiện 2011-2015</t>
  </si>
  <si>
    <t>KH 2016</t>
  </si>
  <si>
    <t>KH 2017</t>
  </si>
  <si>
    <t>KH 2018</t>
  </si>
  <si>
    <t>KH 2019</t>
  </si>
  <si>
    <t>KH 2020</t>
  </si>
  <si>
    <t>Mục tiêu kế hoạch 5 năm 2016-2020</t>
  </si>
  <si>
    <t xml:space="preserve">Tổng sản phẩm trên địa bàn tỉnh, thành phố trực thuộc Trung ương (GRDP) </t>
  </si>
  <si>
    <t xml:space="preserve">GRDP (giá hiện hành) </t>
  </si>
  <si>
    <t xml:space="preserve">2016-2020  </t>
  </si>
  <si>
    <t>MỘT SỐ CHỈ TIÊU CHỦ YẾU KẾ HOẠCH PHÁT TRIỂN KINH TẾ - XÃ HỘI 5 NĂM 2016-2020</t>
  </si>
  <si>
    <t>- Tỷ lệ thiếu việc làm khu vực nông thôn</t>
  </si>
  <si>
    <t>Ước TH 2015</t>
  </si>
  <si>
    <t xml:space="preserve"> - Nông, lâm nghiệp và thuỷ sản </t>
  </si>
  <si>
    <t xml:space="preserve"> - Công nghiệp và xây dựng </t>
  </si>
  <si>
    <t xml:space="preserve"> - Dịch vụ </t>
  </si>
  <si>
    <t>Tốc độ tăng trưởng</t>
  </si>
  <si>
    <t>Tổng sản phẩm GRDP</t>
  </si>
  <si>
    <t>Cơ cấu :</t>
  </si>
  <si>
    <t>Tổng vốn đầu tư toàn xã hội</t>
  </si>
  <si>
    <t>Cơ cấu kinh tế (Giá HH)</t>
  </si>
  <si>
    <t>Hệ số ICOR</t>
  </si>
  <si>
    <t>Thực hiện
 2011-2015</t>
  </si>
  <si>
    <t xml:space="preserve">Tốc độ tăng giá trị sản xuất </t>
  </si>
  <si>
    <t xml:space="preserve">Giá trị tăng thêm </t>
  </si>
  <si>
    <t>Tỷ đồng</t>
  </si>
  <si>
    <t>Sản phẩm chủ yếu</t>
  </si>
  <si>
    <t xml:space="preserve"> Triệu tấn </t>
  </si>
  <si>
    <t xml:space="preserve">   Trong đó: + Thóc</t>
  </si>
  <si>
    <t xml:space="preserve">                    + Ngô</t>
  </si>
  <si>
    <t xml:space="preserve"> - Cà phê</t>
  </si>
  <si>
    <t xml:space="preserve"> - Cao su</t>
  </si>
  <si>
    <t xml:space="preserve"> - Thịt hơi các loại</t>
  </si>
  <si>
    <t>SẢN PHẨM SX CHỦ YẾU</t>
  </si>
  <si>
    <t>Điện phát ra</t>
  </si>
  <si>
    <t>Tr.kwh</t>
  </si>
  <si>
    <t>Than khai thác</t>
  </si>
  <si>
    <t>Tấn</t>
  </si>
  <si>
    <t>Đá khai thác</t>
  </si>
  <si>
    <t>1000m3</t>
  </si>
  <si>
    <t>Gạch xây</t>
  </si>
  <si>
    <t>Tr.viên</t>
  </si>
  <si>
    <t>Nước máy sản xuất</t>
  </si>
  <si>
    <t>Tr.m3</t>
  </si>
  <si>
    <t>Trang inoffset</t>
  </si>
  <si>
    <t>Tr. trang</t>
  </si>
  <si>
    <t>Xi măng PC30</t>
  </si>
  <si>
    <t>1000 tấn</t>
  </si>
  <si>
    <t>Chế biến thức ăn gia súc, gia cầm.</t>
  </si>
  <si>
    <t>Sản phẩm gỗ chế biến</t>
  </si>
  <si>
    <t>M3</t>
  </si>
  <si>
    <t>Sản phẩm cà fê chế biến</t>
  </si>
  <si>
    <t>Số xã có điện lưới quốc gia</t>
  </si>
  <si>
    <t>Xã</t>
  </si>
  <si>
    <t>Tỷ lệ số hộ dân sử dụng điện</t>
  </si>
  <si>
    <t>NĂNG LỰC TĂNG THÊM NGÀNH CÔNG NGHIỆP 5 NĂM 2016 - 2020</t>
  </si>
  <si>
    <t>Ngành công nghiệp</t>
  </si>
  <si>
    <t>Tổng công suất đến hết năm 2015</t>
  </si>
  <si>
    <t>Công suất tăng thêm giai đoạn 2011-2015</t>
  </si>
  <si>
    <t>1</t>
  </si>
  <si>
    <t>2</t>
  </si>
  <si>
    <t>3</t>
  </si>
  <si>
    <t>4</t>
  </si>
  <si>
    <t>5</t>
  </si>
  <si>
    <t>6</t>
  </si>
  <si>
    <t>7</t>
  </si>
  <si>
    <t>8</t>
  </si>
  <si>
    <t>9</t>
  </si>
  <si>
    <t>Ngành điện</t>
  </si>
  <si>
    <t>MW</t>
  </si>
  <si>
    <t>Ngành xi măng</t>
  </si>
  <si>
    <t>Ngành chế biến khoáng sản</t>
  </si>
  <si>
    <t>a. Khai thác than</t>
  </si>
  <si>
    <t xml:space="preserve"> 1000 tấn </t>
  </si>
  <si>
    <t>b. Khai thác đá</t>
  </si>
  <si>
    <t xml:space="preserve">1000 m3 </t>
  </si>
  <si>
    <t>c. Khai thác vàng</t>
  </si>
  <si>
    <t xml:space="preserve">kg </t>
  </si>
  <si>
    <t>d. Khai thác chì kẽm</t>
  </si>
  <si>
    <t xml:space="preserve">1000 tấn </t>
  </si>
  <si>
    <t>Ngành ………...</t>
  </si>
  <si>
    <t>Ghi chú: (*) Số liệu điện sản xuất, điện nhập khẩu năm 2016 là số ước thực hiện; 2012-2020 và mục tiêu 5 năm 2011-2015 là lấy theo quy hoạch điện VII được Thủ tướng Chính phủ phê duyệt ngày 21/7/2016</t>
  </si>
  <si>
    <t>KẾ HOẠCH NGÀNH DỊCH VỤ 5 NĂM 2016 - 2020</t>
  </si>
  <si>
    <t>1.</t>
  </si>
  <si>
    <t>Thương mại</t>
  </si>
  <si>
    <t xml:space="preserve"> Tốc độ tăng tổng mức bán lẻ hàng hóa và dịch vụ tiêu dùng xã hội</t>
  </si>
  <si>
    <t>2.</t>
  </si>
  <si>
    <t>Vận tải</t>
  </si>
  <si>
    <t>- Tốc độ tăng khối lượng hàng hoá vận chuyển</t>
  </si>
  <si>
    <t>- Tốc độ tăng khối lượng hàng hoá luân chuyển</t>
  </si>
  <si>
    <t>- Tốc độ tăng khối lượng hành khách vận chuyển</t>
  </si>
  <si>
    <t>- Tốc độ tăng khối lượng hành khách luân chuyển</t>
  </si>
  <si>
    <t>3.</t>
  </si>
  <si>
    <t>Thông tin - Truyền thông</t>
  </si>
  <si>
    <t>4.</t>
  </si>
  <si>
    <t>Du lịch</t>
  </si>
  <si>
    <t>Biểu mẫu số 6</t>
  </si>
  <si>
    <t>KẾ HOẠCH XUẤT NHẬP KHẨU 5 NĂM 2016 - 2020</t>
  </si>
  <si>
    <t xml:space="preserve"> XUẤT  KHẨU</t>
  </si>
  <si>
    <t>Tr.USD</t>
  </si>
  <si>
    <t>Tổng kim ngạch xuất khẩu</t>
  </si>
  <si>
    <t xml:space="preserve">Tr.đó: XK hàng hóa và DV  do địa phương TH </t>
  </si>
  <si>
    <t>Doanh nghiệp có vốn ĐTNN (không kể dầu thô)</t>
  </si>
  <si>
    <t xml:space="preserve">2. </t>
  </si>
  <si>
    <t>Sản phẩm xuất khẩu</t>
  </si>
  <si>
    <t>- Xi măng Điện Biên</t>
  </si>
  <si>
    <t>Ngìn.T</t>
  </si>
  <si>
    <t>- Vật liệu xây dựng</t>
  </si>
  <si>
    <t>- Nông lâm sản</t>
  </si>
  <si>
    <t xml:space="preserve">- Hàng hóa khác </t>
  </si>
  <si>
    <t>Tốc độ tăng</t>
  </si>
  <si>
    <t>NHẬP KHẨU</t>
  </si>
  <si>
    <t>Tổng kim ngạch nhập khẩu</t>
  </si>
  <si>
    <t xml:space="preserve">Tr.đ:DN địa phương </t>
  </si>
  <si>
    <t>Doanh nghiệp có vốn ĐTNN</t>
  </si>
  <si>
    <t>Sản phẩm nhập khẩu</t>
  </si>
  <si>
    <t xml:space="preserve">-Thiết bị dây truyền sản xuất, khai thác </t>
  </si>
  <si>
    <t>XUẤT SIÊU</t>
  </si>
  <si>
    <t>Xuất siêu/tổng kim ngạch xuất khẩu</t>
  </si>
  <si>
    <t>Tỉnh Điện Biên</t>
  </si>
  <si>
    <t>GIÁO DỤC</t>
  </si>
  <si>
    <t>Giáo dục mầm non</t>
  </si>
  <si>
    <t>- Số học sinh mẫu giáo</t>
  </si>
  <si>
    <t xml:space="preserve">Học sinh </t>
  </si>
  <si>
    <t>Giáo dục tiểu học</t>
  </si>
  <si>
    <t>- Số học sinh tiểu học</t>
  </si>
  <si>
    <t>Giáo dục trung học cơ sở</t>
  </si>
  <si>
    <t>- Số học sinh trung học cơ sở</t>
  </si>
  <si>
    <t>Giáo dục trung học phổ thông</t>
  </si>
  <si>
    <t>- Số học sinh trung học phổ thông</t>
  </si>
  <si>
    <t>ĐÀO TẠO</t>
  </si>
  <si>
    <t>Đại học, cao đẳng</t>
  </si>
  <si>
    <t xml:space="preserve"> - Tuyển mới đại học và cao đẳng chính quy</t>
  </si>
  <si>
    <t xml:space="preserve"> Người </t>
  </si>
  <si>
    <t xml:space="preserve"> Tốc độ tăng tuyển mới đại học và cao đẳng chính quy</t>
  </si>
  <si>
    <t xml:space="preserve"> (%) </t>
  </si>
  <si>
    <t>Dạy nghề và trung cấp chuyên nghiệp</t>
  </si>
  <si>
    <t>- Tuyển mới trung cấp chuyên nghiệp</t>
  </si>
  <si>
    <t>- Tuyển mới cao đẳng nghề và trung cấp nghề</t>
  </si>
  <si>
    <t>Tốc độ tăng tuyển mới cao đẳng, trung cấp nghề</t>
  </si>
  <si>
    <t>- Tỷ lệ lao động qua đào tạo</t>
  </si>
  <si>
    <t>KẾ HOẠCH CÁC LĨNH VỰC XÃ HỘI 5 NĂM 2016 - 2020</t>
  </si>
  <si>
    <t>DÂN SỐ</t>
  </si>
  <si>
    <t>Dân số trung bình (năm cuối kỳ)</t>
  </si>
  <si>
    <t>Người</t>
  </si>
  <si>
    <t>Trong đó: Dân số nông thôn</t>
  </si>
  <si>
    <t>LAO ĐỘNG</t>
  </si>
  <si>
    <t>Lực lượng lao động từ 15 tuổi trở lên</t>
  </si>
  <si>
    <t>Lao động từ 15 tuổi trở lên đang làm việc trong nền kinh tế quốc dân</t>
  </si>
  <si>
    <t>Cơ cấu lao động (năm cuối kỳ)</t>
  </si>
  <si>
    <t>- Nông, lâm nghiệp và thuỷ sản</t>
  </si>
  <si>
    <t>Số lao động được tạo việc làm</t>
  </si>
  <si>
    <t>VĂN HÓA</t>
  </si>
  <si>
    <t>Số di tích được tu bổ</t>
  </si>
  <si>
    <t xml:space="preserve"> Di tích </t>
  </si>
  <si>
    <t>Tỷ lệ xã, phường phù hợp với trẻ em</t>
  </si>
  <si>
    <t>Tỷ lệ trẻ em có hoàn cảnh đặc biệt được chăm sóc</t>
  </si>
  <si>
    <t>Đ</t>
  </si>
  <si>
    <t>Y TẾ (năm cuối kỳ)</t>
  </si>
  <si>
    <t>Số giường bệnh/ 1 vạn dân (không tính giường của trạm y tế xã)</t>
  </si>
  <si>
    <t xml:space="preserve"> Giường </t>
  </si>
  <si>
    <t>- Số giường bệnh quốc lập/ vạn dân</t>
  </si>
  <si>
    <t>- Số giường bệnh tư/ vạn dân</t>
  </si>
  <si>
    <t>Số bác sỹ/ 1 vạn dân</t>
  </si>
  <si>
    <t xml:space="preserve"> Bác sỹ </t>
  </si>
  <si>
    <t>Tỷ suất chết trẻ em dưới 1 tuổi</t>
  </si>
  <si>
    <t>Tỷ suất chết của trẻ em dưới 5 tuổi</t>
  </si>
  <si>
    <t>Tỷ lệ trẻ em dưới 5 tuổi suy dinh dưỡng (cân nặng theo tuổi)</t>
  </si>
  <si>
    <t>Tỷ lệ trẻ em dưới 1 tuổi tiêm đủ 7 loại vaccine</t>
  </si>
  <si>
    <t>Tỷ lệ người dân tham gia bảo hiểm y tế</t>
  </si>
  <si>
    <t>Biểu mẫu số 9</t>
  </si>
  <si>
    <t>Nguồn vốn</t>
  </si>
  <si>
    <t xml:space="preserve"> Nghìn tỷ đồng </t>
  </si>
  <si>
    <t>Thu từ dầu thô</t>
  </si>
  <si>
    <t>Chi thường xuyên</t>
  </si>
  <si>
    <t>Chi đầu tư phát triển</t>
  </si>
  <si>
    <t>Chi trả nợ, viện trợ</t>
  </si>
  <si>
    <t>Doanh nghiệp</t>
  </si>
  <si>
    <t>TT</t>
  </si>
  <si>
    <t>Mục tiêu KH 2016-2020</t>
  </si>
  <si>
    <t>Hợp tác xã</t>
  </si>
  <si>
    <t>Tổng số  hợp tác xã</t>
  </si>
  <si>
    <t>Số hợp tác xã thành lập mới</t>
  </si>
  <si>
    <t>Số hợp tác xã giải thể</t>
  </si>
  <si>
    <t>Tổng số thành viên hợp tác xã</t>
  </si>
  <si>
    <t>Tổng số lao động trong hợp tác xã</t>
  </si>
  <si>
    <t>Liên hiệp hợp tác xã</t>
  </si>
  <si>
    <t>Tổng số liên hiệp hợp tác xã</t>
  </si>
  <si>
    <t>Số liên hiệp hợp tác xã thành lập mới</t>
  </si>
  <si>
    <t>Số liên hiệp hợp tác xã giải thể</t>
  </si>
  <si>
    <t>Tổng số hợp tác xã thành viên</t>
  </si>
  <si>
    <t xml:space="preserve">Tổng số lao động trong liên hiệp hợp tác xã </t>
  </si>
  <si>
    <t xml:space="preserve">Tổ hợp tác </t>
  </si>
  <si>
    <t>Tổng số tổ hợp tác</t>
  </si>
  <si>
    <t>Tổ hợp tác</t>
  </si>
  <si>
    <t>Tổng số thành viên tổ hợp tác</t>
  </si>
  <si>
    <t>Thành viên</t>
  </si>
  <si>
    <t xml:space="preserve">Tổng số lao động trong tổ hợp tác </t>
  </si>
  <si>
    <t>Số lao động là thành viên tổ hợp tác</t>
  </si>
  <si>
    <t>Số lao động là thành viên của tổ hợp tác đăng ký chứng thực</t>
  </si>
  <si>
    <r>
      <t xml:space="preserve">Trong đó: </t>
    </r>
    <r>
      <rPr>
        <sz val="14"/>
        <rFont val="Times New Roman"/>
        <family val="1"/>
      </rPr>
      <t>Số lao động là thành viên hợp tác xã</t>
    </r>
  </si>
  <si>
    <r>
      <t>Trong đó:</t>
    </r>
    <r>
      <rPr>
        <sz val="14"/>
        <rFont val="Times New Roman"/>
        <family val="1"/>
      </rPr>
      <t xml:space="preserve"> Số tổ hợp tác đăng ký chứng thực</t>
    </r>
  </si>
  <si>
    <r>
      <t>Trong đó:</t>
    </r>
    <r>
      <rPr>
        <sz val="14"/>
        <rFont val="Times New Roman"/>
        <family val="1"/>
      </rPr>
      <t xml:space="preserve"> Số thành viên của tổ hợp tác đăng ký chứng thực</t>
    </r>
  </si>
  <si>
    <t xml:space="preserve"> Triệu USD </t>
  </si>
  <si>
    <t xml:space="preserve"> - Mặt hàng khác</t>
  </si>
  <si>
    <t xml:space="preserve"> - Cây Mắc ca</t>
  </si>
  <si>
    <t>1000 Tấn</t>
  </si>
  <si>
    <t>Chi khác</t>
  </si>
  <si>
    <t>- Tỷ lệ các cơ sở khám chữa bệnh xử lý chất thải y tế đạt tiêu chuẩn</t>
  </si>
  <si>
    <t>Tỷ số tử vong mẹ trên 100.000 trẻ đẻ sống</t>
  </si>
  <si>
    <t>Bà mẹ</t>
  </si>
  <si>
    <t>Tỷ lệ xã đạt Tiêu chí quốc gia về y tế xã</t>
  </si>
  <si>
    <t>BIỂU A: TÌNH HÌNH THỰC HIỆN 5 NĂM GIAI ĐOẠN 2016-2020</t>
  </si>
  <si>
    <t>Mục tiêu giai đoạn 2016-2020</t>
  </si>
  <si>
    <t>THỰC HIỆN TỪNG NĂM</t>
  </si>
  <si>
    <t>Ước thực hiện giai đoạn 2016-2020</t>
  </si>
  <si>
    <t>Đánh giá thực hiện mục tiêu giai đoạn 2016-2020</t>
  </si>
  <si>
    <t xml:space="preserve">CƠ QUAN BÁO CÁO </t>
  </si>
  <si>
    <t>Bội chi ngân sách nhà nước so với GDP</t>
  </si>
  <si>
    <t>Tốc độ tăng năng suất lao động xã hội bình quân năm</t>
  </si>
  <si>
    <t>Tỷ lệ lao động nông nghiệp trong tổng lao động xã hội đến năm cuối kỳ</t>
  </si>
  <si>
    <t xml:space="preserve"> Trong đó: có bằng cấp, chứng chỉ</t>
  </si>
  <si>
    <t>Số bác sỹ trên 1 vạn dân đến năm cuối kỳ</t>
  </si>
  <si>
    <t>Tỷ lệ bao phủ bảo hiểm y tế đến năm cuối kỳ</t>
  </si>
  <si>
    <t>Bác sỹ</t>
  </si>
  <si>
    <t>Giường bệnh</t>
  </si>
  <si>
    <t>Số giường bệnh trên 1 vạn dân đến năm cuối kỳ</t>
  </si>
  <si>
    <t>CÁC CÂN ĐỐI LỚN CỦA NỀN KINH TẾ</t>
  </si>
  <si>
    <t>Nghìn tỷ đồng</t>
  </si>
  <si>
    <t>E</t>
  </si>
  <si>
    <t>Tổng thu ngân sách nhà nước</t>
  </si>
  <si>
    <t>Thu nội địa</t>
  </si>
  <si>
    <t>Thu cân đối từ hoạt động xuất khẩu, nhập khẩu</t>
  </si>
  <si>
    <t>Thu viện trợ</t>
  </si>
  <si>
    <t>Tổng chi ngân sách nhà nước</t>
  </si>
  <si>
    <t>Bội chi ngân sách nhà nước</t>
  </si>
  <si>
    <t>Bội chi ngân sách trung ương</t>
  </si>
  <si>
    <t>Bội chi ngân sách địa phương</t>
  </si>
  <si>
    <t>V</t>
  </si>
  <si>
    <t>- Nguồn ngân sách nhà nước</t>
  </si>
  <si>
    <t>- Tín dụng đầu tư phát triển nhà nước</t>
  </si>
  <si>
    <t>- Doanh nghiệp nhà nước</t>
  </si>
  <si>
    <t>- Dân cư và doanh nghiệp tư nhân</t>
  </si>
  <si>
    <t>- Đầu tư trực tiếp nước ngoài</t>
  </si>
  <si>
    <t>- Huy động khác</t>
  </si>
  <si>
    <t>Thu bổ sung từ NSTW</t>
  </si>
  <si>
    <r>
      <t xml:space="preserve"> %</t>
    </r>
    <r>
      <rPr>
        <sz val="10"/>
        <rFont val="Times New Roman"/>
        <family val="1"/>
      </rPr>
      <t xml:space="preserve">o </t>
    </r>
  </si>
  <si>
    <t>Triệu đồng/lao động</t>
  </si>
  <si>
    <t>Ngành nông, lâm nghiệp và thủy sản</t>
  </si>
  <si>
    <t>Ngành dịch vụ</t>
  </si>
  <si>
    <t xml:space="preserve"> NĂNG SUẤT LAO ĐỘNG</t>
  </si>
  <si>
    <t>Năng suất lao động xã hội (Theo giá hiện hành)</t>
  </si>
  <si>
    <t>Chỉ số sản xuất công nghiệp (IIP)</t>
  </si>
  <si>
    <t>Trong đó: Chế biến, chế tạo</t>
  </si>
  <si>
    <t>Tỷ trọng công nghiệp chế biến, chế tạo</t>
  </si>
  <si>
    <t>VỀ DOANH NGHIỆP VÀ KINH TẾ TẬP THỂ</t>
  </si>
  <si>
    <t>Nghìn doanh nghiệp</t>
  </si>
  <si>
    <t>- Số doanh nghiệp hoạt động trong nền kinh tế (không tính các doanh nghiệp đã giải thể)</t>
  </si>
  <si>
    <t>- Tổng số vốn đăng ký của doanh nghiệp thành lập mới</t>
  </si>
  <si>
    <t>- Số doanh nghiệp hoàn tất thủ tục giải thể</t>
  </si>
  <si>
    <t>+ Vốn đầu tư thực hiện</t>
  </si>
  <si>
    <t>+ Vốn đăng ký</t>
  </si>
  <si>
    <t>(+) Cấp mới</t>
  </si>
  <si>
    <t>(+) Tăng thêm</t>
  </si>
  <si>
    <t>Thu ngân sách địa phương</t>
  </si>
  <si>
    <t>- Tổng thu ngân sách nhà nước trên địa bàn</t>
  </si>
  <si>
    <t>+ Thu nội địa</t>
  </si>
  <si>
    <t>Thu từ tiền sử dụng đất</t>
  </si>
  <si>
    <t>Thu từ xổ số kiến thiết</t>
  </si>
  <si>
    <t>- Thu ngân sách địa phương hưởng theo phân cấp</t>
  </si>
  <si>
    <t>+ Thu ngân sách đại phương hưởng 100%</t>
  </si>
  <si>
    <t>+ Thu ngân sách địa phương hưởng từ các khoản theo phân chia</t>
  </si>
  <si>
    <t>Chi ngân sách địa phương</t>
  </si>
  <si>
    <t>- Tổng chi cân đối ngân sách địa phương</t>
  </si>
  <si>
    <t>+ Chi đầu tư</t>
  </si>
  <si>
    <t>+ Chi thường xuyên (bao gồm chi cải cách tiền lương, tinh giản biên chế)</t>
  </si>
  <si>
    <t>- Tỷ lệ rác thải sinh hoạt (ở đô thị và nông thôn) được thu gom và xử lý</t>
  </si>
  <si>
    <t>Nông thôn mới</t>
  </si>
  <si>
    <t>Số xã đạt chuẩn nông thôn mới</t>
  </si>
  <si>
    <t>Tỷ lệ số xã đạt chuẩn nông thôn mới</t>
  </si>
  <si>
    <t>Hộ nghèo theo chuẩn nghèo đa chiều</t>
  </si>
  <si>
    <t>Mật độ dân số đến năm cuối kỳ</t>
  </si>
  <si>
    <t>Người/Km2</t>
  </si>
  <si>
    <t>Số bé trai/100 bé gái</t>
  </si>
  <si>
    <t>Tỷ lệ đô thị hóa đến năm cuối kỳ</t>
  </si>
  <si>
    <t>BIỂU B: KẾ HOẠCH 5 NĂM GIAI ĐOẠN 2021-2025</t>
  </si>
  <si>
    <t>Mục tiêu giai đoạn 2021-2025</t>
  </si>
  <si>
    <t>KH 2021</t>
  </si>
  <si>
    <t>KH 2022</t>
  </si>
  <si>
    <t>KH 2023</t>
  </si>
  <si>
    <t>KH 2024</t>
  </si>
  <si>
    <t>KH 2025</t>
  </si>
  <si>
    <t xml:space="preserve">2021-2025  </t>
  </si>
  <si>
    <t>KẾ HOẠCH NGÀNH NÔNG, LÂM NGHIỆP VÀ THỦY SẢN 5 NĂM 2021 - 2025</t>
  </si>
  <si>
    <t>KẾ HOẠCH TỪNG NĂM</t>
  </si>
  <si>
    <t>Ước thực hiện 2016-2020</t>
  </si>
  <si>
    <t>PHỤ LỤC A</t>
  </si>
  <si>
    <t>PHỤ LỤC B</t>
  </si>
  <si>
    <t>NĂNG SUẤT LAO ĐỘNG</t>
  </si>
  <si>
    <t xml:space="preserve"> Tổng số TE có hoàn cảnh đặc biệt được hưởng trợ cấp tại cộng đồng</t>
  </si>
  <si>
    <t xml:space="preserve"> Trong đó:</t>
  </si>
  <si>
    <t xml:space="preserve"> Số trẻ em không nơi nương tựa được nhận nuôi dưỡng tại cộng đồng</t>
  </si>
  <si>
    <t xml:space="preserve"> Số trẻ em mồ côi được nhận nuôi dưỡng tại Trung tâm BTXH tỉnh và Làng trẻ SOS</t>
  </si>
  <si>
    <t xml:space="preserve"> Số trẻ em được hưởng các dịch vụ về tư pháp, y tế, giáo dục và BVTE</t>
  </si>
  <si>
    <t xml:space="preserve"> Số vụ bạo hành trẻ em được phát hiện</t>
  </si>
  <si>
    <t xml:space="preserve"> Số cán bộ làm công tác bảo vệ trẻ em/cán bộ công tác xã hội các cấp tham gia quản lý trường hợp</t>
  </si>
  <si>
    <t xml:space="preserve"> Số xã, phường, thị trấn có Ban bảo vệ trẻ em hoạt động cung cấp dịch vụ bảo vệ trẻ em theo Nghị định 56/NĐ-CP</t>
  </si>
  <si>
    <t xml:space="preserve"> Số xã, phường, thị trấn đạt tiêu chuẩn phù hợp với trẻ em</t>
  </si>
  <si>
    <t xml:space="preserve"> - Tỷ lệ xã, phường, thị trấn đạt tiêu chuẩn phù hợp với trẻ em</t>
  </si>
  <si>
    <t xml:space="preserve"> %o </t>
  </si>
  <si>
    <t>Vụ</t>
  </si>
  <si>
    <t xml:space="preserve"> - Tỷ lệ vụ bạo hành trẻ em được xử lý</t>
  </si>
  <si>
    <t xml:space="preserve">Tr.đ: DN địa phương </t>
  </si>
  <si>
    <t>XUẤT  KHẨU</t>
  </si>
  <si>
    <t>Trẻ em</t>
  </si>
  <si>
    <t xml:space="preserve"> --&gt; Sở Lao động-TBXH/ Cụa Thống kê?</t>
  </si>
  <si>
    <t>….</t>
  </si>
  <si>
    <t>…….</t>
  </si>
  <si>
    <t>Số liệu phát triển từ năm 2016 không mang tính kế tiếp của 2015??? Đề nghị Sở LĐ kiểm tra lại.</t>
  </si>
  <si>
    <t>Tỷ lệ trẻ em dưới 5 tuổi suy dinh dưỡng thể thấp còi (chiều cao theo tuổi)</t>
  </si>
  <si>
    <t>Không Đạt</t>
  </si>
  <si>
    <t xml:space="preserve">Trường học </t>
  </si>
  <si>
    <t>5.1</t>
  </si>
  <si>
    <t>Số trường Mầm non</t>
  </si>
  <si>
    <r>
      <rPr>
        <sz val="13"/>
        <rFont val="Times New Roman"/>
        <family val="1"/>
      </rPr>
      <t xml:space="preserve">Trong đó:   </t>
    </r>
    <r>
      <rPr>
        <b/>
        <sz val="13"/>
        <rFont val="Times New Roman"/>
        <family val="1"/>
      </rPr>
      <t xml:space="preserve"> </t>
    </r>
  </si>
  <si>
    <t xml:space="preserve"> Trường</t>
  </si>
  <si>
    <t>Tỷ lệ trường đạt kiểm định chất lượng giáo dục</t>
  </si>
  <si>
    <t>5.2</t>
  </si>
  <si>
    <t>Số trường phổ thông</t>
  </si>
  <si>
    <t xml:space="preserve">Trong đó: </t>
  </si>
  <si>
    <t xml:space="preserve"> Tỷ lệ học sinh dân tộc thiểu số cấp trung học được học tại các trường phổ thông dân tộc nội trú</t>
  </si>
  <si>
    <t xml:space="preserve"> + Trường Cao đẳng kinh tế</t>
  </si>
  <si>
    <t xml:space="preserve"> + Trường Cao đẳng Y tế</t>
  </si>
  <si>
    <t xml:space="preserve"> + Trường Cao đẳng nghề</t>
  </si>
  <si>
    <t xml:space="preserve"> Người/năm</t>
  </si>
  <si>
    <t xml:space="preserve"> - Tỷ lệ lao động qua đào tạo từ 3 tháng trở lên (có văn bằng, chứng chỉ)</t>
  </si>
  <si>
    <t>Chưa đánh giá</t>
  </si>
  <si>
    <t>KHOA HỌC VÀ CÔNG NGHỆ</t>
  </si>
  <si>
    <t>………..</t>
  </si>
  <si>
    <t>Sở Khoa học &amp; Công nghệ</t>
  </si>
  <si>
    <r>
      <t xml:space="preserve"> </t>
    </r>
    <r>
      <rPr>
        <b/>
        <i/>
        <sz val="12"/>
        <rFont val="Times New Roman"/>
        <family val="1"/>
      </rPr>
      <t>Ghi chú:</t>
    </r>
    <r>
      <rPr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>Các chỉ tiêu sự nghiệp giáo dục tăng so với giai đoạn 2016-2020 do bổ sung hệ thống chỉ tiêu phát triển trẻ thơ toàn diện theo Văn bản số 3824/UBND-KGVX ngày 25/12/2019 của UBND tỉnh và theo mục tiêu Nghị quyết Đại hội Đảng bộ tỉnh lần thứ XIV.</t>
    </r>
  </si>
  <si>
    <t>…...</t>
  </si>
  <si>
    <t>- Đào tạo nghề cho người lao động</t>
  </si>
  <si>
    <t xml:space="preserve"> - Tuyển mới cao đẳng chính quy</t>
  </si>
  <si>
    <t xml:space="preserve"> Tốc độ tăng tuyển mới cao đẳng chính quy</t>
  </si>
  <si>
    <t xml:space="preserve">Vượt </t>
  </si>
  <si>
    <t>- Tỷ lệ giá trị sản phẩm công nghệ cao</t>
  </si>
  <si>
    <t>- Tỷ lệ sáng chế đăng ký bảo hộ</t>
  </si>
  <si>
    <t xml:space="preserve"> Tỷ lệ đổi mới công nghệ</t>
  </si>
  <si>
    <t>Xuất/Nhập siêu</t>
  </si>
  <si>
    <t>Tỷ lệ xuất/nhập siêu so với tổng giá trị xuất khẩu hàng hóa</t>
  </si>
  <si>
    <t>Tổng mức bán lẻ hàng hóa và doanh thu dịch vụ tiêu dùng</t>
  </si>
  <si>
    <t>Giá trị sản xuất công nghiệp</t>
  </si>
  <si>
    <t>bổ sung</t>
  </si>
  <si>
    <t>- Công nghiệp chế biến, chế tạo</t>
  </si>
  <si>
    <t>- Công nghiệp Khai khoáng</t>
  </si>
  <si>
    <t>- Sản xuất và phân phối điện, khí đốt, nước</t>
  </si>
  <si>
    <t>- Quản lý và xử lý rác thải</t>
  </si>
  <si>
    <t>Chỉ tiêu về sử dụng năng lượng:</t>
  </si>
  <si>
    <t>Tiết kiệm điện trên tổng nhu cầu tiêu thụ</t>
  </si>
  <si>
    <t>Bổ sung theo Quyết định 1100/QĐ-UBND ngày 26/10/2020; Chỉ thị 20/2020/CT-TTg</t>
  </si>
  <si>
    <t>Tỷ lệ giảm tổn thất điện năng</t>
  </si>
  <si>
    <t>Huyện Tủa Chùa</t>
  </si>
  <si>
    <t>4-5%/năm</t>
  </si>
  <si>
    <t>Tỷ lệ số xã đạt chuẩn/hoàn thành nhiệm vụ xây dựng nông thôn mới</t>
  </si>
  <si>
    <t xml:space="preserve">Tấn </t>
  </si>
  <si>
    <t>Ha</t>
  </si>
  <si>
    <t>0</t>
  </si>
  <si>
    <t>Tỷỷ đồng</t>
  </si>
  <si>
    <t xml:space="preserve">Lượt người </t>
  </si>
  <si>
    <t>MỘT SỐ CHỈ TIÊU CHỦ YẾU KẾ HOẠCH PHÁT TRIỂN KINH TẾ - XÃ HỘI 5 NĂM 2021-2025</t>
  </si>
  <si>
    <t>Đề nghị Phòng Nông nghiệp 
xem lại phần này</t>
  </si>
  <si>
    <t>Đề nghị Phòng Y tế
xem lại phần này</t>
  </si>
  <si>
    <t>Đề nghị Phòng Nông nghiệp 
xem lại phần này và nhập só liệu</t>
  </si>
  <si>
    <t>Phòng KTHT bổ sung thêm các chỉ tiêu này</t>
  </si>
  <si>
    <t>NĂNG LỰC TĂNG THÊM NGÀNH CÔNG NGHIỆP 5 NĂM 2021-2025</t>
  </si>
  <si>
    <t>Đề nghị phòng giáo dục nhập bổ sung số liệu</t>
  </si>
  <si>
    <t>Đề nghị Phòng LĐTBXH bổ sung</t>
  </si>
  <si>
    <t>Phòng Y tế bổ sung số liệu này</t>
  </si>
  <si>
    <t>Đề nghị Phòng Văn hóa bổ sung</t>
  </si>
  <si>
    <t>Phòng Kinh tế bổ sung số liệu</t>
  </si>
  <si>
    <t>Phòng Lao động đã bổ sung</t>
  </si>
  <si>
    <t>KẾ HOẠCH CÁC LĨNH VỰC XÃ HỘI 5 NĂM 2021-2025</t>
  </si>
  <si>
    <t>Con</t>
  </si>
  <si>
    <t>Tổng đàn gia súc</t>
  </si>
  <si>
    <t>Tổng đàn gia cầm</t>
  </si>
  <si>
    <t>Phòng Văn hóa bổ sung số liệu này</t>
  </si>
  <si>
    <t>Phòng Y tế xem lại nội dung này</t>
  </si>
  <si>
    <t>Xem lại</t>
  </si>
  <si>
    <t xml:space="preserve">KẾ HOẠCH GIÁO DỤC, ĐÀO TẠO </t>
  </si>
  <si>
    <t>Năm 2016</t>
  </si>
  <si>
    <t>Năm 2017</t>
  </si>
  <si>
    <t>Năm 2018</t>
  </si>
  <si>
    <t>Năm 2019</t>
  </si>
  <si>
    <t>Ước TH năm 2020</t>
  </si>
  <si>
    <t>Biểu số 4</t>
  </si>
  <si>
    <t>Biểu số 8</t>
  </si>
  <si>
    <t>Biểusố 4</t>
  </si>
  <si>
    <t>KẾ HOẠCH NGÀNH CÔNG NGHIỆP 5 NĂM 2021-2025</t>
  </si>
  <si>
    <t>KẾ HOẠCH NGÀNH DỊCH VỤ 5 NĂM 2021-2025</t>
  </si>
  <si>
    <t>KẾ HOẠCH GIÁO DỤC, ĐÀO TẠO</t>
  </si>
  <si>
    <t>Biểu số 1A</t>
  </si>
  <si>
    <t>Biểu số 2A</t>
  </si>
  <si>
    <t>Biểu số 3A</t>
  </si>
  <si>
    <t>Biểu số 4A</t>
  </si>
  <si>
    <t>Biểu số 5A</t>
  </si>
  <si>
    <t>Biểu số 7A</t>
  </si>
  <si>
    <t>BẢO VỆ VÀ CHĂM SÓC TRẺ EM</t>
  </si>
  <si>
    <t>Tỷ lệ trạm y tế xã, phường, thị trấn có bác sỹ làm việc</t>
  </si>
  <si>
    <t>Tỷ lệ dân số tham gia bảo hiểm y tế</t>
  </si>
  <si>
    <t>Tốc độ tăng năng suất lao động xã hội (Theo giá so sánh)</t>
  </si>
  <si>
    <t>Biểu số 6A</t>
  </si>
  <si>
    <t>Biểu số 8A</t>
  </si>
  <si>
    <t>Tỷ lệ tăng dân số</t>
  </si>
  <si>
    <t xml:space="preserve"> Dân số trung bình</t>
  </si>
  <si>
    <t>Tỷ lệ hộ nghèo theo chuẩn nghèo đa chiều</t>
  </si>
  <si>
    <t xml:space="preserve"> Mức giảm tỷ lệ hộ nghèo theo chuẩn nghèo đa chiều</t>
  </si>
  <si>
    <t>Số lao động được tạo việc làm mới</t>
  </si>
  <si>
    <t xml:space="preserve"> Tỷ lệ lao động qua đào tạo trong tổng số lao động đang làm việc trong nền kinh tế</t>
  </si>
  <si>
    <t>Tỷ lệ thất nghiệp khu vực thành thị</t>
  </si>
  <si>
    <t xml:space="preserve"> Tỷ lệ dân số nông thôn được cung cấp nước hợp vệ sinh</t>
  </si>
  <si>
    <t>Mức giảm tỷ lệ hộ nghèo theo chuẩn nghèo đa chiều</t>
  </si>
  <si>
    <t>Tỷ lệ lao động qua đào tạo trong tổng số lao động đang làm việc trong nền kinh tế</t>
  </si>
  <si>
    <t>Tỷ lệ dân số nông thôn được cung cấp nước hợp vệ sinh</t>
  </si>
  <si>
    <t>Tỷ lệ dân số thành thị được cung cấp nước sạch</t>
  </si>
  <si>
    <t xml:space="preserve"> Thu gom chất thải rắn ở đô thị</t>
  </si>
  <si>
    <t>Tỷ lệ các cơ sở khám chữa bệnh xử lý chất thải y tế đạt tiêu chuẩn</t>
  </si>
  <si>
    <t>Tỷ lệ rác thải sinh hoạt (ở đô thị và nông thôn) được thu gom và xử lý</t>
  </si>
  <si>
    <t>Lương thực có hạt</t>
  </si>
  <si>
    <t>Trồng rừng tập trung</t>
  </si>
  <si>
    <t>Sản lượng thuỷ hải sản</t>
  </si>
  <si>
    <t xml:space="preserve"> Diện tích nuôi trồng thuỷ sản</t>
  </si>
  <si>
    <t>Nuôi trồng</t>
  </si>
  <si>
    <t xml:space="preserve"> Khai thác</t>
  </si>
  <si>
    <t>Biểu số 1B</t>
  </si>
  <si>
    <t>Sản lượng thuỷ sản</t>
  </si>
  <si>
    <t>Diện tích nuôi trồng thuỷ sản</t>
  </si>
  <si>
    <t>Biểu số 2B</t>
  </si>
  <si>
    <t>Biểu số 3B</t>
  </si>
  <si>
    <t>Triệu viên</t>
  </si>
  <si>
    <t>Triệu m3</t>
  </si>
  <si>
    <t>Số thuê bao điện thoại/100 dân</t>
  </si>
  <si>
    <t>Số thuê bao internet băng thông rộng/100 dân</t>
  </si>
  <si>
    <t>Số lượt khách đến thăm quan, du lịch</t>
  </si>
  <si>
    <t>+</t>
  </si>
  <si>
    <t xml:space="preserve"> Số lượt khách quốc tế  </t>
  </si>
  <si>
    <t>Số lượt khách du lịch nội địa</t>
  </si>
  <si>
    <t xml:space="preserve"> Doanh thu dịch vụ du lịch</t>
  </si>
  <si>
    <t>Thực hiện từng năm</t>
  </si>
  <si>
    <t xml:space="preserve"> NGÀNH NÔNG, LÂM NGHIỆP VÀ THỦY SẢN 5 NĂM 2016 - 2020</t>
  </si>
  <si>
    <t xml:space="preserve"> NGÀNH CÔNG NGHIỆP 5 NĂM 2016 - 2020</t>
  </si>
  <si>
    <t>Mức giảm tỷ lệ sinh (năm cuối kỳ)</t>
  </si>
  <si>
    <t>Tỷ số giới tính của trẻ em mới sinh</t>
  </si>
  <si>
    <t>Tỷ lệ tăng dân số (năm cuối kỳ)</t>
  </si>
  <si>
    <t xml:space="preserve"> Tuổi thọ trung bình</t>
  </si>
  <si>
    <t xml:space="preserve"> Nông, lâm nghiệp và thuỷ sản</t>
  </si>
  <si>
    <t>Số giường bệnh quốc lập/ vạn dân</t>
  </si>
  <si>
    <t>Kế hoạch từng năm</t>
  </si>
  <si>
    <t>Kế hoạch năm 2021</t>
  </si>
  <si>
    <t>Kế hoạch năm 2022</t>
  </si>
  <si>
    <t>Kế hoạch năm 2023</t>
  </si>
  <si>
    <t>Kế hoạch năm 2024</t>
  </si>
  <si>
    <t>Kế hoạch năm 2025</t>
  </si>
  <si>
    <t>Khai thác</t>
  </si>
  <si>
    <t>Khối lượng hành khách vận chuyển</t>
  </si>
  <si>
    <t>Khối lượng hành khách luân chuyển</t>
  </si>
  <si>
    <t>Nghìn 
người</t>
  </si>
  <si>
    <t>Nghìn
 người.km</t>
  </si>
  <si>
    <t>Nghìn 
tấn.km</t>
  </si>
  <si>
    <t>Nghìn
 tấn</t>
  </si>
  <si>
    <t>Hàng hóa vận chuyển</t>
  </si>
  <si>
    <t>Hàng hóa luân chuyển</t>
  </si>
  <si>
    <t>Doanh thu dịch vụ du lịch</t>
  </si>
  <si>
    <t xml:space="preserve">Số lượt khách quốc tế </t>
  </si>
  <si>
    <t>Biểu số 4B</t>
  </si>
  <si>
    <t>Biểu  số 5B</t>
  </si>
  <si>
    <t>Tổng số học sinh có mặt đầu năm học</t>
  </si>
  <si>
    <t>Số học sinh mẫu giáo</t>
  </si>
  <si>
    <t xml:space="preserve"> Tỷ lệ huy động trẻ từ 3 tháng đến dưới 36 tháng tuổi ra lớp</t>
  </si>
  <si>
    <t xml:space="preserve"> Tỷ lệ huy động trẻ từ 3-5 tuổi ra lớp</t>
  </si>
  <si>
    <t>Tỷ lệ huy động trẻ 5 tuổi ra lớp</t>
  </si>
  <si>
    <t>Số học sinh tiểu học</t>
  </si>
  <si>
    <t>Tỷ lệ học sinh 6 tuổi vào lớp 1</t>
  </si>
  <si>
    <t>Tỷ lệ học sinh 6-10 tuổi học tiểu học</t>
  </si>
  <si>
    <t>Tỷ lệ học sinh hoàn thành cấp tiểu học</t>
  </si>
  <si>
    <t>Số học sinh trung học cơ sở</t>
  </si>
  <si>
    <t>Tỷ lệ học sinh 11-14 tuổi học THCS</t>
  </si>
  <si>
    <t>Tỷ lệ học sinh tốt nghiệp THCS</t>
  </si>
  <si>
    <t>Số học sinh trung học phổ thông</t>
  </si>
  <si>
    <t>Tỷ lệ học sinh 15 tuổi vào lớp 10</t>
  </si>
  <si>
    <t>Tỷ lệ học sinh 15-18 tuổi học THPT và tương đương</t>
  </si>
  <si>
    <t>Tỷ học sinh tốt nghiệp THPT</t>
  </si>
  <si>
    <t>Trường đạt chuẩn Quốc gia</t>
  </si>
  <si>
    <t>Tỷ lệ trường mầm non đạt chuẩn quốc gia</t>
  </si>
  <si>
    <t>Trường đạt kiểm định chất lượng giáo dục</t>
  </si>
  <si>
    <t>Tổng số trường đạt chuẩn Quốc gia</t>
  </si>
  <si>
    <t>Tỷ lệ trường phổ thông đạt chuẩn quốc gia</t>
  </si>
  <si>
    <t>Đào tạo nghề cho người lao động</t>
  </si>
  <si>
    <t>CHĂM SÓC VÀ BẢO VỆ TRẺ EM</t>
  </si>
  <si>
    <t xml:space="preserve"> Tổng số trẻ em có hoàn cảnh đặc biệt được chăm sóc </t>
  </si>
  <si>
    <t>Tổng số doanh nghiệp đăng ký thành lập (lũy kế)</t>
  </si>
  <si>
    <t>Số doanh nghiệp đăng ký mới</t>
  </si>
  <si>
    <t>Biểu  số 7B</t>
  </si>
  <si>
    <t>Kèm theo Báo cáo số            /BC-UBND ngày     /11/2020 của UBND huyện Tủa Chùa</t>
  </si>
  <si>
    <t>Số doanh nghiệp hoạt động trong nền kinh tế (không tính các doanh nghiệp đã giải thể)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</si>
</sst>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-* #,##0_-;\-* #,##0_-;_-* &quot;-&quot;_-;_-@_-"/>
    <numFmt numFmtId="166" formatCode="_-* #,##0.00_-;\-* #,##0.00_-;_-* &quot;-&quot;??_-;_-@_-"/>
    <numFmt numFmtId="167" formatCode="_(* #,##0.0_);_(* \(#,##0.0\);_(* &quot;-&quot;??_);_(@_)"/>
    <numFmt numFmtId="168" formatCode="#,##0.0"/>
    <numFmt numFmtId="169" formatCode="#,##0.000"/>
    <numFmt numFmtId="170" formatCode="0.0"/>
    <numFmt numFmtId="171" formatCode="_(* #,##0_);_(* \(#,##0\);_(* &quot;-&quot;??_);_(@_)"/>
    <numFmt numFmtId="172" formatCode="0.000"/>
    <numFmt numFmtId="173" formatCode="#,##0\ &quot;€&quot;;[Red]\-#,##0\ &quot;€&quot;"/>
    <numFmt numFmtId="174" formatCode="&quot;\&quot;#,##0;[Red]&quot;\&quot;\-#,##0"/>
    <numFmt numFmtId="175" formatCode="&quot;\&quot;#,##0.00;[Red]&quot;\&quot;\-#,##0.00"/>
    <numFmt numFmtId="176" formatCode="\$#,##0\ ;\(\$#,##0\)"/>
    <numFmt numFmtId="177" formatCode="&quot;\&quot;#,##0;[Red]&quot;\&quot;&quot;\&quot;\-#,##0"/>
    <numFmt numFmtId="178" formatCode="&quot;\&quot;#,##0.00;[Red]&quot;\&quot;&quot;\&quot;&quot;\&quot;&quot;\&quot;&quot;\&quot;&quot;\&quot;\-#,##0.00"/>
    <numFmt numFmtId="179" formatCode="_-&quot;€&quot;* #,##0_-;\-&quot;€&quot;* #,##0_-;_-&quot;€&quot;* &quot;-&quot;_-;_-@_-"/>
    <numFmt numFmtId="180" formatCode="_-&quot;€&quot;* #,##0.00_-;\-&quot;€&quot;* #,##0.00_-;_-&quot;€&quot;* &quot;-&quot;??_-;_-@_-"/>
    <numFmt numFmtId="181" formatCode="&quot;VND&quot;#,##0_);[Red]\(&quot;VND&quot;#,##0\)"/>
    <numFmt numFmtId="182" formatCode="#,##0;\(#,##0\)"/>
    <numFmt numFmtId="183" formatCode="\t0.00%"/>
    <numFmt numFmtId="184" formatCode="\t#\ ??/??"/>
    <numFmt numFmtId="185" formatCode="m/d"/>
    <numFmt numFmtId="186" formatCode="&quot;ß&quot;#,##0;\-&quot;&quot;\ß&quot;&quot;#,##0"/>
    <numFmt numFmtId="187" formatCode="#,##0.00\ &quot;F&quot;;[Red]\-#,##0.00\ &quot;F&quot;"/>
    <numFmt numFmtId="188" formatCode="_-* #,##0\ &quot;F&quot;_-;\-* #,##0\ &quot;F&quot;_-;_-* &quot;-&quot;\ &quot;F&quot;_-;_-@_-"/>
    <numFmt numFmtId="189" formatCode="#,##0\ &quot;F&quot;;[Red]\-#,##0\ &quot;F&quot;"/>
    <numFmt numFmtId="190" formatCode="#,##0.00\ &quot;F&quot;;\-#,##0.00\ &quot;F&quot;"/>
    <numFmt numFmtId="191" formatCode="#,##0.00000000"/>
    <numFmt numFmtId="192" formatCode="_(* #,##0.000_);_(* \(#,##0.000\);_(* &quot;-&quot;??_);_(@_)"/>
    <numFmt numFmtId="193" formatCode="_-* #,##0.0\ _₫_-;\-* #,##0.0\ _₫_-;_-* &quot;-&quot;?\ _₫_-;_-@_-"/>
    <numFmt numFmtId="194" formatCode="_(* #,##0.0000_);_(* \(#,##0.0000\);_(* &quot;-&quot;??_);_(@_)"/>
    <numFmt numFmtId="195" formatCode="_(* #,##0.000000_);_(* \(#,##0.000000\);_(* &quot;-&quot;??_);_(@_)"/>
    <numFmt numFmtId="196" formatCode="0.0000"/>
    <numFmt numFmtId="197" formatCode="_-* #,##0.0\ _₫_-;\-* #,##0.0\ _₫_-;_-* &quot;-&quot;??\ _₫_-;_-@_-"/>
  </numFmts>
  <fonts count="139">
    <font>
      <sz val="10"/>
      <name val="Arial"/>
    </font>
    <font>
      <sz val="10"/>
      <name val="Arial"/>
      <family val="2"/>
    </font>
    <font>
      <sz val="12"/>
      <color indexed="8"/>
      <name val=".VnTime"/>
      <family val="2"/>
    </font>
    <font>
      <b/>
      <i/>
      <sz val="12"/>
      <color indexed="8"/>
      <name val=".vntime"/>
      <family val="2"/>
    </font>
    <font>
      <b/>
      <sz val="12"/>
      <color indexed="8"/>
      <name val=".VnTimeH"/>
      <family val="2"/>
    </font>
    <font>
      <b/>
      <sz val="11"/>
      <name val=".VnTimeH"/>
      <family val="2"/>
    </font>
    <font>
      <b/>
      <sz val="11"/>
      <name val=".vntime"/>
      <family val="2"/>
    </font>
    <font>
      <b/>
      <sz val="12"/>
      <name val=".VnTime"/>
      <family val="2"/>
    </font>
    <font>
      <sz val="11"/>
      <name val=".VnTime"/>
      <family val="2"/>
    </font>
    <font>
      <sz val="12"/>
      <name val=".VnTime"/>
      <family val="2"/>
    </font>
    <font>
      <sz val="11"/>
      <name val="Times New Roman"/>
      <family val="1"/>
    </font>
    <font>
      <sz val="11"/>
      <color indexed="8"/>
      <name val=".VnTime"/>
      <family val="2"/>
    </font>
    <font>
      <sz val="12"/>
      <color indexed="8"/>
      <name val=".VnTime"/>
      <family val="2"/>
    </font>
    <font>
      <sz val="8"/>
      <name val="Arial"/>
      <family val="2"/>
      <charset val="163"/>
    </font>
    <font>
      <b/>
      <i/>
      <sz val="14"/>
      <color indexed="8"/>
      <name val=".VnTime"/>
      <family val="2"/>
    </font>
    <font>
      <b/>
      <sz val="12"/>
      <color indexed="8"/>
      <name val=".VnTime"/>
      <family val="2"/>
    </font>
    <font>
      <i/>
      <sz val="12"/>
      <color indexed="8"/>
      <name val=".VnTime"/>
      <family val="2"/>
    </font>
    <font>
      <b/>
      <i/>
      <sz val="16"/>
      <name val="Times New Roman"/>
      <family val="1"/>
    </font>
    <font>
      <b/>
      <sz val="13"/>
      <name val="Times New Roman"/>
      <family val="1"/>
    </font>
    <font>
      <b/>
      <sz val="8"/>
      <color indexed="81"/>
      <name val="Tahoma"/>
      <family val="2"/>
      <charset val="163"/>
    </font>
    <font>
      <sz val="8"/>
      <color indexed="81"/>
      <name val="Tahoma"/>
      <family val="2"/>
      <charset val="163"/>
    </font>
    <font>
      <sz val="10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i/>
      <sz val="11"/>
      <name val=".VnTime"/>
      <family val="2"/>
    </font>
    <font>
      <b/>
      <sz val="13"/>
      <color indexed="8"/>
      <name val=".VnTime"/>
      <family val="2"/>
    </font>
    <font>
      <sz val="13"/>
      <color indexed="8"/>
      <name val=".VnTime"/>
      <family val="2"/>
    </font>
    <font>
      <i/>
      <sz val="13"/>
      <color indexed="8"/>
      <name val=".VnTime"/>
      <family val="2"/>
    </font>
    <font>
      <b/>
      <i/>
      <sz val="13"/>
      <color indexed="8"/>
      <name val=".VnTime"/>
      <family val="2"/>
    </font>
    <font>
      <i/>
      <sz val="11"/>
      <color indexed="8"/>
      <name val=".VnTime"/>
      <family val="2"/>
    </font>
    <font>
      <b/>
      <sz val="10"/>
      <color indexed="8"/>
      <name val=".VnTimeH"/>
      <family val="2"/>
    </font>
    <font>
      <vertAlign val="superscript"/>
      <sz val="12"/>
      <name val="Times New Roman"/>
      <family val="1"/>
    </font>
    <font>
      <b/>
      <sz val="10"/>
      <color indexed="8"/>
      <name val=".VnTime"/>
      <family val="2"/>
    </font>
    <font>
      <sz val="10"/>
      <name val="Arial"/>
      <family val="2"/>
      <charset val="163"/>
    </font>
    <font>
      <sz val="13"/>
      <name val="Times New Roman"/>
      <family val="1"/>
    </font>
    <font>
      <sz val="8"/>
      <name val="Times New Roman"/>
      <family val="1"/>
    </font>
    <font>
      <b/>
      <i/>
      <sz val="14"/>
      <name val="Times New Roman"/>
      <family val="1"/>
    </font>
    <font>
      <b/>
      <sz val="15"/>
      <name val="Times New Roman"/>
      <family val="1"/>
    </font>
    <font>
      <b/>
      <i/>
      <sz val="13"/>
      <name val="Times New Roman"/>
      <family val="1"/>
    </font>
    <font>
      <b/>
      <u/>
      <sz val="13"/>
      <name val="Times New Roman"/>
      <family val="1"/>
    </font>
    <font>
      <sz val="14"/>
      <name val=".VnTimeH"/>
      <family val="2"/>
    </font>
    <font>
      <sz val="12"/>
      <name val="¹UAAA¼"/>
      <family val="3"/>
      <charset val="128"/>
    </font>
    <font>
      <sz val="13"/>
      <name val=".VnTime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.VnTime"/>
      <family val="2"/>
    </font>
    <font>
      <b/>
      <sz val="10"/>
      <name val=".VnArial"/>
      <family val="2"/>
    </font>
    <font>
      <b/>
      <sz val="10"/>
      <name val=".VnTime"/>
      <family val="2"/>
    </font>
    <font>
      <sz val="12"/>
      <name val="Arial"/>
      <family val="2"/>
    </font>
    <font>
      <sz val="10"/>
      <name val="VNtimes new roman"/>
      <family val="1"/>
    </font>
    <font>
      <b/>
      <sz val="10"/>
      <name val=".VnTimeH"/>
      <family val="2"/>
    </font>
    <font>
      <sz val="14"/>
      <name val=".Vn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sz val="10"/>
      <name val=" "/>
      <family val="1"/>
    </font>
    <font>
      <sz val="8"/>
      <name val="Arial"/>
      <family val="2"/>
    </font>
    <font>
      <b/>
      <sz val="10"/>
      <name val="Arial"/>
      <family val="2"/>
      <charset val="163"/>
    </font>
    <font>
      <b/>
      <sz val="10"/>
      <color indexed="10"/>
      <name val="Arial"/>
      <family val="2"/>
      <charset val="163"/>
    </font>
    <font>
      <sz val="15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b/>
      <i/>
      <sz val="12"/>
      <name val="Times New Roman"/>
      <family val="1"/>
    </font>
    <font>
      <sz val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name val="Times New Roman"/>
      <family val="1"/>
    </font>
    <font>
      <i/>
      <sz val="14"/>
      <name val="Times New Roman"/>
      <family val="1"/>
    </font>
    <font>
      <i/>
      <vertAlign val="superscript"/>
      <sz val="12"/>
      <name val="Times New Roman"/>
      <family val="1"/>
    </font>
    <font>
      <sz val="12"/>
      <name val="¹UAAA¼"/>
      <family val="3"/>
      <charset val="129"/>
    </font>
    <font>
      <b/>
      <sz val="18"/>
      <name val="Arial"/>
      <family val="2"/>
    </font>
    <font>
      <sz val="7"/>
      <name val="Small Fonts"/>
      <family val="2"/>
    </font>
    <font>
      <u/>
      <sz val="12"/>
      <name val="Times New Roman"/>
      <family val="1"/>
    </font>
    <font>
      <i/>
      <sz val="13"/>
      <name val="Times New Roman"/>
      <family val="1"/>
    </font>
    <font>
      <b/>
      <sz val="18"/>
      <name val="Times New Roman"/>
      <family val="1"/>
    </font>
    <font>
      <sz val="9"/>
      <color indexed="81"/>
      <name val="Tahoma"/>
      <family val="2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b/>
      <i/>
      <sz val="13"/>
      <name val="Times New Roman"/>
      <family val="1"/>
      <charset val="163"/>
    </font>
    <font>
      <i/>
      <sz val="13"/>
      <name val="Times New Roman"/>
      <family val="1"/>
      <charset val="163"/>
    </font>
    <font>
      <b/>
      <i/>
      <sz val="12"/>
      <name val="Times New Roman"/>
      <family val="1"/>
      <charset val="163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Helv"/>
      <family val="2"/>
    </font>
    <font>
      <sz val="13"/>
      <color indexed="10"/>
      <name val="Times New Roman"/>
      <family val="1"/>
    </font>
    <font>
      <sz val="13"/>
      <color indexed="8"/>
      <name val="Times New Roman"/>
      <family val="1"/>
    </font>
    <font>
      <sz val="12"/>
      <color indexed="12"/>
      <name val="Times New Roman"/>
      <family val="1"/>
    </font>
    <font>
      <b/>
      <sz val="12"/>
      <color indexed="12"/>
      <name val="Times New Roman"/>
      <family val="1"/>
    </font>
    <font>
      <sz val="10"/>
      <color indexed="12"/>
      <name val="Arial"/>
      <family val="2"/>
    </font>
    <font>
      <b/>
      <sz val="10"/>
      <name val="Times New Roman"/>
      <family val="1"/>
    </font>
    <font>
      <sz val="14"/>
      <name val="Times New Roman"/>
      <family val="1"/>
    </font>
    <font>
      <sz val="20"/>
      <name val="Tahoma"/>
      <family val="2"/>
    </font>
    <font>
      <b/>
      <sz val="9"/>
      <color indexed="81"/>
      <name val="Tahoma"/>
      <family val="2"/>
    </font>
    <font>
      <sz val="10"/>
      <color indexed="8"/>
      <name val="MS Sans Serif"/>
      <family val="2"/>
    </font>
    <font>
      <b/>
      <sz val="14"/>
      <name val="Tahoma"/>
      <family val="2"/>
    </font>
    <font>
      <b/>
      <sz val="14"/>
      <color indexed="62"/>
      <name val="Tahoma"/>
      <family val="2"/>
    </font>
    <font>
      <sz val="10"/>
      <name val="Times New Roman"/>
      <family val="1"/>
      <charset val="163"/>
    </font>
    <font>
      <sz val="14"/>
      <color indexed="10"/>
      <name val="Times New Roman"/>
      <family val="1"/>
    </font>
    <font>
      <sz val="12"/>
      <color indexed="10"/>
      <name val="Times New Roman"/>
      <family val="1"/>
    </font>
    <font>
      <sz val="13"/>
      <color indexed="10"/>
      <name val="Times New Roman"/>
      <family val="1"/>
    </font>
    <font>
      <sz val="10"/>
      <color indexed="8"/>
      <name val="Times New Roman"/>
      <family val="1"/>
    </font>
    <font>
      <b/>
      <sz val="14"/>
      <color indexed="6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0"/>
      <name val=".VnTime"/>
      <family val="2"/>
    </font>
    <font>
      <sz val="11"/>
      <color rgb="FF006100"/>
      <name val="Calibri"/>
      <family val="2"/>
      <charset val="163"/>
    </font>
    <font>
      <sz val="11"/>
      <color rgb="FF9C6500"/>
      <name val="Calibri"/>
      <family val="2"/>
      <charset val="163"/>
    </font>
    <font>
      <sz val="11"/>
      <color rgb="FF9C0006"/>
      <name val="Calibri"/>
      <family val="2"/>
      <charset val="163"/>
    </font>
    <font>
      <b/>
      <sz val="14"/>
      <name val="Cambria"/>
      <family val="1"/>
      <charset val="163"/>
      <scheme val="major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3"/>
      <color rgb="FFFF0000"/>
      <name val="Times New Roman"/>
      <family val="1"/>
    </font>
    <font>
      <b/>
      <sz val="12"/>
      <color rgb="FF0000FF"/>
      <name val="Times New Roman"/>
      <family val="1"/>
    </font>
    <font>
      <sz val="12"/>
      <color rgb="FF0000FF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00B050"/>
      <name val="Times New Roman"/>
      <family val="1"/>
    </font>
    <font>
      <i/>
      <sz val="12"/>
      <color rgb="FF00B050"/>
      <name val="Times New Roman"/>
      <family val="1"/>
    </font>
    <font>
      <sz val="12"/>
      <color rgb="FF008000"/>
      <name val="Times New Roman"/>
      <family val="1"/>
    </font>
    <font>
      <sz val="13"/>
      <color rgb="FF0000CC"/>
      <name val="Times New Roman"/>
      <family val="1"/>
    </font>
    <font>
      <i/>
      <sz val="13"/>
      <color rgb="FF0000CC"/>
      <name val="Times New Roman"/>
      <family val="1"/>
    </font>
    <font>
      <sz val="12"/>
      <color rgb="FF0000CC"/>
      <name val="Times New Roman"/>
      <family val="1"/>
    </font>
    <font>
      <sz val="10"/>
      <color theme="1"/>
      <name val="Times New Roman"/>
      <family val="1"/>
      <charset val="163"/>
    </font>
    <font>
      <sz val="14"/>
      <color rgb="FF0000FF"/>
      <name val="Times New Roman"/>
      <family val="1"/>
    </font>
    <font>
      <sz val="13"/>
      <color rgb="FF0070C0"/>
      <name val="Times New Roman"/>
      <family val="1"/>
    </font>
    <font>
      <b/>
      <sz val="14"/>
      <color indexed="62"/>
      <name val="Cambria"/>
      <family val="1"/>
      <charset val="163"/>
      <scheme val="major"/>
    </font>
    <font>
      <b/>
      <sz val="14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0">
    <xf numFmtId="0" fontId="0" fillId="0" borderId="0"/>
    <xf numFmtId="0" fontId="99" fillId="0" borderId="0"/>
    <xf numFmtId="171" fontId="41" fillId="0" borderId="1" applyNumberFormat="0" applyFont="0" applyBorder="0" applyAlignment="0">
      <alignment horizontal="center" vertical="center"/>
    </xf>
    <xf numFmtId="0" fontId="42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4" fillId="0" borderId="0"/>
    <xf numFmtId="0" fontId="42" fillId="0" borderId="0"/>
    <xf numFmtId="0" fontId="42" fillId="0" borderId="0"/>
    <xf numFmtId="41" fontId="44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11" fillId="0" borderId="0" applyFont="0" applyFill="0" applyBorder="0" applyAlignment="0" applyProtection="0"/>
    <xf numFmtId="164" fontId="111" fillId="0" borderId="0" applyFont="0" applyFill="0" applyBorder="0" applyAlignment="0" applyProtection="0"/>
    <xf numFmtId="43" fontId="110" fillId="0" borderId="0" applyFont="0" applyFill="0" applyBorder="0" applyAlignment="0" applyProtection="0"/>
    <xf numFmtId="164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2" fontId="21" fillId="0" borderId="0"/>
    <xf numFmtId="43" fontId="56" fillId="0" borderId="0" applyFont="0" applyFill="0" applyBorder="0" applyAlignment="0" applyProtection="0"/>
    <xf numFmtId="3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83" fontId="44" fillId="0" borderId="0"/>
    <xf numFmtId="0" fontId="44" fillId="0" borderId="0"/>
    <xf numFmtId="0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8" fillId="0" borderId="0" applyFont="0" applyFill="0" applyBorder="0" applyAlignment="0" applyProtection="0"/>
    <xf numFmtId="184" fontId="44" fillId="0" borderId="0"/>
    <xf numFmtId="2" fontId="44" fillId="0" borderId="0" applyFont="0" applyFill="0" applyBorder="0" applyAlignment="0" applyProtection="0"/>
    <xf numFmtId="38" fontId="61" fillId="2" borderId="0" applyNumberFormat="0" applyBorder="0" applyAlignment="0" applyProtection="0"/>
    <xf numFmtId="0" fontId="45" fillId="0" borderId="2" applyNumberFormat="0" applyAlignment="0" applyProtection="0">
      <alignment horizontal="left" vertical="center"/>
    </xf>
    <xf numFmtId="0" fontId="45" fillId="0" borderId="3">
      <alignment horizontal="left" vertical="center"/>
    </xf>
    <xf numFmtId="0" fontId="76" fillId="0" borderId="0" applyProtection="0"/>
    <xf numFmtId="0" fontId="45" fillId="0" borderId="0" applyProtection="0"/>
    <xf numFmtId="10" fontId="61" fillId="3" borderId="4" applyNumberFormat="0" applyBorder="0" applyAlignment="0" applyProtection="0"/>
    <xf numFmtId="3" fontId="46" fillId="0" borderId="5" applyNumberFormat="0" applyAlignment="0">
      <alignment horizontal="center" vertical="center"/>
    </xf>
    <xf numFmtId="3" fontId="47" fillId="0" borderId="5" applyNumberFormat="0" applyAlignment="0">
      <alignment horizontal="center" vertical="center"/>
    </xf>
    <xf numFmtId="3" fontId="48" fillId="0" borderId="5" applyNumberFormat="0" applyAlignment="0">
      <alignment horizontal="center" vertical="center"/>
    </xf>
    <xf numFmtId="185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49" fillId="0" borderId="0" applyNumberFormat="0" applyFont="0" applyFill="0" applyAlignment="0"/>
    <xf numFmtId="0" fontId="21" fillId="0" borderId="0"/>
    <xf numFmtId="37" fontId="77" fillId="0" borderId="0"/>
    <xf numFmtId="181" fontId="50" fillId="0" borderId="0"/>
    <xf numFmtId="0" fontId="87" fillId="0" borderId="0"/>
    <xf numFmtId="0" fontId="44" fillId="0" borderId="0"/>
    <xf numFmtId="0" fontId="111" fillId="0" borderId="0"/>
    <xf numFmtId="0" fontId="44" fillId="0" borderId="0"/>
    <xf numFmtId="0" fontId="34" fillId="0" borderId="0"/>
    <xf numFmtId="0" fontId="44" fillId="0" borderId="0"/>
    <xf numFmtId="0" fontId="34" fillId="0" borderId="0"/>
    <xf numFmtId="0" fontId="23" fillId="0" borderId="0"/>
    <xf numFmtId="0" fontId="111" fillId="0" borderId="0"/>
    <xf numFmtId="0" fontId="1" fillId="0" borderId="0"/>
    <xf numFmtId="0" fontId="89" fillId="0" borderId="0"/>
    <xf numFmtId="0" fontId="89" fillId="0" borderId="0"/>
    <xf numFmtId="0" fontId="56" fillId="0" borderId="0"/>
    <xf numFmtId="0" fontId="23" fillId="0" borderId="0"/>
    <xf numFmtId="0" fontId="9" fillId="0" borderId="0"/>
    <xf numFmtId="0" fontId="35" fillId="0" borderId="0"/>
    <xf numFmtId="10" fontId="4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9" fillId="0" borderId="0"/>
    <xf numFmtId="187" fontId="43" fillId="0" borderId="6">
      <alignment horizontal="right" vertical="center"/>
    </xf>
    <xf numFmtId="3" fontId="51" fillId="0" borderId="5" applyNumberFormat="0" applyAlignment="0">
      <alignment horizontal="center" vertical="center"/>
    </xf>
    <xf numFmtId="3" fontId="5" fillId="0" borderId="7" applyNumberFormat="0" applyAlignment="0">
      <alignment horizontal="left" wrapText="1"/>
    </xf>
    <xf numFmtId="0" fontId="112" fillId="7" borderId="0" applyNumberFormat="0" applyBorder="0" applyAlignment="0" applyProtection="0"/>
    <xf numFmtId="188" fontId="43" fillId="0" borderId="6">
      <alignment horizontal="center"/>
    </xf>
    <xf numFmtId="0" fontId="113" fillId="8" borderId="0" applyNumberFormat="0" applyBorder="0" applyAlignment="0" applyProtection="0"/>
    <xf numFmtId="189" fontId="43" fillId="0" borderId="0"/>
    <xf numFmtId="190" fontId="43" fillId="0" borderId="4"/>
    <xf numFmtId="0" fontId="114" fillId="9" borderId="0" applyNumberFormat="0" applyBorder="0" applyAlignment="0" applyProtection="0"/>
    <xf numFmtId="0" fontId="52" fillId="0" borderId="0" applyNumberForma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23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5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0" fontId="58" fillId="0" borderId="0"/>
    <xf numFmtId="0" fontId="49" fillId="0" borderId="0"/>
    <xf numFmtId="165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173" fontId="59" fillId="0" borderId="0" applyFont="0" applyFill="0" applyBorder="0" applyAlignment="0" applyProtection="0"/>
    <xf numFmtId="180" fontId="56" fillId="0" borderId="0" applyFont="0" applyFill="0" applyBorder="0" applyAlignment="0" applyProtection="0"/>
  </cellStyleXfs>
  <cellXfs count="128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167" fontId="12" fillId="0" borderId="7" xfId="4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vertical="center" wrapText="1"/>
    </xf>
    <xf numFmtId="168" fontId="16" fillId="0" borderId="7" xfId="4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vertical="center" wrapText="1"/>
    </xf>
    <xf numFmtId="168" fontId="12" fillId="0" borderId="7" xfId="40" applyNumberFormat="1" applyFont="1" applyBorder="1" applyAlignment="1">
      <alignment horizontal="center" vertical="center"/>
    </xf>
    <xf numFmtId="3" fontId="15" fillId="0" borderId="8" xfId="40" applyNumberFormat="1" applyFont="1" applyBorder="1" applyAlignment="1">
      <alignment horizontal="center" vertical="center"/>
    </xf>
    <xf numFmtId="3" fontId="12" fillId="0" borderId="7" xfId="4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2" fillId="0" borderId="0" xfId="0" applyFont="1" applyAlignment="1">
      <alignment vertical="center"/>
    </xf>
    <xf numFmtId="169" fontId="12" fillId="0" borderId="7" xfId="4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3" fontId="12" fillId="0" borderId="7" xfId="4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7" xfId="0" quotePrefix="1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3" fontId="16" fillId="0" borderId="7" xfId="4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67" fontId="11" fillId="0" borderId="7" xfId="40" applyNumberFormat="1" applyFont="1" applyBorder="1" applyAlignment="1">
      <alignment horizontal="center" vertical="center" wrapText="1"/>
    </xf>
    <xf numFmtId="4" fontId="16" fillId="0" borderId="7" xfId="4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/>
    </xf>
    <xf numFmtId="168" fontId="12" fillId="0" borderId="9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7" xfId="0" applyFont="1" applyFill="1" applyBorder="1" applyAlignment="1">
      <alignment horizontal="center" vertical="center" wrapText="1"/>
    </xf>
    <xf numFmtId="170" fontId="23" fillId="0" borderId="7" xfId="0" applyNumberFormat="1" applyFont="1" applyBorder="1" applyAlignment="1">
      <alignment horizontal="center" vertical="center" wrapText="1"/>
    </xf>
    <xf numFmtId="3" fontId="23" fillId="0" borderId="7" xfId="0" applyNumberFormat="1" applyFont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168" fontId="23" fillId="0" borderId="7" xfId="0" applyNumberFormat="1" applyFont="1" applyBorder="1" applyAlignment="1">
      <alignment horizontal="center" vertical="center" wrapText="1"/>
    </xf>
    <xf numFmtId="170" fontId="23" fillId="0" borderId="7" xfId="0" applyNumberFormat="1" applyFont="1" applyFill="1" applyBorder="1" applyAlignment="1">
      <alignment horizontal="center" vertical="center" wrapText="1"/>
    </xf>
    <xf numFmtId="0" fontId="23" fillId="0" borderId="7" xfId="0" quotePrefix="1" applyFont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0" fontId="12" fillId="0" borderId="13" xfId="0" applyFont="1" applyFill="1" applyBorder="1" applyAlignment="1">
      <alignment vertical="center"/>
    </xf>
    <xf numFmtId="4" fontId="23" fillId="0" borderId="7" xfId="0" applyNumberFormat="1" applyFont="1" applyFill="1" applyBorder="1" applyAlignment="1">
      <alignment horizontal="center" vertical="center" wrapText="1"/>
    </xf>
    <xf numFmtId="3" fontId="23" fillId="0" borderId="7" xfId="0" applyNumberFormat="1" applyFont="1" applyFill="1" applyBorder="1" applyAlignment="1">
      <alignment horizontal="center" vertical="center" wrapText="1"/>
    </xf>
    <xf numFmtId="2" fontId="23" fillId="0" borderId="7" xfId="0" applyNumberFormat="1" applyFont="1" applyFill="1" applyBorder="1" applyAlignment="1">
      <alignment horizontal="center" vertical="center" wrapText="1"/>
    </xf>
    <xf numFmtId="49" fontId="23" fillId="0" borderId="7" xfId="0" applyNumberFormat="1" applyFont="1" applyFill="1" applyBorder="1" applyAlignment="1">
      <alignment horizontal="center" vertical="center" wrapText="1"/>
    </xf>
    <xf numFmtId="168" fontId="23" fillId="0" borderId="7" xfId="0" applyNumberFormat="1" applyFont="1" applyFill="1" applyBorder="1" applyAlignment="1">
      <alignment horizontal="center" vertical="center" wrapText="1"/>
    </xf>
    <xf numFmtId="169" fontId="3" fillId="0" borderId="7" xfId="40" applyNumberFormat="1" applyFont="1" applyBorder="1" applyAlignment="1">
      <alignment horizontal="center" vertical="center"/>
    </xf>
    <xf numFmtId="169" fontId="3" fillId="0" borderId="7" xfId="40" applyNumberFormat="1" applyFont="1" applyFill="1" applyBorder="1" applyAlignment="1">
      <alignment horizontal="center" vertical="center"/>
    </xf>
    <xf numFmtId="169" fontId="15" fillId="0" borderId="7" xfId="40" applyNumberFormat="1" applyFont="1" applyBorder="1" applyAlignment="1">
      <alignment horizontal="center" vertical="center"/>
    </xf>
    <xf numFmtId="3" fontId="3" fillId="0" borderId="7" xfId="40" applyNumberFormat="1" applyFont="1" applyBorder="1" applyAlignment="1">
      <alignment horizontal="center" vertical="center"/>
    </xf>
    <xf numFmtId="169" fontId="12" fillId="0" borderId="7" xfId="40" applyNumberFormat="1" applyFont="1" applyFill="1" applyBorder="1" applyAlignment="1">
      <alignment horizontal="center" vertical="center"/>
    </xf>
    <xf numFmtId="0" fontId="16" fillId="0" borderId="7" xfId="0" quotePrefix="1" applyFont="1" applyFill="1" applyBorder="1" applyAlignment="1">
      <alignment vertical="center" wrapText="1"/>
    </xf>
    <xf numFmtId="0" fontId="16" fillId="0" borderId="13" xfId="0" quotePrefix="1" applyFont="1" applyBorder="1" applyAlignment="1">
      <alignment vertical="center" wrapText="1"/>
    </xf>
    <xf numFmtId="0" fontId="15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vertical="center" wrapText="1"/>
    </xf>
    <xf numFmtId="168" fontId="25" fillId="0" borderId="7" xfId="40" applyNumberFormat="1" applyFont="1" applyBorder="1" applyAlignment="1">
      <alignment horizontal="center" vertical="center"/>
    </xf>
    <xf numFmtId="3" fontId="3" fillId="0" borderId="7" xfId="40" applyNumberFormat="1" applyFont="1" applyFill="1" applyBorder="1" applyAlignment="1">
      <alignment horizontal="center" vertical="center"/>
    </xf>
    <xf numFmtId="9" fontId="12" fillId="0" borderId="9" xfId="78" applyFont="1" applyBorder="1" applyAlignment="1">
      <alignment horizontal="center" vertical="center"/>
    </xf>
    <xf numFmtId="10" fontId="2" fillId="0" borderId="0" xfId="78" applyNumberFormat="1" applyFont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27" fillId="0" borderId="7" xfId="0" applyFont="1" applyBorder="1" applyAlignment="1">
      <alignment horizontal="left" vertical="center" wrapText="1"/>
    </xf>
    <xf numFmtId="3" fontId="27" fillId="0" borderId="7" xfId="40" applyNumberFormat="1" applyFont="1" applyBorder="1" applyAlignment="1">
      <alignment horizontal="center" vertical="center"/>
    </xf>
    <xf numFmtId="169" fontId="26" fillId="0" borderId="7" xfId="40" applyNumberFormat="1" applyFont="1" applyBorder="1" applyAlignment="1">
      <alignment horizontal="center" vertical="center"/>
    </xf>
    <xf numFmtId="4" fontId="27" fillId="0" borderId="7" xfId="4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8" fillId="0" borderId="7" xfId="0" quotePrefix="1" applyFont="1" applyBorder="1" applyAlignment="1">
      <alignment horizontal="left" vertical="center" wrapText="1"/>
    </xf>
    <xf numFmtId="0" fontId="27" fillId="0" borderId="7" xfId="0" quotePrefix="1" applyFont="1" applyBorder="1" applyAlignment="1">
      <alignment horizontal="left" vertical="center" wrapText="1"/>
    </xf>
    <xf numFmtId="169" fontId="27" fillId="0" borderId="7" xfId="40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168" fontId="27" fillId="0" borderId="7" xfId="40" applyNumberFormat="1" applyFont="1" applyBorder="1" applyAlignment="1">
      <alignment horizontal="center" vertical="center"/>
    </xf>
    <xf numFmtId="0" fontId="3" fillId="0" borderId="7" xfId="0" quotePrefix="1" applyFont="1" applyBorder="1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169" fontId="16" fillId="0" borderId="7" xfId="4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vertical="center"/>
    </xf>
    <xf numFmtId="169" fontId="16" fillId="0" borderId="7" xfId="40" applyNumberFormat="1" applyFont="1" applyFill="1" applyBorder="1" applyAlignment="1">
      <alignment horizontal="center" vertical="center"/>
    </xf>
    <xf numFmtId="170" fontId="23" fillId="4" borderId="7" xfId="0" applyNumberFormat="1" applyFont="1" applyFill="1" applyBorder="1" applyAlignment="1">
      <alignment horizontal="center" vertical="center" wrapText="1"/>
    </xf>
    <xf numFmtId="3" fontId="12" fillId="0" borderId="14" xfId="40" applyNumberFormat="1" applyFont="1" applyBorder="1" applyAlignment="1">
      <alignment horizontal="center" vertical="center"/>
    </xf>
    <xf numFmtId="169" fontId="3" fillId="0" borderId="15" xfId="40" applyNumberFormat="1" applyFont="1" applyFill="1" applyBorder="1" applyAlignment="1">
      <alignment horizontal="center" vertical="center"/>
    </xf>
    <xf numFmtId="168" fontId="27" fillId="0" borderId="14" xfId="40" applyNumberFormat="1" applyFont="1" applyBorder="1" applyAlignment="1">
      <alignment horizontal="center" vertical="center"/>
    </xf>
    <xf numFmtId="169" fontId="27" fillId="0" borderId="14" xfId="40" applyNumberFormat="1" applyFont="1" applyBorder="1" applyAlignment="1">
      <alignment horizontal="center" vertical="center"/>
    </xf>
    <xf numFmtId="169" fontId="3" fillId="0" borderId="14" xfId="40" applyNumberFormat="1" applyFont="1" applyFill="1" applyBorder="1" applyAlignment="1">
      <alignment horizontal="center" vertical="center"/>
    </xf>
    <xf numFmtId="4" fontId="27" fillId="0" borderId="14" xfId="40" applyNumberFormat="1" applyFont="1" applyBorder="1" applyAlignment="1">
      <alignment horizontal="center" vertical="center"/>
    </xf>
    <xf numFmtId="168" fontId="3" fillId="0" borderId="14" xfId="40" applyNumberFormat="1" applyFont="1" applyBorder="1" applyAlignment="1">
      <alignment horizontal="center" vertical="center"/>
    </xf>
    <xf numFmtId="4" fontId="16" fillId="0" borderId="14" xfId="40" applyNumberFormat="1" applyFont="1" applyBorder="1" applyAlignment="1">
      <alignment horizontal="center" vertical="center"/>
    </xf>
    <xf numFmtId="3" fontId="16" fillId="0" borderId="14" xfId="40" applyNumberFormat="1" applyFont="1" applyBorder="1" applyAlignment="1">
      <alignment horizontal="center" vertical="center"/>
    </xf>
    <xf numFmtId="168" fontId="12" fillId="0" borderId="14" xfId="40" applyNumberFormat="1" applyFont="1" applyBorder="1" applyAlignment="1">
      <alignment horizontal="center" vertical="center"/>
    </xf>
    <xf numFmtId="169" fontId="12" fillId="0" borderId="14" xfId="40" applyNumberFormat="1" applyFont="1" applyBorder="1" applyAlignment="1">
      <alignment horizontal="center" vertical="center"/>
    </xf>
    <xf numFmtId="168" fontId="16" fillId="0" borderId="14" xfId="40" applyNumberFormat="1" applyFont="1" applyBorder="1" applyAlignment="1">
      <alignment horizontal="center" vertical="center"/>
    </xf>
    <xf numFmtId="168" fontId="12" fillId="0" borderId="16" xfId="0" applyNumberFormat="1" applyFont="1" applyBorder="1" applyAlignment="1">
      <alignment horizontal="center" vertical="center"/>
    </xf>
    <xf numFmtId="169" fontId="29" fillId="0" borderId="14" xfId="40" applyNumberFormat="1" applyFont="1" applyBorder="1" applyAlignment="1">
      <alignment horizontal="center" vertical="center"/>
    </xf>
    <xf numFmtId="167" fontId="30" fillId="0" borderId="7" xfId="40" applyNumberFormat="1" applyFont="1" applyBorder="1" applyAlignment="1">
      <alignment horizontal="center" vertical="center" wrapText="1"/>
    </xf>
    <xf numFmtId="172" fontId="23" fillId="0" borderId="0" xfId="0" applyNumberFormat="1" applyFont="1" applyAlignment="1">
      <alignment vertical="center"/>
    </xf>
    <xf numFmtId="1" fontId="23" fillId="0" borderId="7" xfId="0" applyNumberFormat="1" applyFont="1" applyBorder="1" applyAlignment="1">
      <alignment horizontal="center" vertical="center" wrapText="1"/>
    </xf>
    <xf numFmtId="49" fontId="23" fillId="0" borderId="7" xfId="0" applyNumberFormat="1" applyFont="1" applyBorder="1" applyAlignment="1">
      <alignment horizontal="center" vertical="center" wrapText="1"/>
    </xf>
    <xf numFmtId="170" fontId="23" fillId="0" borderId="12" xfId="0" applyNumberFormat="1" applyFont="1" applyBorder="1" applyAlignment="1">
      <alignment horizontal="center" vertical="center" wrapText="1"/>
    </xf>
    <xf numFmtId="169" fontId="12" fillId="0" borderId="0" xfId="0" applyNumberFormat="1" applyFont="1" applyAlignment="1">
      <alignment vertical="center"/>
    </xf>
    <xf numFmtId="10" fontId="27" fillId="0" borderId="0" xfId="0" applyNumberFormat="1" applyFont="1" applyAlignment="1">
      <alignment vertical="center"/>
    </xf>
    <xf numFmtId="3" fontId="15" fillId="0" borderId="12" xfId="40" applyNumberFormat="1" applyFont="1" applyBorder="1" applyAlignment="1">
      <alignment horizontal="center" vertical="center"/>
    </xf>
    <xf numFmtId="168" fontId="25" fillId="0" borderId="14" xfId="40" applyNumberFormat="1" applyFont="1" applyBorder="1" applyAlignment="1">
      <alignment horizontal="center" vertical="center"/>
    </xf>
    <xf numFmtId="4" fontId="23" fillId="0" borderId="7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3" fontId="12" fillId="0" borderId="8" xfId="4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4" xfId="0" applyBorder="1"/>
    <xf numFmtId="0" fontId="112" fillId="7" borderId="4" xfId="83" applyBorder="1"/>
    <xf numFmtId="0" fontId="114" fillId="9" borderId="4" xfId="88" applyBorder="1"/>
    <xf numFmtId="0" fontId="11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9" fontId="0" fillId="0" borderId="4" xfId="0" applyNumberFormat="1" applyBorder="1"/>
    <xf numFmtId="4" fontId="8" fillId="0" borderId="4" xfId="40" applyNumberFormat="1" applyFont="1" applyBorder="1" applyAlignment="1">
      <alignment horizontal="center" vertical="center"/>
    </xf>
    <xf numFmtId="0" fontId="34" fillId="0" borderId="0" xfId="0" applyFont="1"/>
    <xf numFmtId="0" fontId="113" fillId="8" borderId="0" xfId="85"/>
    <xf numFmtId="0" fontId="62" fillId="0" borderId="0" xfId="0" applyFont="1"/>
    <xf numFmtId="0" fontId="63" fillId="0" borderId="0" xfId="0" applyFont="1"/>
    <xf numFmtId="170" fontId="63" fillId="0" borderId="0" xfId="0" applyNumberFormat="1" applyFont="1"/>
    <xf numFmtId="170" fontId="0" fillId="0" borderId="0" xfId="0" applyNumberFormat="1"/>
    <xf numFmtId="0" fontId="18" fillId="0" borderId="0" xfId="74" applyFont="1" applyFill="1" applyBorder="1" applyAlignment="1">
      <alignment horizontal="center" vertical="center" wrapText="1"/>
    </xf>
    <xf numFmtId="0" fontId="38" fillId="0" borderId="0" xfId="74" applyFont="1" applyFill="1" applyBorder="1" applyAlignment="1">
      <alignment horizontal="center" vertical="center" wrapText="1"/>
    </xf>
    <xf numFmtId="0" fontId="18" fillId="0" borderId="4" xfId="74" applyFont="1" applyFill="1" applyBorder="1" applyAlignment="1">
      <alignment horizontal="center" vertical="center" wrapText="1"/>
    </xf>
    <xf numFmtId="0" fontId="18" fillId="0" borderId="8" xfId="74" applyFont="1" applyFill="1" applyBorder="1" applyAlignment="1">
      <alignment vertical="center" wrapText="1"/>
    </xf>
    <xf numFmtId="3" fontId="22" fillId="0" borderId="8" xfId="74" applyNumberFormat="1" applyFont="1" applyFill="1" applyBorder="1" applyAlignment="1">
      <alignment horizontal="center" vertical="center" wrapText="1"/>
    </xf>
    <xf numFmtId="0" fontId="22" fillId="0" borderId="8" xfId="74" applyFont="1" applyFill="1" applyBorder="1" applyAlignment="1">
      <alignment horizontal="center" vertical="center" wrapText="1"/>
    </xf>
    <xf numFmtId="3" fontId="22" fillId="0" borderId="8" xfId="74" applyNumberFormat="1" applyFont="1" applyFill="1" applyBorder="1" applyAlignment="1">
      <alignment horizontal="center" vertical="center"/>
    </xf>
    <xf numFmtId="0" fontId="18" fillId="0" borderId="0" xfId="74" applyFont="1" applyFill="1" applyAlignment="1">
      <alignment vertical="center"/>
    </xf>
    <xf numFmtId="3" fontId="22" fillId="0" borderId="7" xfId="74" applyNumberFormat="1" applyFont="1" applyFill="1" applyBorder="1" applyAlignment="1">
      <alignment horizontal="center" vertical="center" wrapText="1"/>
    </xf>
    <xf numFmtId="0" fontId="18" fillId="0" borderId="7" xfId="74" applyFont="1" applyFill="1" applyBorder="1" applyAlignment="1">
      <alignment vertical="center" wrapText="1"/>
    </xf>
    <xf numFmtId="0" fontId="18" fillId="0" borderId="7" xfId="74" applyFont="1" applyFill="1" applyBorder="1" applyAlignment="1">
      <alignment horizontal="center" vertical="center" wrapText="1"/>
    </xf>
    <xf numFmtId="3" fontId="22" fillId="0" borderId="7" xfId="74" applyNumberFormat="1" applyFont="1" applyFill="1" applyBorder="1" applyAlignment="1">
      <alignment horizontal="center" vertical="center"/>
    </xf>
    <xf numFmtId="0" fontId="40" fillId="0" borderId="7" xfId="74" applyFont="1" applyFill="1" applyBorder="1" applyAlignment="1">
      <alignment vertical="center" wrapText="1"/>
    </xf>
    <xf numFmtId="0" fontId="40" fillId="0" borderId="7" xfId="74" applyFont="1" applyFill="1" applyBorder="1" applyAlignment="1">
      <alignment horizontal="center" vertical="center" wrapText="1"/>
    </xf>
    <xf numFmtId="0" fontId="22" fillId="0" borderId="0" xfId="74" applyFont="1" applyFill="1"/>
    <xf numFmtId="0" fontId="22" fillId="0" borderId="4" xfId="74" applyFont="1" applyFill="1" applyBorder="1" applyAlignment="1">
      <alignment horizontal="center" vertical="center" wrapText="1"/>
    </xf>
    <xf numFmtId="0" fontId="22" fillId="0" borderId="7" xfId="74" applyFont="1" applyFill="1" applyBorder="1" applyAlignment="1">
      <alignment vertical="center" wrapText="1"/>
    </xf>
    <xf numFmtId="0" fontId="22" fillId="0" borderId="7" xfId="74" applyFont="1" applyFill="1" applyBorder="1" applyAlignment="1">
      <alignment horizontal="center" vertical="center" wrapText="1"/>
    </xf>
    <xf numFmtId="0" fontId="22" fillId="0" borderId="0" xfId="74" applyFont="1" applyFill="1" applyAlignment="1">
      <alignment vertical="center"/>
    </xf>
    <xf numFmtId="3" fontId="64" fillId="0" borderId="7" xfId="74" applyNumberFormat="1" applyFont="1" applyFill="1" applyBorder="1" applyAlignment="1">
      <alignment horizontal="center" vertical="center"/>
    </xf>
    <xf numFmtId="3" fontId="18" fillId="0" borderId="7" xfId="74" applyNumberFormat="1" applyFont="1" applyFill="1" applyBorder="1" applyAlignment="1">
      <alignment horizontal="center" vertical="center"/>
    </xf>
    <xf numFmtId="0" fontId="22" fillId="0" borderId="9" xfId="74" applyFont="1" applyFill="1" applyBorder="1"/>
    <xf numFmtId="0" fontId="7" fillId="0" borderId="4" xfId="0" applyFont="1" applyFill="1" applyBorder="1" applyAlignment="1">
      <alignment horizontal="center" vertical="center" wrapText="1"/>
    </xf>
    <xf numFmtId="0" fontId="22" fillId="5" borderId="17" xfId="74" applyFont="1" applyFill="1" applyBorder="1" applyAlignment="1">
      <alignment horizontal="center" vertical="center" wrapText="1"/>
    </xf>
    <xf numFmtId="0" fontId="18" fillId="5" borderId="17" xfId="74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22" fillId="5" borderId="0" xfId="74" applyFont="1" applyFill="1"/>
    <xf numFmtId="0" fontId="40" fillId="0" borderId="9" xfId="74" applyFont="1" applyFill="1" applyBorder="1" applyAlignment="1">
      <alignment vertical="center" wrapText="1"/>
    </xf>
    <xf numFmtId="3" fontId="22" fillId="0" borderId="9" xfId="74" applyNumberFormat="1" applyFont="1" applyFill="1" applyBorder="1" applyAlignment="1">
      <alignment horizontal="center" vertical="center"/>
    </xf>
    <xf numFmtId="0" fontId="18" fillId="0" borderId="9" xfId="74" applyFont="1" applyFill="1" applyBorder="1" applyAlignment="1">
      <alignment horizontal="center" vertical="center" wrapText="1"/>
    </xf>
    <xf numFmtId="3" fontId="18" fillId="0" borderId="9" xfId="74" applyNumberFormat="1" applyFont="1" applyFill="1" applyBorder="1" applyAlignment="1">
      <alignment horizontal="center" vertical="center"/>
    </xf>
    <xf numFmtId="0" fontId="18" fillId="5" borderId="0" xfId="74" applyFont="1" applyFill="1"/>
    <xf numFmtId="0" fontId="37" fillId="0" borderId="0" xfId="74" applyFont="1" applyFill="1" applyAlignment="1">
      <alignment horizontal="right" vertical="center"/>
    </xf>
    <xf numFmtId="3" fontId="22" fillId="0" borderId="14" xfId="74" applyNumberFormat="1" applyFont="1" applyFill="1" applyBorder="1" applyAlignment="1">
      <alignment horizontal="center" vertical="center" wrapText="1"/>
    </xf>
    <xf numFmtId="3" fontId="22" fillId="0" borderId="14" xfId="74" applyNumberFormat="1" applyFont="1" applyFill="1" applyBorder="1" applyAlignment="1">
      <alignment horizontal="center" vertical="center"/>
    </xf>
    <xf numFmtId="0" fontId="18" fillId="5" borderId="5" xfId="74" applyFont="1" applyFill="1" applyBorder="1" applyAlignment="1">
      <alignment horizontal="center" vertical="center" wrapText="1"/>
    </xf>
    <xf numFmtId="3" fontId="22" fillId="0" borderId="18" xfId="74" applyNumberFormat="1" applyFont="1" applyFill="1" applyBorder="1" applyAlignment="1">
      <alignment horizontal="center" vertical="center" wrapText="1"/>
    </xf>
    <xf numFmtId="0" fontId="22" fillId="0" borderId="18" xfId="74" applyFont="1" applyFill="1" applyBorder="1" applyAlignment="1">
      <alignment horizontal="center" vertical="center" wrapText="1"/>
    </xf>
    <xf numFmtId="3" fontId="22" fillId="0" borderId="18" xfId="74" applyNumberFormat="1" applyFont="1" applyFill="1" applyBorder="1" applyAlignment="1">
      <alignment horizontal="center" vertical="center"/>
    </xf>
    <xf numFmtId="3" fontId="22" fillId="0" borderId="19" xfId="74" applyNumberFormat="1" applyFont="1" applyFill="1" applyBorder="1" applyAlignment="1">
      <alignment horizontal="center" vertical="center" wrapText="1"/>
    </xf>
    <xf numFmtId="3" fontId="22" fillId="0" borderId="20" xfId="74" applyNumberFormat="1" applyFont="1" applyFill="1" applyBorder="1" applyAlignment="1">
      <alignment horizontal="center" vertical="center" wrapText="1"/>
    </xf>
    <xf numFmtId="3" fontId="22" fillId="0" borderId="20" xfId="74" applyNumberFormat="1" applyFont="1" applyFill="1" applyBorder="1" applyAlignment="1">
      <alignment horizontal="center" vertical="center"/>
    </xf>
    <xf numFmtId="3" fontId="22" fillId="0" borderId="21" xfId="74" applyNumberFormat="1" applyFont="1" applyFill="1" applyBorder="1" applyAlignment="1">
      <alignment horizontal="center" vertical="center"/>
    </xf>
    <xf numFmtId="3" fontId="22" fillId="0" borderId="19" xfId="74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3" fontId="22" fillId="0" borderId="22" xfId="74" applyNumberFormat="1" applyFont="1" applyFill="1" applyBorder="1" applyAlignment="1">
      <alignment horizontal="center" vertical="center"/>
    </xf>
    <xf numFmtId="0" fontId="18" fillId="0" borderId="19" xfId="74" applyFont="1" applyFill="1" applyBorder="1" applyAlignment="1">
      <alignment horizontal="center" vertical="center"/>
    </xf>
    <xf numFmtId="0" fontId="18" fillId="0" borderId="20" xfId="74" applyFont="1" applyFill="1" applyBorder="1" applyAlignment="1">
      <alignment horizontal="center" vertical="center"/>
    </xf>
    <xf numFmtId="3" fontId="22" fillId="0" borderId="14" xfId="74" applyNumberFormat="1" applyFont="1" applyFill="1" applyBorder="1" applyAlignment="1">
      <alignment vertical="center"/>
    </xf>
    <xf numFmtId="3" fontId="22" fillId="0" borderId="21" xfId="74" applyNumberFormat="1" applyFont="1" applyFill="1" applyBorder="1" applyAlignment="1">
      <alignment horizontal="center" vertical="center" wrapText="1"/>
    </xf>
    <xf numFmtId="0" fontId="18" fillId="0" borderId="21" xfId="74" applyFont="1" applyFill="1" applyBorder="1" applyAlignment="1">
      <alignment horizontal="center" vertical="center"/>
    </xf>
    <xf numFmtId="0" fontId="37" fillId="0" borderId="0" xfId="74" applyFont="1" applyFill="1" applyAlignment="1">
      <alignment vertical="center"/>
    </xf>
    <xf numFmtId="3" fontId="22" fillId="0" borderId="23" xfId="74" applyNumberFormat="1" applyFont="1" applyFill="1" applyBorder="1" applyAlignment="1">
      <alignment horizontal="right" vertical="center"/>
    </xf>
    <xf numFmtId="3" fontId="22" fillId="0" borderId="18" xfId="74" applyNumberFormat="1" applyFont="1" applyFill="1" applyBorder="1" applyAlignment="1">
      <alignment horizontal="right" vertical="center"/>
    </xf>
    <xf numFmtId="3" fontId="22" fillId="0" borderId="23" xfId="74" applyNumberFormat="1" applyFont="1" applyFill="1" applyBorder="1" applyAlignment="1">
      <alignment horizontal="right" vertical="center" wrapText="1"/>
    </xf>
    <xf numFmtId="3" fontId="22" fillId="0" borderId="18" xfId="74" applyNumberFormat="1" applyFont="1" applyFill="1" applyBorder="1" applyAlignment="1">
      <alignment horizontal="right" vertical="center" wrapText="1"/>
    </xf>
    <xf numFmtId="3" fontId="22" fillId="0" borderId="24" xfId="74" applyNumberFormat="1" applyFont="1" applyFill="1" applyBorder="1" applyAlignment="1">
      <alignment horizontal="left" vertical="center" wrapText="1"/>
    </xf>
    <xf numFmtId="3" fontId="22" fillId="0" borderId="14" xfId="74" applyNumberFormat="1" applyFont="1" applyFill="1" applyBorder="1" applyAlignment="1">
      <alignment horizontal="left" vertical="center" wrapText="1"/>
    </xf>
    <xf numFmtId="3" fontId="22" fillId="0" borderId="24" xfId="74" applyNumberFormat="1" applyFont="1" applyFill="1" applyBorder="1" applyAlignment="1">
      <alignment horizontal="left" vertical="center"/>
    </xf>
    <xf numFmtId="3" fontId="22" fillId="0" borderId="14" xfId="74" applyNumberFormat="1" applyFont="1" applyFill="1" applyBorder="1" applyAlignment="1">
      <alignment horizontal="left" vertical="center"/>
    </xf>
    <xf numFmtId="3" fontId="22" fillId="0" borderId="16" xfId="74" applyNumberFormat="1" applyFont="1" applyFill="1" applyBorder="1" applyAlignment="1">
      <alignment horizontal="left" vertical="center"/>
    </xf>
    <xf numFmtId="3" fontId="22" fillId="0" borderId="16" xfId="74" applyNumberFormat="1" applyFont="1" applyFill="1" applyBorder="1" applyAlignment="1">
      <alignment horizontal="left" vertical="center" wrapText="1"/>
    </xf>
    <xf numFmtId="3" fontId="22" fillId="0" borderId="25" xfId="74" applyNumberFormat="1" applyFont="1" applyFill="1" applyBorder="1" applyAlignment="1">
      <alignment horizontal="right" vertical="center" wrapText="1"/>
    </xf>
    <xf numFmtId="3" fontId="22" fillId="0" borderId="25" xfId="74" applyNumberFormat="1" applyFont="1" applyFill="1" applyBorder="1" applyAlignment="1">
      <alignment horizontal="right" vertical="center"/>
    </xf>
    <xf numFmtId="0" fontId="72" fillId="4" borderId="0" xfId="62" applyFont="1" applyFill="1" applyAlignment="1">
      <alignment vertical="center" wrapText="1"/>
    </xf>
    <xf numFmtId="0" fontId="23" fillId="4" borderId="0" xfId="62" applyFont="1" applyFill="1" applyAlignment="1">
      <alignment vertical="center" wrapText="1"/>
    </xf>
    <xf numFmtId="0" fontId="23" fillId="4" borderId="0" xfId="62" applyFont="1" applyFill="1" applyAlignment="1">
      <alignment horizontal="center" vertical="center" wrapText="1"/>
    </xf>
    <xf numFmtId="0" fontId="23" fillId="4" borderId="0" xfId="62" applyFont="1" applyFill="1" applyBorder="1" applyAlignment="1">
      <alignment vertical="center" wrapText="1"/>
    </xf>
    <xf numFmtId="0" fontId="65" fillId="4" borderId="0" xfId="62" applyNumberFormat="1" applyFont="1" applyFill="1" applyBorder="1" applyAlignment="1">
      <alignment horizontal="right" vertical="center" wrapText="1"/>
    </xf>
    <xf numFmtId="0" fontId="66" fillId="4" borderId="4" xfId="62" applyFont="1" applyFill="1" applyBorder="1" applyAlignment="1">
      <alignment horizontal="center" vertical="center" wrapText="1"/>
    </xf>
    <xf numFmtId="0" fontId="66" fillId="4" borderId="4" xfId="62" applyNumberFormat="1" applyFont="1" applyFill="1" applyBorder="1" applyAlignment="1">
      <alignment horizontal="center" vertical="center" wrapText="1"/>
    </xf>
    <xf numFmtId="0" fontId="66" fillId="4" borderId="0" xfId="62" applyFont="1" applyFill="1" applyAlignment="1">
      <alignment vertical="center" wrapText="1"/>
    </xf>
    <xf numFmtId="0" fontId="66" fillId="4" borderId="12" xfId="62" applyFont="1" applyFill="1" applyBorder="1" applyAlignment="1">
      <alignment horizontal="center" vertical="center" wrapText="1"/>
    </xf>
    <xf numFmtId="0" fontId="66" fillId="4" borderId="12" xfId="62" applyFont="1" applyFill="1" applyBorder="1" applyAlignment="1">
      <alignment vertical="center" wrapText="1"/>
    </xf>
    <xf numFmtId="3" fontId="66" fillId="4" borderId="12" xfId="62" applyNumberFormat="1" applyFont="1" applyFill="1" applyBorder="1" applyAlignment="1">
      <alignment vertical="center" wrapText="1"/>
    </xf>
    <xf numFmtId="0" fontId="23" fillId="4" borderId="7" xfId="62" applyFont="1" applyFill="1" applyBorder="1" applyAlignment="1">
      <alignment horizontal="center" vertical="center" wrapText="1"/>
    </xf>
    <xf numFmtId="168" fontId="23" fillId="4" borderId="0" xfId="62" applyNumberFormat="1" applyFont="1" applyFill="1" applyAlignment="1">
      <alignment horizontal="left" vertical="center" wrapText="1"/>
    </xf>
    <xf numFmtId="0" fontId="23" fillId="4" borderId="0" xfId="62" applyFont="1" applyFill="1" applyAlignment="1">
      <alignment horizontal="right" vertical="center" wrapText="1"/>
    </xf>
    <xf numFmtId="0" fontId="23" fillId="4" borderId="0" xfId="62" applyFont="1" applyFill="1" applyAlignment="1">
      <alignment horizontal="left" vertical="center" wrapText="1"/>
    </xf>
    <xf numFmtId="0" fontId="65" fillId="4" borderId="7" xfId="62" applyFont="1" applyFill="1" applyBorder="1" applyAlignment="1">
      <alignment horizontal="center" vertical="center" wrapText="1"/>
    </xf>
    <xf numFmtId="0" fontId="65" fillId="4" borderId="0" xfId="62" applyFont="1" applyFill="1" applyAlignment="1">
      <alignment horizontal="left" vertical="center" wrapText="1"/>
    </xf>
    <xf numFmtId="0" fontId="65" fillId="4" borderId="0" xfId="62" applyFont="1" applyFill="1" applyAlignment="1">
      <alignment horizontal="right" vertical="center" wrapText="1"/>
    </xf>
    <xf numFmtId="0" fontId="65" fillId="4" borderId="0" xfId="62" applyFont="1" applyFill="1" applyAlignment="1">
      <alignment vertical="center" wrapText="1"/>
    </xf>
    <xf numFmtId="0" fontId="10" fillId="4" borderId="7" xfId="62" applyFont="1" applyFill="1" applyBorder="1" applyAlignment="1">
      <alignment horizontal="center" vertical="center" wrapText="1"/>
    </xf>
    <xf numFmtId="0" fontId="10" fillId="4" borderId="18" xfId="62" applyFont="1" applyFill="1" applyBorder="1" applyAlignment="1">
      <alignment horizontal="center" vertical="center" wrapText="1"/>
    </xf>
    <xf numFmtId="0" fontId="10" fillId="4" borderId="14" xfId="62" applyNumberFormat="1" applyFont="1" applyFill="1" applyBorder="1" applyAlignment="1">
      <alignment vertical="center" wrapText="1"/>
    </xf>
    <xf numFmtId="1" fontId="10" fillId="4" borderId="7" xfId="62" applyNumberFormat="1" applyFont="1" applyFill="1" applyBorder="1" applyAlignment="1">
      <alignment horizontal="right" vertical="center" wrapText="1"/>
    </xf>
    <xf numFmtId="0" fontId="67" fillId="4" borderId="7" xfId="62" applyFont="1" applyFill="1" applyBorder="1" applyAlignment="1">
      <alignment horizontal="center" vertical="center" wrapText="1"/>
    </xf>
    <xf numFmtId="0" fontId="67" fillId="4" borderId="18" xfId="62" applyFont="1" applyFill="1" applyBorder="1" applyAlignment="1">
      <alignment horizontal="center" vertical="center" wrapText="1"/>
    </xf>
    <xf numFmtId="0" fontId="67" fillId="4" borderId="14" xfId="62" applyNumberFormat="1" applyFont="1" applyFill="1" applyBorder="1" applyAlignment="1">
      <alignment vertical="center" wrapText="1"/>
    </xf>
    <xf numFmtId="1" fontId="23" fillId="4" borderId="0" xfId="62" applyNumberFormat="1" applyFont="1" applyFill="1" applyAlignment="1">
      <alignment vertical="center" wrapText="1"/>
    </xf>
    <xf numFmtId="0" fontId="67" fillId="4" borderId="18" xfId="62" applyFont="1" applyFill="1" applyBorder="1" applyAlignment="1">
      <alignment horizontal="right" vertical="center" wrapText="1"/>
    </xf>
    <xf numFmtId="0" fontId="10" fillId="4" borderId="18" xfId="62" applyFont="1" applyFill="1" applyBorder="1" applyAlignment="1">
      <alignment horizontal="right" vertical="center" wrapText="1"/>
    </xf>
    <xf numFmtId="1" fontId="10" fillId="4" borderId="7" xfId="62" applyNumberFormat="1" applyFont="1" applyFill="1" applyBorder="1" applyAlignment="1">
      <alignment horizontal="left" vertical="center" wrapText="1"/>
    </xf>
    <xf numFmtId="1" fontId="23" fillId="4" borderId="0" xfId="62" applyNumberFormat="1" applyFont="1" applyFill="1" applyAlignment="1">
      <alignment horizontal="left" vertical="center" wrapText="1"/>
    </xf>
    <xf numFmtId="0" fontId="67" fillId="4" borderId="26" xfId="62" applyFont="1" applyFill="1" applyBorder="1" applyAlignment="1">
      <alignment horizontal="center" vertical="center" wrapText="1"/>
    </xf>
    <xf numFmtId="3" fontId="10" fillId="4" borderId="7" xfId="62" applyNumberFormat="1" applyFont="1" applyFill="1" applyBorder="1" applyAlignment="1">
      <alignment horizontal="right" vertical="center" wrapText="1"/>
    </xf>
    <xf numFmtId="0" fontId="23" fillId="4" borderId="25" xfId="62" applyFont="1" applyFill="1" applyBorder="1" applyAlignment="1">
      <alignment horizontal="center" vertical="center" wrapText="1"/>
    </xf>
    <xf numFmtId="0" fontId="23" fillId="4" borderId="27" xfId="62" applyFont="1" applyFill="1" applyBorder="1" applyAlignment="1">
      <alignment horizontal="center" vertical="center" wrapText="1"/>
    </xf>
    <xf numFmtId="0" fontId="23" fillId="4" borderId="16" xfId="62" applyFont="1" applyFill="1" applyBorder="1" applyAlignment="1">
      <alignment vertical="center" wrapText="1"/>
    </xf>
    <xf numFmtId="170" fontId="23" fillId="4" borderId="9" xfId="62" applyNumberFormat="1" applyFont="1" applyFill="1" applyBorder="1" applyAlignment="1">
      <alignment vertical="center" wrapText="1"/>
    </xf>
    <xf numFmtId="0" fontId="23" fillId="4" borderId="9" xfId="62" applyFont="1" applyFill="1" applyBorder="1" applyAlignment="1">
      <alignment vertical="center" wrapText="1"/>
    </xf>
    <xf numFmtId="0" fontId="74" fillId="4" borderId="0" xfId="62" applyFont="1" applyFill="1" applyAlignment="1">
      <alignment vertical="center" wrapText="1"/>
    </xf>
    <xf numFmtId="0" fontId="66" fillId="4" borderId="0" xfId="71" applyFont="1" applyFill="1" applyAlignment="1">
      <alignment horizontal="center" vertical="center"/>
    </xf>
    <xf numFmtId="0" fontId="23" fillId="4" borderId="0" xfId="71" applyFont="1" applyFill="1" applyAlignment="1">
      <alignment vertical="center"/>
    </xf>
    <xf numFmtId="0" fontId="66" fillId="4" borderId="0" xfId="71" applyFont="1" applyFill="1" applyAlignment="1">
      <alignment horizontal="center" vertical="center" wrapText="1"/>
    </xf>
    <xf numFmtId="168" fontId="66" fillId="4" borderId="0" xfId="71" applyNumberFormat="1" applyFont="1" applyFill="1" applyAlignment="1">
      <alignment horizontal="center" vertical="center"/>
    </xf>
    <xf numFmtId="167" fontId="66" fillId="4" borderId="0" xfId="13" applyNumberFormat="1" applyFont="1" applyFill="1" applyAlignment="1">
      <alignment horizontal="center" vertical="center"/>
    </xf>
    <xf numFmtId="0" fontId="23" fillId="4" borderId="1" xfId="71" applyFont="1" applyFill="1" applyBorder="1" applyAlignment="1">
      <alignment horizontal="center" vertical="center"/>
    </xf>
    <xf numFmtId="49" fontId="23" fillId="4" borderId="1" xfId="71" applyNumberFormat="1" applyFont="1" applyFill="1" applyBorder="1" applyAlignment="1">
      <alignment vertical="center" wrapText="1"/>
    </xf>
    <xf numFmtId="168" fontId="23" fillId="4" borderId="0" xfId="71" applyNumberFormat="1" applyFont="1" applyFill="1" applyAlignment="1">
      <alignment vertical="center" wrapText="1"/>
    </xf>
    <xf numFmtId="49" fontId="23" fillId="4" borderId="0" xfId="71" applyNumberFormat="1" applyFont="1" applyFill="1" applyAlignment="1">
      <alignment vertical="center" wrapText="1"/>
    </xf>
    <xf numFmtId="43" fontId="23" fillId="4" borderId="0" xfId="34" applyFont="1" applyFill="1" applyAlignment="1">
      <alignment vertical="center"/>
    </xf>
    <xf numFmtId="167" fontId="23" fillId="4" borderId="0" xfId="13" applyNumberFormat="1" applyFont="1" applyFill="1" applyAlignment="1">
      <alignment vertical="center"/>
    </xf>
    <xf numFmtId="0" fontId="66" fillId="4" borderId="4" xfId="71" applyFont="1" applyFill="1" applyBorder="1" applyAlignment="1">
      <alignment horizontal="center" vertical="center" wrapText="1"/>
    </xf>
    <xf numFmtId="49" fontId="66" fillId="4" borderId="4" xfId="71" applyNumberFormat="1" applyFont="1" applyFill="1" applyBorder="1" applyAlignment="1">
      <alignment horizontal="center" vertical="center" wrapText="1"/>
    </xf>
    <xf numFmtId="168" fontId="66" fillId="4" borderId="4" xfId="71" applyNumberFormat="1" applyFont="1" applyFill="1" applyBorder="1" applyAlignment="1">
      <alignment horizontal="center" vertical="center" wrapText="1"/>
    </xf>
    <xf numFmtId="1" fontId="66" fillId="4" borderId="4" xfId="71" applyNumberFormat="1" applyFont="1" applyFill="1" applyBorder="1" applyAlignment="1">
      <alignment horizontal="center" vertical="center" wrapText="1"/>
    </xf>
    <xf numFmtId="1" fontId="66" fillId="4" borderId="4" xfId="34" applyNumberFormat="1" applyFont="1" applyFill="1" applyBorder="1" applyAlignment="1">
      <alignment horizontal="center" vertical="center" wrapText="1"/>
    </xf>
    <xf numFmtId="1" fontId="66" fillId="4" borderId="4" xfId="13" applyNumberFormat="1" applyFont="1" applyFill="1" applyBorder="1" applyAlignment="1">
      <alignment horizontal="center" vertical="center" wrapText="1"/>
    </xf>
    <xf numFmtId="1" fontId="66" fillId="4" borderId="0" xfId="13" applyNumberFormat="1" applyFont="1" applyFill="1" applyBorder="1" applyAlignment="1">
      <alignment horizontal="center" vertical="center" wrapText="1"/>
    </xf>
    <xf numFmtId="0" fontId="66" fillId="4" borderId="0" xfId="71" applyFont="1" applyFill="1" applyAlignment="1">
      <alignment vertical="center" wrapText="1"/>
    </xf>
    <xf numFmtId="0" fontId="66" fillId="4" borderId="12" xfId="71" applyFont="1" applyFill="1" applyBorder="1" applyAlignment="1">
      <alignment horizontal="center" vertical="center"/>
    </xf>
    <xf numFmtId="49" fontId="66" fillId="4" borderId="12" xfId="71" applyNumberFormat="1" applyFont="1" applyFill="1" applyBorder="1" applyAlignment="1">
      <alignment horizontal="center" vertical="center" wrapText="1"/>
    </xf>
    <xf numFmtId="168" fontId="66" fillId="4" borderId="12" xfId="71" applyNumberFormat="1" applyFont="1" applyFill="1" applyBorder="1" applyAlignment="1">
      <alignment horizontal="center" vertical="center" wrapText="1"/>
    </xf>
    <xf numFmtId="168" fontId="66" fillId="4" borderId="12" xfId="34" applyNumberFormat="1" applyFont="1" applyFill="1" applyBorder="1" applyAlignment="1">
      <alignment vertical="center"/>
    </xf>
    <xf numFmtId="167" fontId="66" fillId="4" borderId="12" xfId="34" applyNumberFormat="1" applyFont="1" applyFill="1" applyBorder="1" applyAlignment="1">
      <alignment vertical="center"/>
    </xf>
    <xf numFmtId="171" fontId="66" fillId="4" borderId="12" xfId="13" applyNumberFormat="1" applyFont="1" applyFill="1" applyBorder="1" applyAlignment="1">
      <alignment vertical="center"/>
    </xf>
    <xf numFmtId="171" fontId="66" fillId="4" borderId="0" xfId="13" applyNumberFormat="1" applyFont="1" applyFill="1" applyBorder="1" applyAlignment="1">
      <alignment vertical="center"/>
    </xf>
    <xf numFmtId="0" fontId="66" fillId="4" borderId="0" xfId="71" applyFont="1" applyFill="1" applyAlignment="1">
      <alignment vertical="center"/>
    </xf>
    <xf numFmtId="3" fontId="66" fillId="4" borderId="0" xfId="71" applyNumberFormat="1" applyFont="1" applyFill="1" applyAlignment="1">
      <alignment vertical="center"/>
    </xf>
    <xf numFmtId="0" fontId="66" fillId="4" borderId="7" xfId="71" applyFont="1" applyFill="1" applyBorder="1" applyAlignment="1">
      <alignment horizontal="center" vertical="center"/>
    </xf>
    <xf numFmtId="49" fontId="66" fillId="4" borderId="7" xfId="71" applyNumberFormat="1" applyFont="1" applyFill="1" applyBorder="1" applyAlignment="1">
      <alignment horizontal="right" vertical="center" wrapText="1"/>
    </xf>
    <xf numFmtId="168" fontId="66" fillId="4" borderId="7" xfId="71" applyNumberFormat="1" applyFont="1" applyFill="1" applyBorder="1" applyAlignment="1">
      <alignment vertical="center" wrapText="1"/>
    </xf>
    <xf numFmtId="168" fontId="66" fillId="4" borderId="7" xfId="34" applyNumberFormat="1" applyFont="1" applyFill="1" applyBorder="1" applyAlignment="1">
      <alignment horizontal="left" vertical="center"/>
    </xf>
    <xf numFmtId="168" fontId="66" fillId="4" borderId="7" xfId="34" applyNumberFormat="1" applyFont="1" applyFill="1" applyBorder="1" applyAlignment="1">
      <alignment vertical="center"/>
    </xf>
    <xf numFmtId="167" fontId="66" fillId="4" borderId="7" xfId="34" applyNumberFormat="1" applyFont="1" applyFill="1" applyBorder="1" applyAlignment="1">
      <alignment vertical="center"/>
    </xf>
    <xf numFmtId="167" fontId="66" fillId="4" borderId="7" xfId="13" applyNumberFormat="1" applyFont="1" applyFill="1" applyBorder="1" applyAlignment="1">
      <alignment vertical="center"/>
    </xf>
    <xf numFmtId="167" fontId="66" fillId="4" borderId="0" xfId="13" applyNumberFormat="1" applyFont="1" applyFill="1" applyBorder="1" applyAlignment="1">
      <alignment vertical="center"/>
    </xf>
    <xf numFmtId="0" fontId="45" fillId="4" borderId="0" xfId="71" applyFont="1" applyFill="1" applyAlignment="1">
      <alignment horizontal="right" vertical="center"/>
    </xf>
    <xf numFmtId="0" fontId="45" fillId="4" borderId="0" xfId="71" applyFont="1" applyFill="1" applyAlignment="1">
      <alignment vertical="center"/>
    </xf>
    <xf numFmtId="0" fontId="45" fillId="4" borderId="0" xfId="71" applyFont="1" applyFill="1" applyAlignment="1">
      <alignment horizontal="left" vertical="center"/>
    </xf>
    <xf numFmtId="0" fontId="23" fillId="4" borderId="7" xfId="71" applyFont="1" applyFill="1" applyBorder="1" applyAlignment="1">
      <alignment horizontal="center" vertical="center"/>
    </xf>
    <xf numFmtId="49" fontId="23" fillId="4" borderId="7" xfId="71" applyNumberFormat="1" applyFont="1" applyFill="1" applyBorder="1" applyAlignment="1">
      <alignment horizontal="right" vertical="center" wrapText="1"/>
    </xf>
    <xf numFmtId="168" fontId="23" fillId="4" borderId="7" xfId="71" applyNumberFormat="1" applyFont="1" applyFill="1" applyBorder="1" applyAlignment="1">
      <alignment vertical="center" wrapText="1"/>
    </xf>
    <xf numFmtId="168" fontId="23" fillId="4" borderId="7" xfId="34" applyNumberFormat="1" applyFont="1" applyFill="1" applyBorder="1" applyAlignment="1">
      <alignment horizontal="left" vertical="center"/>
    </xf>
    <xf numFmtId="168" fontId="23" fillId="4" borderId="7" xfId="34" applyNumberFormat="1" applyFont="1" applyFill="1" applyBorder="1" applyAlignment="1">
      <alignment vertical="center"/>
    </xf>
    <xf numFmtId="167" fontId="23" fillId="4" borderId="7" xfId="34" applyNumberFormat="1" applyFont="1" applyFill="1" applyBorder="1" applyAlignment="1">
      <alignment vertical="center"/>
    </xf>
    <xf numFmtId="167" fontId="23" fillId="4" borderId="7" xfId="13" applyNumberFormat="1" applyFont="1" applyFill="1" applyBorder="1" applyAlignment="1">
      <alignment vertical="center"/>
    </xf>
    <xf numFmtId="167" fontId="23" fillId="4" borderId="0" xfId="13" applyNumberFormat="1" applyFont="1" applyFill="1" applyBorder="1" applyAlignment="1">
      <alignment vertical="center"/>
    </xf>
    <xf numFmtId="0" fontId="23" fillId="4" borderId="0" xfId="71" applyFont="1" applyFill="1" applyAlignment="1">
      <alignment horizontal="right" vertical="center"/>
    </xf>
    <xf numFmtId="0" fontId="23" fillId="4" borderId="0" xfId="71" applyFont="1" applyFill="1" applyAlignment="1">
      <alignment horizontal="left" vertical="center"/>
    </xf>
    <xf numFmtId="49" fontId="23" fillId="4" borderId="7" xfId="71" applyNumberFormat="1" applyFont="1" applyFill="1" applyBorder="1" applyAlignment="1">
      <alignment vertical="center" wrapText="1"/>
    </xf>
    <xf numFmtId="49" fontId="23" fillId="4" borderId="7" xfId="71" quotePrefix="1" applyNumberFormat="1" applyFont="1" applyFill="1" applyBorder="1" applyAlignment="1">
      <alignment vertical="center" wrapText="1"/>
    </xf>
    <xf numFmtId="168" fontId="23" fillId="4" borderId="7" xfId="71" quotePrefix="1" applyNumberFormat="1" applyFont="1" applyFill="1" applyBorder="1" applyAlignment="1">
      <alignment vertical="center" wrapText="1"/>
    </xf>
    <xf numFmtId="49" fontId="10" fillId="4" borderId="7" xfId="71" quotePrefix="1" applyNumberFormat="1" applyFont="1" applyFill="1" applyBorder="1" applyAlignment="1">
      <alignment vertical="center" wrapText="1"/>
    </xf>
    <xf numFmtId="168" fontId="10" fillId="4" borderId="7" xfId="71" quotePrefix="1" applyNumberFormat="1" applyFont="1" applyFill="1" applyBorder="1" applyAlignment="1">
      <alignment vertical="center" wrapText="1"/>
    </xf>
    <xf numFmtId="49" fontId="66" fillId="4" borderId="7" xfId="71" applyNumberFormat="1" applyFont="1" applyFill="1" applyBorder="1" applyAlignment="1">
      <alignment vertical="center" wrapText="1"/>
    </xf>
    <xf numFmtId="191" fontId="66" fillId="4" borderId="7" xfId="71" applyNumberFormat="1" applyFont="1" applyFill="1" applyBorder="1" applyAlignment="1">
      <alignment vertical="center" wrapText="1"/>
    </xf>
    <xf numFmtId="3" fontId="66" fillId="4" borderId="7" xfId="71" applyNumberFormat="1" applyFont="1" applyFill="1" applyBorder="1" applyAlignment="1">
      <alignment vertical="center" wrapText="1"/>
    </xf>
    <xf numFmtId="0" fontId="65" fillId="4" borderId="7" xfId="71" applyFont="1" applyFill="1" applyBorder="1" applyAlignment="1">
      <alignment horizontal="center" vertical="center"/>
    </xf>
    <xf numFmtId="49" fontId="65" fillId="4" borderId="7" xfId="71" applyNumberFormat="1" applyFont="1" applyFill="1" applyBorder="1" applyAlignment="1">
      <alignment horizontal="right" vertical="center" wrapText="1"/>
    </xf>
    <xf numFmtId="168" fontId="65" fillId="4" borderId="7" xfId="71" applyNumberFormat="1" applyFont="1" applyFill="1" applyBorder="1" applyAlignment="1">
      <alignment vertical="center" wrapText="1"/>
    </xf>
    <xf numFmtId="168" fontId="65" fillId="4" borderId="7" xfId="71" applyNumberFormat="1" applyFont="1" applyFill="1" applyBorder="1" applyAlignment="1">
      <alignment horizontal="left" vertical="center" wrapText="1"/>
    </xf>
    <xf numFmtId="167" fontId="65" fillId="4" borderId="0" xfId="13" applyNumberFormat="1" applyFont="1" applyFill="1" applyBorder="1" applyAlignment="1">
      <alignment horizontal="center" vertical="center"/>
    </xf>
    <xf numFmtId="0" fontId="65" fillId="4" borderId="0" xfId="71" applyFont="1" applyFill="1" applyAlignment="1">
      <alignment horizontal="right" vertical="center"/>
    </xf>
    <xf numFmtId="0" fontId="65" fillId="4" borderId="0" xfId="71" applyFont="1" applyFill="1" applyAlignment="1">
      <alignment vertical="center"/>
    </xf>
    <xf numFmtId="0" fontId="65" fillId="4" borderId="0" xfId="71" applyFont="1" applyFill="1" applyAlignment="1">
      <alignment horizontal="left" vertical="center"/>
    </xf>
    <xf numFmtId="3" fontId="23" fillId="4" borderId="7" xfId="34" applyNumberFormat="1" applyFont="1" applyFill="1" applyBorder="1" applyAlignment="1">
      <alignment vertical="center"/>
    </xf>
    <xf numFmtId="3" fontId="23" fillId="4" borderId="7" xfId="34" applyNumberFormat="1" applyFont="1" applyFill="1" applyBorder="1" applyAlignment="1">
      <alignment horizontal="left" vertical="center"/>
    </xf>
    <xf numFmtId="167" fontId="23" fillId="4" borderId="0" xfId="13" applyNumberFormat="1" applyFont="1" applyFill="1" applyBorder="1" applyAlignment="1">
      <alignment horizontal="center" vertical="center"/>
    </xf>
    <xf numFmtId="168" fontId="65" fillId="4" borderId="7" xfId="34" applyNumberFormat="1" applyFont="1" applyFill="1" applyBorder="1" applyAlignment="1">
      <alignment vertical="center"/>
    </xf>
    <xf numFmtId="167" fontId="65" fillId="4" borderId="0" xfId="13" applyNumberFormat="1" applyFont="1" applyFill="1" applyBorder="1" applyAlignment="1">
      <alignment vertical="center"/>
    </xf>
    <xf numFmtId="49" fontId="65" fillId="4" borderId="7" xfId="71" applyNumberFormat="1" applyFont="1" applyFill="1" applyBorder="1" applyAlignment="1">
      <alignment vertical="center" wrapText="1"/>
    </xf>
    <xf numFmtId="3" fontId="66" fillId="4" borderId="7" xfId="34" applyNumberFormat="1" applyFont="1" applyFill="1" applyBorder="1" applyAlignment="1">
      <alignment vertical="center"/>
    </xf>
    <xf numFmtId="0" fontId="66" fillId="4" borderId="13" xfId="71" applyFont="1" applyFill="1" applyBorder="1" applyAlignment="1">
      <alignment horizontal="center" vertical="center"/>
    </xf>
    <xf numFmtId="49" fontId="66" fillId="4" borderId="13" xfId="71" applyNumberFormat="1" applyFont="1" applyFill="1" applyBorder="1" applyAlignment="1">
      <alignment vertical="center" wrapText="1"/>
    </xf>
    <xf numFmtId="168" fontId="66" fillId="4" borderId="13" xfId="71" applyNumberFormat="1" applyFont="1" applyFill="1" applyBorder="1" applyAlignment="1">
      <alignment vertical="center" wrapText="1"/>
    </xf>
    <xf numFmtId="168" fontId="66" fillId="4" borderId="13" xfId="34" applyNumberFormat="1" applyFont="1" applyFill="1" applyBorder="1" applyAlignment="1">
      <alignment vertical="center"/>
    </xf>
    <xf numFmtId="167" fontId="66" fillId="4" borderId="13" xfId="34" applyNumberFormat="1" applyFont="1" applyFill="1" applyBorder="1" applyAlignment="1">
      <alignment vertical="center"/>
    </xf>
    <xf numFmtId="167" fontId="66" fillId="4" borderId="13" xfId="13" applyNumberFormat="1" applyFont="1" applyFill="1" applyBorder="1" applyAlignment="1">
      <alignment vertical="center"/>
    </xf>
    <xf numFmtId="0" fontId="23" fillId="4" borderId="12" xfId="71" applyFont="1" applyFill="1" applyBorder="1" applyAlignment="1">
      <alignment horizontal="center" vertical="center"/>
    </xf>
    <xf numFmtId="49" fontId="23" fillId="4" borderId="12" xfId="71" applyNumberFormat="1" applyFont="1" applyFill="1" applyBorder="1" applyAlignment="1">
      <alignment vertical="center" wrapText="1"/>
    </xf>
    <xf numFmtId="168" fontId="23" fillId="4" borderId="12" xfId="71" applyNumberFormat="1" applyFont="1" applyFill="1" applyBorder="1" applyAlignment="1">
      <alignment vertical="center" wrapText="1"/>
    </xf>
    <xf numFmtId="168" fontId="45" fillId="4" borderId="12" xfId="34" applyNumberFormat="1" applyFont="1" applyFill="1" applyBorder="1" applyAlignment="1">
      <alignment vertical="center"/>
    </xf>
    <xf numFmtId="168" fontId="23" fillId="4" borderId="12" xfId="34" applyNumberFormat="1" applyFont="1" applyFill="1" applyBorder="1" applyAlignment="1">
      <alignment vertical="center"/>
    </xf>
    <xf numFmtId="167" fontId="23" fillId="4" borderId="12" xfId="34" applyNumberFormat="1" applyFont="1" applyFill="1" applyBorder="1" applyAlignment="1">
      <alignment vertical="center"/>
    </xf>
    <xf numFmtId="167" fontId="23" fillId="4" borderId="12" xfId="13" applyNumberFormat="1" applyFont="1" applyFill="1" applyBorder="1" applyAlignment="1">
      <alignment vertical="center"/>
    </xf>
    <xf numFmtId="0" fontId="23" fillId="4" borderId="9" xfId="71" applyFont="1" applyFill="1" applyBorder="1" applyAlignment="1">
      <alignment horizontal="center" vertical="center"/>
    </xf>
    <xf numFmtId="49" fontId="23" fillId="4" borderId="9" xfId="71" applyNumberFormat="1" applyFont="1" applyFill="1" applyBorder="1" applyAlignment="1">
      <alignment vertical="center" wrapText="1"/>
    </xf>
    <xf numFmtId="168" fontId="23" fillId="4" borderId="9" xfId="71" applyNumberFormat="1" applyFont="1" applyFill="1" applyBorder="1" applyAlignment="1">
      <alignment vertical="center" wrapText="1"/>
    </xf>
    <xf numFmtId="3" fontId="23" fillId="4" borderId="9" xfId="34" applyNumberFormat="1" applyFont="1" applyFill="1" applyBorder="1" applyAlignment="1">
      <alignment vertical="center"/>
    </xf>
    <xf numFmtId="167" fontId="23" fillId="4" borderId="9" xfId="34" applyNumberFormat="1" applyFont="1" applyFill="1" applyBorder="1" applyAlignment="1">
      <alignment vertical="center"/>
    </xf>
    <xf numFmtId="167" fontId="23" fillId="4" borderId="9" xfId="13" applyNumberFormat="1" applyFont="1" applyFill="1" applyBorder="1" applyAlignment="1">
      <alignment vertical="center"/>
    </xf>
    <xf numFmtId="0" fontId="23" fillId="4" borderId="0" xfId="71" applyFont="1" applyFill="1" applyAlignment="1">
      <alignment horizontal="center" vertical="center"/>
    </xf>
    <xf numFmtId="167" fontId="23" fillId="4" borderId="0" xfId="34" applyNumberFormat="1" applyFont="1" applyFill="1" applyAlignment="1">
      <alignment vertical="center"/>
    </xf>
    <xf numFmtId="0" fontId="78" fillId="4" borderId="0" xfId="71" applyFont="1" applyFill="1" applyAlignment="1">
      <alignment horizontal="center" vertical="center"/>
    </xf>
    <xf numFmtId="49" fontId="23" fillId="4" borderId="0" xfId="71" applyNumberFormat="1" applyFont="1" applyFill="1" applyAlignment="1">
      <alignment horizontal="left" vertical="center"/>
    </xf>
    <xf numFmtId="168" fontId="23" fillId="4" borderId="0" xfId="71" applyNumberFormat="1" applyFont="1" applyFill="1" applyAlignment="1">
      <alignment horizontal="left" vertical="center"/>
    </xf>
    <xf numFmtId="4" fontId="23" fillId="4" borderId="0" xfId="71" applyNumberFormat="1" applyFont="1" applyFill="1" applyAlignment="1">
      <alignment horizontal="left" vertical="center"/>
    </xf>
    <xf numFmtId="167" fontId="23" fillId="4" borderId="0" xfId="71" applyNumberFormat="1" applyFont="1" applyFill="1" applyAlignment="1">
      <alignment horizontal="left" vertical="center"/>
    </xf>
    <xf numFmtId="167" fontId="23" fillId="4" borderId="0" xfId="13" applyNumberFormat="1" applyFont="1" applyFill="1" applyAlignment="1">
      <alignment horizontal="left" vertical="center"/>
    </xf>
    <xf numFmtId="3" fontId="66" fillId="4" borderId="7" xfId="62" applyNumberFormat="1" applyFont="1" applyFill="1" applyBorder="1" applyAlignment="1">
      <alignment horizontal="right" vertical="center" wrapText="1"/>
    </xf>
    <xf numFmtId="1" fontId="66" fillId="4" borderId="7" xfId="62" applyNumberFormat="1" applyFont="1" applyFill="1" applyBorder="1" applyAlignment="1">
      <alignment horizontal="left" vertical="center" wrapText="1"/>
    </xf>
    <xf numFmtId="1" fontId="66" fillId="4" borderId="7" xfId="62" applyNumberFormat="1" applyFont="1" applyFill="1" applyBorder="1" applyAlignment="1">
      <alignment horizontal="right" vertical="center" wrapText="1"/>
    </xf>
    <xf numFmtId="168" fontId="66" fillId="4" borderId="7" xfId="62" applyNumberFormat="1" applyFont="1" applyFill="1" applyBorder="1" applyAlignment="1">
      <alignment horizontal="right" vertical="center" wrapText="1"/>
    </xf>
    <xf numFmtId="168" fontId="66" fillId="4" borderId="7" xfId="62" applyNumberFormat="1" applyFont="1" applyFill="1" applyBorder="1" applyAlignment="1">
      <alignment horizontal="left" vertical="center" wrapText="1"/>
    </xf>
    <xf numFmtId="1" fontId="23" fillId="4" borderId="7" xfId="62" applyNumberFormat="1" applyFont="1" applyFill="1" applyBorder="1" applyAlignment="1">
      <alignment horizontal="left" vertical="center" wrapText="1"/>
    </xf>
    <xf numFmtId="1" fontId="23" fillId="4" borderId="7" xfId="62" applyNumberFormat="1" applyFont="1" applyFill="1" applyBorder="1" applyAlignment="1">
      <alignment horizontal="right" vertical="center" wrapText="1"/>
    </xf>
    <xf numFmtId="3" fontId="23" fillId="4" borderId="7" xfId="62" applyNumberFormat="1" applyFont="1" applyFill="1" applyBorder="1" applyAlignment="1">
      <alignment horizontal="right" vertical="center" wrapText="1"/>
    </xf>
    <xf numFmtId="3" fontId="23" fillId="4" borderId="7" xfId="62" applyNumberFormat="1" applyFont="1" applyFill="1" applyBorder="1" applyAlignment="1">
      <alignment horizontal="left" vertical="center" wrapText="1"/>
    </xf>
    <xf numFmtId="1" fontId="65" fillId="4" borderId="7" xfId="62" applyNumberFormat="1" applyFont="1" applyFill="1" applyBorder="1" applyAlignment="1">
      <alignment horizontal="left" vertical="center" wrapText="1"/>
    </xf>
    <xf numFmtId="1" fontId="65" fillId="4" borderId="7" xfId="62" applyNumberFormat="1" applyFont="1" applyFill="1" applyBorder="1" applyAlignment="1">
      <alignment horizontal="right" vertical="center" wrapText="1"/>
    </xf>
    <xf numFmtId="168" fontId="65" fillId="4" borderId="7" xfId="62" applyNumberFormat="1" applyFont="1" applyFill="1" applyBorder="1" applyAlignment="1">
      <alignment horizontal="right" vertical="center" wrapText="1"/>
    </xf>
    <xf numFmtId="168" fontId="65" fillId="4" borderId="7" xfId="62" applyNumberFormat="1" applyFont="1" applyFill="1" applyBorder="1" applyAlignment="1">
      <alignment horizontal="left" vertical="center" wrapText="1"/>
    </xf>
    <xf numFmtId="1" fontId="67" fillId="4" borderId="7" xfId="62" applyNumberFormat="1" applyFont="1" applyFill="1" applyBorder="1" applyAlignment="1">
      <alignment horizontal="right" vertical="center" wrapText="1"/>
    </xf>
    <xf numFmtId="168" fontId="67" fillId="4" borderId="7" xfId="62" applyNumberFormat="1" applyFont="1" applyFill="1" applyBorder="1" applyAlignment="1">
      <alignment horizontal="right" vertical="center" wrapText="1"/>
    </xf>
    <xf numFmtId="168" fontId="65" fillId="4" borderId="7" xfId="62" applyNumberFormat="1" applyFont="1" applyFill="1" applyBorder="1" applyAlignment="1">
      <alignment horizontal="center" vertical="center" wrapText="1"/>
    </xf>
    <xf numFmtId="3" fontId="23" fillId="4" borderId="7" xfId="62" applyNumberFormat="1" applyFont="1" applyFill="1" applyBorder="1" applyAlignment="1">
      <alignment horizontal="center" vertical="center" wrapText="1"/>
    </xf>
    <xf numFmtId="3" fontId="10" fillId="4" borderId="7" xfId="62" applyNumberFormat="1" applyFont="1" applyFill="1" applyBorder="1" applyAlignment="1">
      <alignment horizontal="left" vertical="center" wrapText="1"/>
    </xf>
    <xf numFmtId="1" fontId="67" fillId="4" borderId="7" xfId="62" applyNumberFormat="1" applyFont="1" applyFill="1" applyBorder="1" applyAlignment="1">
      <alignment horizontal="left" vertical="center" wrapText="1"/>
    </xf>
    <xf numFmtId="168" fontId="67" fillId="4" borderId="7" xfId="62" applyNumberFormat="1" applyFont="1" applyFill="1" applyBorder="1" applyAlignment="1">
      <alignment horizontal="left" vertical="center" wrapText="1"/>
    </xf>
    <xf numFmtId="0" fontId="66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vertical="center" wrapText="1"/>
    </xf>
    <xf numFmtId="0" fontId="65" fillId="0" borderId="0" xfId="0" applyFont="1" applyFill="1" applyAlignment="1">
      <alignment vertical="center"/>
    </xf>
    <xf numFmtId="0" fontId="66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167" fontId="18" fillId="0" borderId="4" xfId="4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 wrapText="1"/>
    </xf>
    <xf numFmtId="167" fontId="22" fillId="0" borderId="4" xfId="4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79" fillId="0" borderId="4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vertical="center"/>
    </xf>
    <xf numFmtId="0" fontId="22" fillId="0" borderId="4" xfId="0" quotePrefix="1" applyFont="1" applyFill="1" applyBorder="1" applyAlignment="1">
      <alignment horizontal="left" vertical="center" wrapText="1"/>
    </xf>
    <xf numFmtId="0" fontId="22" fillId="0" borderId="4" xfId="0" quotePrefix="1" applyFont="1" applyFill="1" applyBorder="1" applyAlignment="1">
      <alignment horizontal="center" vertical="center" wrapText="1"/>
    </xf>
    <xf numFmtId="167" fontId="22" fillId="0" borderId="4" xfId="13" applyNumberFormat="1" applyFont="1" applyFill="1" applyBorder="1" applyAlignment="1">
      <alignment horizontal="center" vertical="center" wrapText="1"/>
    </xf>
    <xf numFmtId="171" fontId="18" fillId="0" borderId="4" xfId="40" applyNumberFormat="1" applyFont="1" applyFill="1" applyBorder="1" applyAlignment="1">
      <alignment horizontal="center" vertical="center" wrapText="1"/>
    </xf>
    <xf numFmtId="0" fontId="84" fillId="0" borderId="4" xfId="0" applyFont="1" applyFill="1" applyBorder="1" applyAlignment="1">
      <alignment horizontal="center" vertical="center"/>
    </xf>
    <xf numFmtId="0" fontId="86" fillId="0" borderId="0" xfId="0" applyFont="1" applyFill="1" applyAlignment="1">
      <alignment vertical="center"/>
    </xf>
    <xf numFmtId="0" fontId="82" fillId="0" borderId="4" xfId="0" applyFont="1" applyFill="1" applyBorder="1" applyAlignment="1">
      <alignment horizontal="left" vertical="center" wrapText="1"/>
    </xf>
    <xf numFmtId="167" fontId="82" fillId="0" borderId="4" xfId="13" applyNumberFormat="1" applyFont="1" applyFill="1" applyBorder="1" applyAlignment="1">
      <alignment horizontal="center" vertical="center" wrapText="1"/>
    </xf>
    <xf numFmtId="0" fontId="82" fillId="0" borderId="4" xfId="0" applyFont="1" applyFill="1" applyBorder="1" applyAlignment="1">
      <alignment horizontal="center" vertical="center"/>
    </xf>
    <xf numFmtId="0" fontId="88" fillId="0" borderId="0" xfId="0" applyFont="1" applyFill="1" applyAlignment="1">
      <alignment vertical="center"/>
    </xf>
    <xf numFmtId="43" fontId="18" fillId="0" borderId="4" xfId="40" applyNumberFormat="1" applyFont="1" applyFill="1" applyBorder="1" applyAlignment="1">
      <alignment horizontal="center" vertical="center"/>
    </xf>
    <xf numFmtId="171" fontId="82" fillId="0" borderId="4" xfId="40" applyNumberFormat="1" applyFont="1" applyFill="1" applyBorder="1" applyAlignment="1">
      <alignment horizontal="center" vertical="center"/>
    </xf>
    <xf numFmtId="43" fontId="79" fillId="0" borderId="4" xfId="0" applyNumberFormat="1" applyFont="1" applyFill="1" applyBorder="1" applyAlignment="1">
      <alignment vertical="center"/>
    </xf>
    <xf numFmtId="43" fontId="22" fillId="0" borderId="4" xfId="0" applyNumberFormat="1" applyFont="1" applyFill="1" applyBorder="1" applyAlignment="1">
      <alignment vertical="center"/>
    </xf>
    <xf numFmtId="43" fontId="22" fillId="0" borderId="4" xfId="40" applyNumberFormat="1" applyFont="1" applyFill="1" applyBorder="1" applyAlignment="1">
      <alignment horizontal="center" vertical="center"/>
    </xf>
    <xf numFmtId="171" fontId="22" fillId="0" borderId="4" xfId="0" applyNumberFormat="1" applyFont="1" applyFill="1" applyBorder="1" applyAlignment="1">
      <alignment vertical="center"/>
    </xf>
    <xf numFmtId="171" fontId="79" fillId="0" borderId="4" xfId="0" applyNumberFormat="1" applyFont="1" applyFill="1" applyBorder="1" applyAlignment="1">
      <alignment vertical="center"/>
    </xf>
    <xf numFmtId="171" fontId="22" fillId="0" borderId="4" xfId="0" applyNumberFormat="1" applyFont="1" applyFill="1" applyBorder="1" applyAlignment="1">
      <alignment horizontal="center" vertical="center"/>
    </xf>
    <xf numFmtId="43" fontId="82" fillId="0" borderId="4" xfId="13" applyNumberFormat="1" applyFont="1" applyFill="1" applyBorder="1" applyAlignment="1">
      <alignment horizontal="center" vertical="center"/>
    </xf>
    <xf numFmtId="0" fontId="23" fillId="0" borderId="0" xfId="69" applyFont="1" applyFill="1" applyAlignment="1">
      <alignment vertical="center"/>
    </xf>
    <xf numFmtId="0" fontId="23" fillId="0" borderId="0" xfId="69" applyFont="1" applyFill="1" applyAlignment="1">
      <alignment vertical="center" wrapText="1"/>
    </xf>
    <xf numFmtId="0" fontId="23" fillId="0" borderId="0" xfId="69" applyFont="1" applyFill="1" applyAlignment="1">
      <alignment horizontal="center" vertical="center" wrapText="1"/>
    </xf>
    <xf numFmtId="0" fontId="22" fillId="0" borderId="0" xfId="69" applyFont="1" applyFill="1" applyBorder="1" applyAlignment="1">
      <alignment vertical="center"/>
    </xf>
    <xf numFmtId="0" fontId="22" fillId="0" borderId="0" xfId="69" applyFont="1" applyFill="1" applyAlignment="1">
      <alignment horizontal="center" vertical="center" wrapText="1"/>
    </xf>
    <xf numFmtId="0" fontId="22" fillId="0" borderId="0" xfId="69" applyFont="1" applyFill="1" applyAlignment="1">
      <alignment vertical="center"/>
    </xf>
    <xf numFmtId="0" fontId="18" fillId="0" borderId="4" xfId="69" applyFont="1" applyFill="1" applyBorder="1" applyAlignment="1">
      <alignment horizontal="center" vertical="center" wrapText="1"/>
    </xf>
    <xf numFmtId="0" fontId="66" fillId="0" borderId="0" xfId="69" applyFont="1" applyFill="1" applyAlignment="1">
      <alignment vertical="center" wrapText="1"/>
    </xf>
    <xf numFmtId="0" fontId="18" fillId="0" borderId="4" xfId="69" applyFont="1" applyFill="1" applyBorder="1" applyAlignment="1">
      <alignment horizontal="center" vertical="center"/>
    </xf>
    <xf numFmtId="0" fontId="18" fillId="0" borderId="4" xfId="69" applyFont="1" applyFill="1" applyBorder="1" applyAlignment="1">
      <alignment vertical="center" wrapText="1"/>
    </xf>
    <xf numFmtId="0" fontId="22" fillId="0" borderId="4" xfId="69" applyFont="1" applyFill="1" applyBorder="1" applyAlignment="1">
      <alignment horizontal="center" vertical="center" wrapText="1"/>
    </xf>
    <xf numFmtId="4" fontId="22" fillId="0" borderId="4" xfId="24" applyNumberFormat="1" applyFont="1" applyFill="1" applyBorder="1" applyAlignment="1">
      <alignment horizontal="center" vertical="center"/>
    </xf>
    <xf numFmtId="0" fontId="22" fillId="0" borderId="4" xfId="69" applyFont="1" applyFill="1" applyBorder="1" applyAlignment="1">
      <alignment vertical="center"/>
    </xf>
    <xf numFmtId="168" fontId="22" fillId="0" borderId="4" xfId="24" applyNumberFormat="1" applyFont="1" applyFill="1" applyBorder="1" applyAlignment="1">
      <alignment horizontal="center" vertical="center"/>
    </xf>
    <xf numFmtId="0" fontId="66" fillId="0" borderId="0" xfId="69" applyFont="1" applyFill="1" applyAlignment="1">
      <alignment vertical="center"/>
    </xf>
    <xf numFmtId="0" fontId="18" fillId="0" borderId="4" xfId="69" applyFont="1" applyFill="1" applyBorder="1" applyAlignment="1">
      <alignment horizontal="left" vertical="center" wrapText="1"/>
    </xf>
    <xf numFmtId="0" fontId="22" fillId="0" borderId="4" xfId="69" applyFont="1" applyFill="1" applyBorder="1" applyAlignment="1">
      <alignment horizontal="center" vertical="center"/>
    </xf>
    <xf numFmtId="0" fontId="22" fillId="0" borderId="4" xfId="69" applyFont="1" applyFill="1" applyBorder="1" applyAlignment="1">
      <alignment horizontal="left" vertical="center" wrapText="1"/>
    </xf>
    <xf numFmtId="0" fontId="23" fillId="0" borderId="0" xfId="69" applyFont="1" applyFill="1" applyAlignment="1">
      <alignment horizontal="right" vertical="center"/>
    </xf>
    <xf numFmtId="0" fontId="23" fillId="0" borderId="0" xfId="69" applyFont="1" applyFill="1" applyAlignment="1">
      <alignment horizontal="left" vertical="center"/>
    </xf>
    <xf numFmtId="168" fontId="23" fillId="0" borderId="0" xfId="69" applyNumberFormat="1" applyFont="1" applyFill="1" applyAlignment="1">
      <alignment horizontal="right" vertical="center"/>
    </xf>
    <xf numFmtId="0" fontId="22" fillId="0" borderId="4" xfId="69" applyFont="1" applyFill="1" applyBorder="1" applyAlignment="1">
      <alignment vertical="center" wrapText="1"/>
    </xf>
    <xf numFmtId="192" fontId="22" fillId="0" borderId="4" xfId="24" applyNumberFormat="1" applyFont="1" applyFill="1" applyBorder="1" applyAlignment="1">
      <alignment horizontal="center" vertical="center"/>
    </xf>
    <xf numFmtId="0" fontId="22" fillId="0" borderId="0" xfId="69" applyFont="1" applyFill="1" applyAlignment="1">
      <alignment horizontal="center" vertical="center"/>
    </xf>
    <xf numFmtId="0" fontId="22" fillId="0" borderId="0" xfId="69" applyFont="1" applyFill="1" applyAlignment="1">
      <alignment vertical="center" wrapText="1"/>
    </xf>
    <xf numFmtId="167" fontId="22" fillId="0" borderId="0" xfId="24" applyNumberFormat="1" applyFont="1" applyFill="1" applyAlignment="1">
      <alignment horizontal="center" vertical="center"/>
    </xf>
    <xf numFmtId="168" fontId="22" fillId="0" borderId="0" xfId="24" applyNumberFormat="1" applyFont="1" applyFill="1" applyAlignment="1">
      <alignment vertical="center"/>
    </xf>
    <xf numFmtId="0" fontId="22" fillId="0" borderId="0" xfId="69" applyFont="1" applyFill="1" applyAlignment="1">
      <alignment horizontal="right" vertical="center" wrapText="1"/>
    </xf>
    <xf numFmtId="168" fontId="22" fillId="0" borderId="0" xfId="69" applyNumberFormat="1" applyFont="1" applyFill="1" applyAlignment="1">
      <alignment horizontal="left" vertical="center"/>
    </xf>
    <xf numFmtId="168" fontId="22" fillId="0" borderId="0" xfId="69" applyNumberFormat="1" applyFont="1" applyFill="1" applyAlignment="1">
      <alignment vertical="center"/>
    </xf>
    <xf numFmtId="0" fontId="23" fillId="0" borderId="0" xfId="69" applyFont="1" applyFill="1" applyAlignment="1">
      <alignment horizontal="center" vertical="center"/>
    </xf>
    <xf numFmtId="0" fontId="18" fillId="0" borderId="0" xfId="69" applyFont="1" applyFill="1" applyAlignment="1">
      <alignment vertical="center" wrapText="1"/>
    </xf>
    <xf numFmtId="3" fontId="18" fillId="0" borderId="4" xfId="69" applyNumberFormat="1" applyFont="1" applyFill="1" applyBorder="1" applyAlignment="1">
      <alignment vertical="center" wrapText="1"/>
    </xf>
    <xf numFmtId="0" fontId="18" fillId="0" borderId="0" xfId="69" applyFont="1" applyFill="1" applyAlignment="1">
      <alignment horizontal="right" vertical="center"/>
    </xf>
    <xf numFmtId="0" fontId="18" fillId="0" borderId="0" xfId="69" applyFont="1" applyFill="1" applyAlignment="1">
      <alignment vertical="center"/>
    </xf>
    <xf numFmtId="0" fontId="18" fillId="0" borderId="0" xfId="69" applyFont="1" applyFill="1" applyAlignment="1">
      <alignment horizontal="left" vertical="center"/>
    </xf>
    <xf numFmtId="3" fontId="22" fillId="0" borderId="4" xfId="13" applyNumberFormat="1" applyFont="1" applyFill="1" applyBorder="1" applyAlignment="1">
      <alignment horizontal="right"/>
    </xf>
    <xf numFmtId="3" fontId="22" fillId="0" borderId="4" xfId="69" applyNumberFormat="1" applyFont="1" applyBorder="1" applyAlignment="1">
      <alignment horizontal="right" vertical="center" wrapText="1"/>
    </xf>
    <xf numFmtId="3" fontId="22" fillId="0" borderId="4" xfId="69" applyNumberFormat="1" applyFont="1" applyFill="1" applyBorder="1" applyAlignment="1">
      <alignment horizontal="right" wrapText="1"/>
    </xf>
    <xf numFmtId="3" fontId="22" fillId="0" borderId="4" xfId="69" quotePrefix="1" applyNumberFormat="1" applyFont="1" applyFill="1" applyBorder="1" applyAlignment="1">
      <alignment horizontal="right" wrapText="1"/>
    </xf>
    <xf numFmtId="3" fontId="22" fillId="0" borderId="4" xfId="69" applyNumberFormat="1" applyFont="1" applyBorder="1" applyAlignment="1">
      <alignment horizontal="right"/>
    </xf>
    <xf numFmtId="49" fontId="22" fillId="0" borderId="0" xfId="69" applyNumberFormat="1" applyFont="1" applyFill="1" applyAlignment="1">
      <alignment horizontal="center" vertical="center"/>
    </xf>
    <xf numFmtId="0" fontId="18" fillId="0" borderId="28" xfId="69" applyFont="1" applyFill="1" applyBorder="1" applyAlignment="1">
      <alignment horizontal="center" vertical="center" wrapText="1"/>
    </xf>
    <xf numFmtId="49" fontId="22" fillId="0" borderId="4" xfId="69" quotePrefix="1" applyNumberFormat="1" applyFont="1" applyFill="1" applyBorder="1" applyAlignment="1">
      <alignment horizontal="center" vertical="center" wrapText="1"/>
    </xf>
    <xf numFmtId="0" fontId="22" fillId="0" borderId="28" xfId="69" applyFont="1" applyFill="1" applyBorder="1" applyAlignment="1">
      <alignment horizontal="center" vertical="center" wrapText="1"/>
    </xf>
    <xf numFmtId="0" fontId="18" fillId="0" borderId="8" xfId="69" applyFont="1" applyFill="1" applyBorder="1" applyAlignment="1">
      <alignment horizontal="center" vertical="center"/>
    </xf>
    <xf numFmtId="0" fontId="18" fillId="0" borderId="8" xfId="69" applyFont="1" applyFill="1" applyBorder="1" applyAlignment="1">
      <alignment vertical="center" wrapText="1"/>
    </xf>
    <xf numFmtId="0" fontId="18" fillId="0" borderId="8" xfId="69" applyFont="1" applyFill="1" applyBorder="1" applyAlignment="1">
      <alignment horizontal="center" vertical="center" wrapText="1"/>
    </xf>
    <xf numFmtId="4" fontId="18" fillId="0" borderId="8" xfId="29" applyNumberFormat="1" applyFont="1" applyFill="1" applyBorder="1" applyAlignment="1">
      <alignment horizontal="center"/>
    </xf>
    <xf numFmtId="0" fontId="22" fillId="0" borderId="28" xfId="69" applyFont="1" applyFill="1" applyBorder="1" applyAlignment="1">
      <alignment vertical="center"/>
    </xf>
    <xf numFmtId="49" fontId="18" fillId="0" borderId="7" xfId="69" applyNumberFormat="1" applyFont="1" applyFill="1" applyBorder="1" applyAlignment="1">
      <alignment horizontal="center" vertical="center"/>
    </xf>
    <xf numFmtId="0" fontId="18" fillId="0" borderId="7" xfId="69" applyFont="1" applyFill="1" applyBorder="1" applyAlignment="1">
      <alignment horizontal="left" vertical="center" wrapText="1"/>
    </xf>
    <xf numFmtId="0" fontId="18" fillId="0" borderId="7" xfId="69" applyFont="1" applyFill="1" applyBorder="1" applyAlignment="1">
      <alignment horizontal="center" vertical="center" wrapText="1"/>
    </xf>
    <xf numFmtId="167" fontId="18" fillId="0" borderId="7" xfId="29" applyNumberFormat="1" applyFont="1" applyFill="1" applyBorder="1" applyAlignment="1"/>
    <xf numFmtId="168" fontId="18" fillId="0" borderId="7" xfId="29" applyNumberFormat="1" applyFont="1" applyFill="1" applyBorder="1" applyAlignment="1">
      <alignment horizontal="center"/>
    </xf>
    <xf numFmtId="0" fontId="18" fillId="0" borderId="28" xfId="69" applyFont="1" applyFill="1" applyBorder="1" applyAlignment="1">
      <alignment horizontal="right" vertical="center"/>
    </xf>
    <xf numFmtId="0" fontId="22" fillId="0" borderId="7" xfId="69" applyFont="1" applyFill="1" applyBorder="1" applyAlignment="1">
      <alignment horizontal="center" vertical="center" wrapText="1"/>
    </xf>
    <xf numFmtId="167" fontId="22" fillId="0" borderId="7" xfId="29" applyNumberFormat="1" applyFont="1" applyFill="1" applyBorder="1" applyAlignment="1"/>
    <xf numFmtId="0" fontId="90" fillId="0" borderId="28" xfId="69" applyFont="1" applyFill="1" applyBorder="1" applyAlignment="1">
      <alignment vertical="center"/>
    </xf>
    <xf numFmtId="0" fontId="90" fillId="0" borderId="0" xfId="69" applyFont="1" applyFill="1" applyAlignment="1">
      <alignment vertical="center"/>
    </xf>
    <xf numFmtId="49" fontId="22" fillId="0" borderId="7" xfId="69" applyNumberFormat="1" applyFont="1" applyFill="1" applyBorder="1" applyAlignment="1">
      <alignment horizontal="center" vertical="center"/>
    </xf>
    <xf numFmtId="0" fontId="22" fillId="0" borderId="7" xfId="69" applyFont="1" applyFill="1" applyBorder="1" applyAlignment="1">
      <alignment horizontal="left" vertical="center" wrapText="1"/>
    </xf>
    <xf numFmtId="168" fontId="22" fillId="0" borderId="7" xfId="29" applyNumberFormat="1" applyFont="1" applyFill="1" applyBorder="1" applyAlignment="1">
      <alignment horizontal="center"/>
    </xf>
    <xf numFmtId="0" fontId="22" fillId="0" borderId="7" xfId="69" quotePrefix="1" applyFont="1" applyFill="1" applyBorder="1" applyAlignment="1">
      <alignment horizontal="left" vertical="center" wrapText="1"/>
    </xf>
    <xf numFmtId="0" fontId="22" fillId="0" borderId="7" xfId="69" quotePrefix="1" applyFont="1" applyFill="1" applyBorder="1" applyAlignment="1">
      <alignment horizontal="center" vertical="center" wrapText="1"/>
    </xf>
    <xf numFmtId="49" fontId="90" fillId="0" borderId="7" xfId="69" applyNumberFormat="1" applyFont="1" applyFill="1" applyBorder="1" applyAlignment="1">
      <alignment horizontal="center" vertical="center"/>
    </xf>
    <xf numFmtId="167" fontId="91" fillId="0" borderId="7" xfId="29" applyNumberFormat="1" applyFont="1" applyFill="1" applyBorder="1" applyAlignment="1"/>
    <xf numFmtId="168" fontId="91" fillId="0" borderId="7" xfId="29" applyNumberFormat="1" applyFont="1" applyFill="1" applyBorder="1" applyAlignment="1">
      <alignment horizontal="center"/>
    </xf>
    <xf numFmtId="4" fontId="91" fillId="0" borderId="7" xfId="29" applyNumberFormat="1" applyFont="1" applyFill="1" applyBorder="1" applyAlignment="1">
      <alignment horizontal="center"/>
    </xf>
    <xf numFmtId="0" fontId="18" fillId="0" borderId="28" xfId="69" applyFont="1" applyFill="1" applyBorder="1" applyAlignment="1">
      <alignment vertical="center"/>
    </xf>
    <xf numFmtId="49" fontId="18" fillId="0" borderId="9" xfId="69" applyNumberFormat="1" applyFont="1" applyFill="1" applyBorder="1" applyAlignment="1">
      <alignment horizontal="center" vertical="center"/>
    </xf>
    <xf numFmtId="0" fontId="18" fillId="0" borderId="9" xfId="69" applyFont="1" applyFill="1" applyBorder="1" applyAlignment="1">
      <alignment horizontal="left" vertical="center" wrapText="1"/>
    </xf>
    <xf numFmtId="0" fontId="22" fillId="0" borderId="9" xfId="69" applyFont="1" applyFill="1" applyBorder="1" applyAlignment="1">
      <alignment horizontal="center" vertical="center" wrapText="1"/>
    </xf>
    <xf numFmtId="167" fontId="22" fillId="0" borderId="9" xfId="29" applyNumberFormat="1" applyFont="1" applyFill="1" applyBorder="1" applyAlignment="1"/>
    <xf numFmtId="168" fontId="18" fillId="0" borderId="9" xfId="29" applyNumberFormat="1" applyFont="1" applyFill="1" applyBorder="1" applyAlignment="1">
      <alignment horizontal="center"/>
    </xf>
    <xf numFmtId="49" fontId="18" fillId="0" borderId="4" xfId="69" applyNumberFormat="1" applyFont="1" applyFill="1" applyBorder="1" applyAlignment="1">
      <alignment horizontal="center" vertical="center"/>
    </xf>
    <xf numFmtId="167" fontId="22" fillId="0" borderId="4" xfId="29" applyNumberFormat="1" applyFont="1" applyFill="1" applyBorder="1" applyAlignment="1">
      <alignment horizontal="center" vertical="center"/>
    </xf>
    <xf numFmtId="168" fontId="18" fillId="0" borderId="4" xfId="29" applyNumberFormat="1" applyFont="1" applyFill="1" applyBorder="1" applyAlignment="1">
      <alignment horizontal="center" vertical="center"/>
    </xf>
    <xf numFmtId="49" fontId="22" fillId="0" borderId="0" xfId="69" applyNumberFormat="1" applyFont="1" applyFill="1" applyBorder="1" applyAlignment="1">
      <alignment horizontal="center" vertical="center"/>
    </xf>
    <xf numFmtId="0" fontId="22" fillId="0" borderId="0" xfId="69" applyFont="1" applyFill="1" applyBorder="1" applyAlignment="1">
      <alignment vertical="center" wrapText="1"/>
    </xf>
    <xf numFmtId="0" fontId="22" fillId="0" borderId="0" xfId="69" applyFont="1" applyFill="1" applyBorder="1" applyAlignment="1">
      <alignment horizontal="center" vertical="center" wrapText="1"/>
    </xf>
    <xf numFmtId="167" fontId="22" fillId="0" borderId="0" xfId="29" applyNumberFormat="1" applyFont="1" applyFill="1" applyBorder="1" applyAlignment="1">
      <alignment horizontal="center" vertical="center"/>
    </xf>
    <xf numFmtId="168" fontId="22" fillId="0" borderId="0" xfId="29" applyNumberFormat="1" applyFont="1" applyFill="1" applyBorder="1" applyAlignment="1">
      <alignment horizontal="center" vertical="center"/>
    </xf>
    <xf numFmtId="167" fontId="22" fillId="0" borderId="0" xfId="29" applyNumberFormat="1" applyFont="1" applyFill="1" applyAlignment="1">
      <alignment horizontal="center" vertical="center"/>
    </xf>
    <xf numFmtId="168" fontId="22" fillId="0" borderId="0" xfId="29" applyNumberFormat="1" applyFont="1" applyFill="1" applyAlignment="1">
      <alignment vertical="center"/>
    </xf>
    <xf numFmtId="0" fontId="22" fillId="0" borderId="0" xfId="69" applyFont="1" applyFill="1" applyAlignment="1">
      <alignment horizontal="left" vertical="center"/>
    </xf>
    <xf numFmtId="0" fontId="22" fillId="0" borderId="0" xfId="69" applyFont="1" applyFill="1" applyAlignment="1">
      <alignment horizontal="right" vertical="center"/>
    </xf>
    <xf numFmtId="0" fontId="22" fillId="6" borderId="0" xfId="69" applyFont="1" applyFill="1" applyAlignment="1">
      <alignment vertical="center" wrapText="1"/>
    </xf>
    <xf numFmtId="0" fontId="66" fillId="0" borderId="0" xfId="69" applyFont="1" applyFill="1" applyBorder="1" applyAlignment="1">
      <alignment vertical="center" wrapText="1"/>
    </xf>
    <xf numFmtId="0" fontId="18" fillId="0" borderId="29" xfId="69" applyFont="1" applyFill="1" applyBorder="1" applyAlignment="1">
      <alignment horizontal="center" vertical="center"/>
    </xf>
    <xf numFmtId="0" fontId="18" fillId="0" borderId="29" xfId="69" applyFont="1" applyFill="1" applyBorder="1" applyAlignment="1">
      <alignment horizontal="left" vertical="center" wrapText="1"/>
    </xf>
    <xf numFmtId="0" fontId="18" fillId="0" borderId="29" xfId="69" applyFont="1" applyFill="1" applyBorder="1" applyAlignment="1">
      <alignment horizontal="center" vertical="center" wrapText="1"/>
    </xf>
    <xf numFmtId="167" fontId="18" fillId="0" borderId="29" xfId="29" applyNumberFormat="1" applyFont="1" applyFill="1" applyBorder="1" applyAlignment="1">
      <alignment horizontal="center" vertical="center"/>
    </xf>
    <xf numFmtId="168" fontId="18" fillId="0" borderId="29" xfId="29" applyNumberFormat="1" applyFont="1" applyFill="1" applyBorder="1" applyAlignment="1">
      <alignment horizontal="left" vertical="center"/>
    </xf>
    <xf numFmtId="168" fontId="18" fillId="0" borderId="29" xfId="29" applyNumberFormat="1" applyFont="1" applyFill="1" applyBorder="1" applyAlignment="1">
      <alignment horizontal="center" vertical="center"/>
    </xf>
    <xf numFmtId="0" fontId="18" fillId="0" borderId="29" xfId="69" applyFont="1" applyFill="1" applyBorder="1" applyAlignment="1">
      <alignment vertical="center"/>
    </xf>
    <xf numFmtId="0" fontId="66" fillId="0" borderId="0" xfId="69" applyFont="1" applyFill="1" applyAlignment="1">
      <alignment horizontal="left" vertical="center"/>
    </xf>
    <xf numFmtId="0" fontId="66" fillId="0" borderId="0" xfId="69" applyFont="1" applyFill="1" applyAlignment="1">
      <alignment horizontal="right" vertical="center"/>
    </xf>
    <xf numFmtId="0" fontId="22" fillId="0" borderId="4" xfId="69" applyFont="1" applyFill="1" applyBorder="1" applyAlignment="1">
      <alignment horizontal="center" vertical="top"/>
    </xf>
    <xf numFmtId="0" fontId="22" fillId="0" borderId="4" xfId="69" quotePrefix="1" applyFont="1" applyFill="1" applyBorder="1" applyAlignment="1">
      <alignment horizontal="left" vertical="center" wrapText="1"/>
    </xf>
    <xf numFmtId="0" fontId="22" fillId="0" borderId="4" xfId="69" quotePrefix="1" applyFont="1" applyFill="1" applyBorder="1" applyAlignment="1">
      <alignment horizontal="center" vertical="center" wrapText="1"/>
    </xf>
    <xf numFmtId="2" fontId="23" fillId="0" borderId="4" xfId="77" applyNumberFormat="1" applyFont="1" applyFill="1" applyBorder="1" applyAlignment="1">
      <alignment horizontal="center" vertical="center"/>
    </xf>
    <xf numFmtId="2" fontId="23" fillId="0" borderId="0" xfId="69" applyNumberFormat="1" applyFont="1" applyFill="1" applyAlignment="1">
      <alignment horizontal="right" vertical="center"/>
    </xf>
    <xf numFmtId="167" fontId="18" fillId="0" borderId="4" xfId="29" applyNumberFormat="1" applyFont="1" applyFill="1" applyBorder="1" applyAlignment="1">
      <alignment horizontal="center" vertical="center"/>
    </xf>
    <xf numFmtId="168" fontId="18" fillId="0" borderId="4" xfId="29" applyNumberFormat="1" applyFont="1" applyFill="1" applyBorder="1" applyAlignment="1">
      <alignment horizontal="left" vertical="center"/>
    </xf>
    <xf numFmtId="0" fontId="22" fillId="0" borderId="4" xfId="69" quotePrefix="1" applyFont="1" applyFill="1" applyBorder="1" applyAlignment="1">
      <alignment vertical="center" wrapText="1"/>
    </xf>
    <xf numFmtId="0" fontId="95" fillId="0" borderId="0" xfId="69" applyFont="1" applyFill="1" applyAlignment="1">
      <alignment vertical="center" wrapText="1"/>
    </xf>
    <xf numFmtId="0" fontId="18" fillId="0" borderId="4" xfId="69" applyFont="1" applyFill="1" applyBorder="1" applyAlignment="1">
      <alignment vertical="center"/>
    </xf>
    <xf numFmtId="0" fontId="95" fillId="0" borderId="0" xfId="69" applyFont="1" applyFill="1" applyAlignment="1">
      <alignment vertical="center"/>
    </xf>
    <xf numFmtId="0" fontId="22" fillId="4" borderId="4" xfId="69" applyFont="1" applyFill="1" applyBorder="1" applyAlignment="1">
      <alignment horizontal="center" vertical="center"/>
    </xf>
    <xf numFmtId="0" fontId="22" fillId="4" borderId="4" xfId="69" quotePrefix="1" applyFont="1" applyFill="1" applyBorder="1" applyAlignment="1">
      <alignment horizontal="left" vertical="center" wrapText="1"/>
    </xf>
    <xf numFmtId="0" fontId="22" fillId="4" borderId="4" xfId="69" applyFont="1" applyFill="1" applyBorder="1" applyAlignment="1">
      <alignment horizontal="center" vertical="center" wrapText="1"/>
    </xf>
    <xf numFmtId="0" fontId="66" fillId="4" borderId="0" xfId="69" applyFont="1" applyFill="1" applyAlignment="1">
      <alignment vertical="center"/>
    </xf>
    <xf numFmtId="0" fontId="18" fillId="4" borderId="4" xfId="69" applyFont="1" applyFill="1" applyBorder="1" applyAlignment="1">
      <alignment horizontal="center" vertical="center"/>
    </xf>
    <xf numFmtId="0" fontId="18" fillId="4" borderId="4" xfId="69" applyFont="1" applyFill="1" applyBorder="1" applyAlignment="1">
      <alignment vertical="center" wrapText="1"/>
    </xf>
    <xf numFmtId="0" fontId="22" fillId="4" borderId="4" xfId="69" quotePrefix="1" applyFont="1" applyFill="1" applyBorder="1" applyAlignment="1">
      <alignment vertical="center" wrapText="1"/>
    </xf>
    <xf numFmtId="0" fontId="23" fillId="4" borderId="0" xfId="69" applyFont="1" applyFill="1" applyAlignment="1">
      <alignment vertical="center"/>
    </xf>
    <xf numFmtId="0" fontId="18" fillId="4" borderId="4" xfId="69" applyFont="1" applyFill="1" applyBorder="1" applyAlignment="1">
      <alignment horizontal="center" vertical="center" wrapText="1"/>
    </xf>
    <xf numFmtId="0" fontId="18" fillId="4" borderId="4" xfId="69" applyFont="1" applyFill="1" applyBorder="1" applyAlignment="1">
      <alignment horizontal="right" vertical="center"/>
    </xf>
    <xf numFmtId="0" fontId="95" fillId="4" borderId="0" xfId="69" applyFont="1" applyFill="1" applyAlignment="1">
      <alignment vertical="center"/>
    </xf>
    <xf numFmtId="0" fontId="18" fillId="4" borderId="4" xfId="69" applyFont="1" applyFill="1" applyBorder="1" applyAlignment="1">
      <alignment vertical="center"/>
    </xf>
    <xf numFmtId="0" fontId="66" fillId="4" borderId="0" xfId="69" applyFont="1" applyFill="1" applyBorder="1" applyAlignment="1">
      <alignment vertical="center"/>
    </xf>
    <xf numFmtId="0" fontId="22" fillId="4" borderId="4" xfId="69" applyFont="1" applyFill="1" applyBorder="1" applyAlignment="1">
      <alignment horizontal="left" vertical="center" wrapText="1"/>
    </xf>
    <xf numFmtId="0" fontId="79" fillId="4" borderId="4" xfId="69" applyFont="1" applyFill="1" applyBorder="1" applyAlignment="1">
      <alignment vertical="center" wrapText="1"/>
    </xf>
    <xf numFmtId="0" fontId="22" fillId="4" borderId="4" xfId="69" quotePrefix="1" applyFont="1" applyFill="1" applyBorder="1" applyAlignment="1">
      <alignment horizontal="center" vertical="center" wrapText="1"/>
    </xf>
    <xf numFmtId="0" fontId="23" fillId="4" borderId="0" xfId="69" applyFont="1" applyFill="1" applyBorder="1" applyAlignment="1">
      <alignment vertical="center"/>
    </xf>
    <xf numFmtId="0" fontId="79" fillId="4" borderId="4" xfId="69" applyFont="1" applyFill="1" applyBorder="1" applyAlignment="1">
      <alignment horizontal="center" vertical="center"/>
    </xf>
    <xf numFmtId="193" fontId="22" fillId="4" borderId="4" xfId="69" applyNumberFormat="1" applyFont="1" applyFill="1" applyBorder="1" applyAlignment="1">
      <alignment horizontal="right" vertical="center"/>
    </xf>
    <xf numFmtId="0" fontId="65" fillId="4" borderId="0" xfId="69" applyFont="1" applyFill="1" applyBorder="1" applyAlignment="1">
      <alignment vertical="center"/>
    </xf>
    <xf numFmtId="0" fontId="65" fillId="4" borderId="0" xfId="69" applyFont="1" applyFill="1" applyAlignment="1">
      <alignment vertical="center"/>
    </xf>
    <xf numFmtId="171" fontId="23" fillId="4" borderId="4" xfId="13" applyNumberFormat="1" applyFont="1" applyFill="1" applyBorder="1" applyAlignment="1">
      <alignment horizontal="right" vertical="center" wrapText="1"/>
    </xf>
    <xf numFmtId="43" fontId="18" fillId="0" borderId="4" xfId="40" applyNumberFormat="1" applyFont="1" applyFill="1" applyBorder="1" applyAlignment="1">
      <alignment horizontal="right" vertical="center"/>
    </xf>
    <xf numFmtId="0" fontId="37" fillId="0" borderId="0" xfId="69" applyFont="1" applyFill="1" applyAlignment="1"/>
    <xf numFmtId="0" fontId="23" fillId="0" borderId="4" xfId="69" applyFont="1" applyFill="1" applyBorder="1" applyAlignment="1">
      <alignment horizontal="center" vertical="center"/>
    </xf>
    <xf numFmtId="0" fontId="66" fillId="0" borderId="4" xfId="69" applyFont="1" applyFill="1" applyBorder="1" applyAlignment="1">
      <alignment horizontal="center" vertical="center" wrapText="1"/>
    </xf>
    <xf numFmtId="0" fontId="23" fillId="0" borderId="4" xfId="69" applyFont="1" applyFill="1" applyBorder="1" applyAlignment="1">
      <alignment horizontal="center" vertical="center" wrapText="1"/>
    </xf>
    <xf numFmtId="0" fontId="66" fillId="0" borderId="4" xfId="69" applyFont="1" applyFill="1" applyBorder="1" applyAlignment="1">
      <alignment horizontal="center" vertical="center"/>
    </xf>
    <xf numFmtId="0" fontId="66" fillId="0" borderId="4" xfId="69" applyFont="1" applyFill="1" applyBorder="1" applyAlignment="1">
      <alignment horizontal="left" vertical="center" wrapText="1"/>
    </xf>
    <xf numFmtId="0" fontId="23" fillId="0" borderId="4" xfId="69" applyFont="1" applyFill="1" applyBorder="1" applyAlignment="1">
      <alignment wrapText="1"/>
    </xf>
    <xf numFmtId="0" fontId="96" fillId="0" borderId="0" xfId="69" applyFont="1" applyAlignment="1">
      <alignment wrapText="1"/>
    </xf>
    <xf numFmtId="0" fontId="72" fillId="0" borderId="0" xfId="69" applyFont="1" applyAlignment="1">
      <alignment horizontal="center" wrapText="1"/>
    </xf>
    <xf numFmtId="0" fontId="72" fillId="0" borderId="4" xfId="69" applyFont="1" applyFill="1" applyBorder="1" applyAlignment="1">
      <alignment horizontal="center" vertical="center" wrapText="1"/>
    </xf>
    <xf numFmtId="0" fontId="96" fillId="0" borderId="4" xfId="69" applyFont="1" applyFill="1" applyBorder="1" applyAlignment="1">
      <alignment horizontal="center" vertical="center" wrapText="1"/>
    </xf>
    <xf numFmtId="0" fontId="96" fillId="0" borderId="4" xfId="69" applyFont="1" applyFill="1" applyBorder="1" applyAlignment="1">
      <alignment vertical="center" wrapText="1"/>
    </xf>
    <xf numFmtId="171" fontId="96" fillId="0" borderId="4" xfId="20" applyNumberFormat="1" applyFont="1" applyFill="1" applyBorder="1" applyAlignment="1">
      <alignment horizontal="center" vertical="center" wrapText="1"/>
    </xf>
    <xf numFmtId="171" fontId="72" fillId="0" borderId="4" xfId="20" applyNumberFormat="1" applyFont="1" applyFill="1" applyBorder="1" applyAlignment="1">
      <alignment horizontal="center" vertical="center" wrapText="1"/>
    </xf>
    <xf numFmtId="0" fontId="72" fillId="0" borderId="0" xfId="69" applyFont="1" applyAlignment="1">
      <alignment wrapText="1"/>
    </xf>
    <xf numFmtId="0" fontId="23" fillId="0" borderId="0" xfId="70" applyFont="1" applyFill="1" applyAlignment="1">
      <alignment vertical="center"/>
    </xf>
    <xf numFmtId="0" fontId="23" fillId="0" borderId="0" xfId="70" applyFont="1" applyFill="1" applyAlignment="1">
      <alignment vertical="center" wrapText="1"/>
    </xf>
    <xf numFmtId="0" fontId="18" fillId="0" borderId="4" xfId="70" applyFont="1" applyFill="1" applyBorder="1" applyAlignment="1">
      <alignment horizontal="center" vertical="center" wrapText="1"/>
    </xf>
    <xf numFmtId="0" fontId="66" fillId="0" borderId="0" xfId="70" applyFont="1" applyFill="1" applyAlignment="1">
      <alignment vertical="center" wrapText="1"/>
    </xf>
    <xf numFmtId="0" fontId="18" fillId="0" borderId="4" xfId="70" applyFont="1" applyFill="1" applyBorder="1" applyAlignment="1">
      <alignment horizontal="center" vertical="center"/>
    </xf>
    <xf numFmtId="0" fontId="22" fillId="0" borderId="4" xfId="70" applyFont="1" applyFill="1" applyBorder="1" applyAlignment="1">
      <alignment horizontal="center" vertical="center" wrapText="1"/>
    </xf>
    <xf numFmtId="0" fontId="66" fillId="0" borderId="0" xfId="70" applyFont="1" applyFill="1" applyAlignment="1">
      <alignment vertical="center"/>
    </xf>
    <xf numFmtId="164" fontId="66" fillId="0" borderId="0" xfId="70" applyNumberFormat="1" applyFont="1" applyFill="1" applyAlignment="1">
      <alignment vertical="center"/>
    </xf>
    <xf numFmtId="0" fontId="18" fillId="0" borderId="4" xfId="70" applyFont="1" applyFill="1" applyBorder="1" applyAlignment="1">
      <alignment horizontal="left" vertical="center" wrapText="1"/>
    </xf>
    <xf numFmtId="0" fontId="18" fillId="0" borderId="4" xfId="70" applyFont="1" applyFill="1" applyBorder="1" applyAlignment="1">
      <alignment vertical="center" wrapText="1"/>
    </xf>
    <xf numFmtId="0" fontId="22" fillId="0" borderId="4" xfId="70" applyFont="1" applyFill="1" applyBorder="1" applyAlignment="1">
      <alignment horizontal="center" vertical="center"/>
    </xf>
    <xf numFmtId="0" fontId="22" fillId="0" borderId="0" xfId="70" applyFont="1" applyFill="1" applyAlignment="1">
      <alignment horizontal="center" vertical="center"/>
    </xf>
    <xf numFmtId="0" fontId="22" fillId="0" borderId="0" xfId="70" applyFont="1" applyFill="1" applyAlignment="1">
      <alignment vertical="center"/>
    </xf>
    <xf numFmtId="0" fontId="22" fillId="0" borderId="0" xfId="70" applyFont="1" applyFill="1" applyAlignment="1">
      <alignment vertical="center" wrapText="1"/>
    </xf>
    <xf numFmtId="0" fontId="23" fillId="0" borderId="0" xfId="70" applyFont="1" applyFill="1" applyAlignment="1">
      <alignment horizontal="center" vertical="center"/>
    </xf>
    <xf numFmtId="0" fontId="85" fillId="0" borderId="4" xfId="0" applyFont="1" applyFill="1" applyBorder="1" applyAlignment="1">
      <alignment horizontal="left" vertical="center" wrapText="1"/>
    </xf>
    <xf numFmtId="0" fontId="72" fillId="0" borderId="0" xfId="69" applyFont="1" applyFill="1" applyAlignment="1">
      <alignment vertical="center" wrapText="1"/>
    </xf>
    <xf numFmtId="171" fontId="18" fillId="0" borderId="4" xfId="0" applyNumberFormat="1" applyFont="1" applyFill="1" applyBorder="1" applyAlignment="1">
      <alignment horizontal="center" vertical="center"/>
    </xf>
    <xf numFmtId="0" fontId="72" fillId="0" borderId="0" xfId="70" applyFont="1" applyFill="1" applyAlignment="1">
      <alignment vertical="center" wrapText="1"/>
    </xf>
    <xf numFmtId="43" fontId="22" fillId="0" borderId="4" xfId="13" applyNumberFormat="1" applyFont="1" applyFill="1" applyBorder="1" applyAlignment="1">
      <alignment horizontal="center" vertical="center"/>
    </xf>
    <xf numFmtId="0" fontId="72" fillId="0" borderId="0" xfId="0" applyFont="1" applyFill="1" applyAlignment="1">
      <alignment vertical="center"/>
    </xf>
    <xf numFmtId="0" fontId="35" fillId="0" borderId="0" xfId="69" applyFont="1" applyFill="1" applyAlignment="1">
      <alignment horizontal="center" vertical="center"/>
    </xf>
    <xf numFmtId="0" fontId="35" fillId="0" borderId="0" xfId="69" applyFont="1" applyFill="1" applyAlignment="1">
      <alignment vertical="center" wrapText="1"/>
    </xf>
    <xf numFmtId="0" fontId="35" fillId="0" borderId="0" xfId="69" applyFont="1" applyFill="1" applyAlignment="1">
      <alignment horizontal="center" vertical="center" wrapText="1"/>
    </xf>
    <xf numFmtId="0" fontId="35" fillId="0" borderId="0" xfId="69" applyFont="1" applyFill="1" applyAlignment="1">
      <alignment vertical="center"/>
    </xf>
    <xf numFmtId="0" fontId="35" fillId="0" borderId="0" xfId="69" applyFont="1" applyFill="1" applyAlignment="1">
      <alignment horizontal="right" vertical="center" wrapText="1"/>
    </xf>
    <xf numFmtId="0" fontId="35" fillId="0" borderId="0" xfId="69" applyFont="1" applyFill="1" applyAlignment="1">
      <alignment horizontal="left" vertical="center"/>
    </xf>
    <xf numFmtId="0" fontId="72" fillId="0" borderId="0" xfId="69" applyFont="1" applyFill="1" applyAlignment="1">
      <alignment vertical="center"/>
    </xf>
    <xf numFmtId="0" fontId="72" fillId="0" borderId="0" xfId="69" applyFont="1" applyFill="1" applyAlignment="1">
      <alignment horizontal="center" vertical="center" wrapText="1"/>
    </xf>
    <xf numFmtId="3" fontId="22" fillId="0" borderId="4" xfId="13" applyNumberFormat="1" applyFont="1" applyFill="1" applyBorder="1" applyAlignment="1">
      <alignment horizontal="center" vertical="center"/>
    </xf>
    <xf numFmtId="0" fontId="72" fillId="0" borderId="0" xfId="70" applyFont="1" applyFill="1" applyAlignment="1">
      <alignment vertical="center"/>
    </xf>
    <xf numFmtId="0" fontId="72" fillId="0" borderId="0" xfId="70" applyFont="1" applyFill="1" applyAlignment="1">
      <alignment horizontal="center" vertical="center" wrapText="1"/>
    </xf>
    <xf numFmtId="0" fontId="72" fillId="0" borderId="0" xfId="69" applyFont="1" applyFill="1" applyBorder="1" applyAlignment="1">
      <alignment vertical="center"/>
    </xf>
    <xf numFmtId="171" fontId="83" fillId="0" borderId="4" xfId="40" applyNumberFormat="1" applyFont="1" applyFill="1" applyBorder="1" applyAlignment="1">
      <alignment horizontal="center" vertical="center" wrapText="1"/>
    </xf>
    <xf numFmtId="171" fontId="22" fillId="0" borderId="4" xfId="40" applyNumberFormat="1" applyFont="1" applyFill="1" applyBorder="1" applyAlignment="1">
      <alignment horizontal="center" vertical="center"/>
    </xf>
    <xf numFmtId="3" fontId="18" fillId="0" borderId="4" xfId="69" applyNumberFormat="1" applyFont="1" applyFill="1" applyBorder="1" applyAlignment="1">
      <alignment wrapText="1"/>
    </xf>
    <xf numFmtId="3" fontId="22" fillId="0" borderId="4" xfId="69" applyNumberFormat="1" applyFont="1" applyFill="1" applyBorder="1" applyAlignment="1">
      <alignment horizontal="center" wrapText="1"/>
    </xf>
    <xf numFmtId="3" fontId="22" fillId="0" borderId="4" xfId="69" applyNumberFormat="1" applyFont="1" applyFill="1" applyBorder="1" applyAlignment="1">
      <alignment wrapText="1"/>
    </xf>
    <xf numFmtId="3" fontId="22" fillId="0" borderId="4" xfId="69" applyNumberFormat="1" applyFont="1" applyFill="1" applyBorder="1" applyAlignment="1">
      <alignment horizontal="right" vertical="center" wrapText="1"/>
    </xf>
    <xf numFmtId="3" fontId="22" fillId="0" borderId="4" xfId="69" applyNumberFormat="1" applyFont="1" applyFill="1" applyBorder="1" applyAlignment="1">
      <alignment horizontal="right"/>
    </xf>
    <xf numFmtId="0" fontId="18" fillId="0" borderId="4" xfId="69" applyFont="1" applyFill="1" applyBorder="1" applyAlignment="1">
      <alignment horizontal="right" vertical="center"/>
    </xf>
    <xf numFmtId="193" fontId="22" fillId="0" borderId="4" xfId="69" applyNumberFormat="1" applyFont="1" applyFill="1" applyBorder="1" applyAlignment="1">
      <alignment horizontal="right" vertical="center"/>
    </xf>
    <xf numFmtId="171" fontId="23" fillId="0" borderId="4" xfId="13" applyNumberFormat="1" applyFont="1" applyFill="1" applyBorder="1" applyAlignment="1">
      <alignment horizontal="right" vertical="center" wrapText="1"/>
    </xf>
    <xf numFmtId="0" fontId="23" fillId="0" borderId="4" xfId="69" applyFont="1" applyFill="1" applyBorder="1" applyAlignment="1">
      <alignment horizontal="right" vertical="center" wrapText="1"/>
    </xf>
    <xf numFmtId="171" fontId="22" fillId="0" borderId="4" xfId="20" applyNumberFormat="1" applyFont="1" applyFill="1" applyBorder="1" applyAlignment="1">
      <alignment horizontal="right" vertical="center" wrapText="1"/>
    </xf>
    <xf numFmtId="0" fontId="22" fillId="0" borderId="4" xfId="64" quotePrefix="1" applyFont="1" applyFill="1" applyBorder="1" applyAlignment="1">
      <alignment vertical="center" wrapText="1"/>
    </xf>
    <xf numFmtId="0" fontId="23" fillId="0" borderId="4" xfId="63" applyFont="1" applyFill="1" applyBorder="1" applyAlignment="1">
      <alignment horizontal="left" vertical="center" wrapText="1"/>
    </xf>
    <xf numFmtId="0" fontId="22" fillId="0" borderId="0" xfId="70" applyFont="1" applyFill="1" applyAlignment="1">
      <alignment horizontal="center" vertical="center" wrapText="1"/>
    </xf>
    <xf numFmtId="0" fontId="23" fillId="0" borderId="0" xfId="70" applyFont="1" applyFill="1" applyAlignment="1">
      <alignment horizontal="center" vertical="center" wrapText="1"/>
    </xf>
    <xf numFmtId="3" fontId="22" fillId="0" borderId="0" xfId="69" applyNumberFormat="1" applyFont="1" applyFill="1" applyAlignment="1">
      <alignment horizontal="center" vertical="center" wrapText="1"/>
    </xf>
    <xf numFmtId="168" fontId="105" fillId="0" borderId="7" xfId="29" applyNumberFormat="1" applyFont="1" applyFill="1" applyBorder="1" applyAlignment="1">
      <alignment horizontal="center"/>
    </xf>
    <xf numFmtId="171" fontId="18" fillId="0" borderId="4" xfId="0" applyNumberFormat="1" applyFont="1" applyFill="1" applyBorder="1" applyAlignment="1">
      <alignment vertical="center"/>
    </xf>
    <xf numFmtId="167" fontId="18" fillId="0" borderId="4" xfId="13" applyNumberFormat="1" applyFont="1" applyFill="1" applyBorder="1" applyAlignment="1">
      <alignment horizontal="center" vertical="center" wrapText="1"/>
    </xf>
    <xf numFmtId="168" fontId="18" fillId="0" borderId="4" xfId="13" applyNumberFormat="1" applyFont="1" applyFill="1" applyBorder="1" applyAlignment="1">
      <alignment horizontal="center" vertical="center"/>
    </xf>
    <xf numFmtId="193" fontId="18" fillId="4" borderId="4" xfId="69" applyNumberFormat="1" applyFont="1" applyFill="1" applyBorder="1" applyAlignment="1">
      <alignment horizontal="right" vertical="center"/>
    </xf>
    <xf numFmtId="167" fontId="79" fillId="0" borderId="4" xfId="13" applyNumberFormat="1" applyFont="1" applyFill="1" applyBorder="1" applyAlignment="1">
      <alignment horizontal="right" vertical="center" wrapText="1"/>
    </xf>
    <xf numFmtId="4" fontId="79" fillId="0" borderId="4" xfId="13" applyNumberFormat="1" applyFont="1" applyFill="1" applyBorder="1" applyAlignment="1">
      <alignment horizontal="right" vertical="center"/>
    </xf>
    <xf numFmtId="4" fontId="79" fillId="4" borderId="4" xfId="13" applyNumberFormat="1" applyFont="1" applyFill="1" applyBorder="1" applyAlignment="1">
      <alignment horizontal="right" vertical="center"/>
    </xf>
    <xf numFmtId="0" fontId="23" fillId="0" borderId="4" xfId="69" applyFont="1" applyFill="1" applyBorder="1" applyAlignment="1">
      <alignment horizontal="right" vertical="center"/>
    </xf>
    <xf numFmtId="0" fontId="101" fillId="0" borderId="0" xfId="69" applyFont="1" applyFill="1" applyBorder="1" applyAlignment="1">
      <alignment horizontal="right" vertical="center"/>
    </xf>
    <xf numFmtId="0" fontId="115" fillId="0" borderId="0" xfId="69" applyFont="1" applyFill="1" applyBorder="1" applyAlignment="1">
      <alignment horizontal="right" vertical="center"/>
    </xf>
    <xf numFmtId="0" fontId="115" fillId="0" borderId="0" xfId="69" applyFont="1" applyFill="1" applyBorder="1" applyAlignment="1">
      <alignment vertical="center"/>
    </xf>
    <xf numFmtId="0" fontId="72" fillId="0" borderId="0" xfId="69" applyFont="1" applyFill="1" applyBorder="1" applyAlignment="1">
      <alignment horizontal="center" vertical="center"/>
    </xf>
    <xf numFmtId="0" fontId="115" fillId="0" borderId="0" xfId="70" applyFont="1" applyFill="1" applyBorder="1" applyAlignment="1">
      <alignment horizontal="center" vertical="center"/>
    </xf>
    <xf numFmtId="0" fontId="18" fillId="0" borderId="0" xfId="70" applyFont="1" applyFill="1" applyAlignment="1">
      <alignment horizontal="center" vertical="center"/>
    </xf>
    <xf numFmtId="0" fontId="37" fillId="0" borderId="0" xfId="70" applyFont="1" applyFill="1" applyAlignment="1">
      <alignment horizontal="right" vertical="center"/>
    </xf>
    <xf numFmtId="192" fontId="66" fillId="0" borderId="0" xfId="70" applyNumberFormat="1" applyFont="1" applyFill="1" applyAlignment="1">
      <alignment vertical="center"/>
    </xf>
    <xf numFmtId="0" fontId="18" fillId="0" borderId="0" xfId="70" applyFont="1" applyFill="1" applyBorder="1" applyAlignment="1">
      <alignment horizontal="center" vertical="center" wrapText="1"/>
    </xf>
    <xf numFmtId="0" fontId="116" fillId="0" borderId="0" xfId="0" applyFont="1" applyAlignment="1"/>
    <xf numFmtId="0" fontId="22" fillId="0" borderId="0" xfId="0" applyFont="1" applyFill="1" applyAlignment="1">
      <alignment horizontal="center" vertical="center"/>
    </xf>
    <xf numFmtId="171" fontId="18" fillId="0" borderId="4" xfId="13" applyNumberFormat="1" applyFont="1" applyFill="1" applyBorder="1" applyAlignment="1">
      <alignment horizontal="center" vertical="center" wrapText="1"/>
    </xf>
    <xf numFmtId="4" fontId="79" fillId="0" borderId="4" xfId="0" applyNumberFormat="1" applyFont="1" applyFill="1" applyBorder="1" applyAlignment="1">
      <alignment horizontal="right" vertical="center"/>
    </xf>
    <xf numFmtId="43" fontId="22" fillId="0" borderId="4" xfId="13" applyNumberFormat="1" applyFont="1" applyFill="1" applyBorder="1" applyAlignment="1">
      <alignment horizontal="center" vertical="center" wrapText="1"/>
    </xf>
    <xf numFmtId="3" fontId="22" fillId="0" borderId="4" xfId="0" applyNumberFormat="1" applyFont="1" applyFill="1" applyBorder="1" applyAlignment="1">
      <alignment vertical="center"/>
    </xf>
    <xf numFmtId="43" fontId="22" fillId="0" borderId="4" xfId="0" applyNumberFormat="1" applyFont="1" applyFill="1" applyBorder="1" applyAlignment="1">
      <alignment horizontal="right" vertical="center"/>
    </xf>
    <xf numFmtId="43" fontId="83" fillId="0" borderId="4" xfId="13" applyNumberFormat="1" applyFont="1" applyFill="1" applyBorder="1" applyAlignment="1">
      <alignment horizontal="center" vertical="center"/>
    </xf>
    <xf numFmtId="192" fontId="22" fillId="0" borderId="4" xfId="13" applyNumberFormat="1" applyFont="1" applyFill="1" applyBorder="1" applyAlignment="1">
      <alignment horizontal="center" vertical="center" wrapText="1"/>
    </xf>
    <xf numFmtId="194" fontId="22" fillId="0" borderId="4" xfId="13" applyNumberFormat="1" applyFont="1" applyFill="1" applyBorder="1" applyAlignment="1">
      <alignment horizontal="center" vertical="center" wrapText="1"/>
    </xf>
    <xf numFmtId="171" fontId="82" fillId="0" borderId="4" xfId="13" applyNumberFormat="1" applyFont="1" applyFill="1" applyBorder="1" applyAlignment="1">
      <alignment horizontal="center" vertical="center" wrapText="1"/>
    </xf>
    <xf numFmtId="192" fontId="83" fillId="0" borderId="4" xfId="13" applyNumberFormat="1" applyFont="1" applyFill="1" applyBorder="1" applyAlignment="1">
      <alignment horizontal="center" vertical="center" wrapText="1"/>
    </xf>
    <xf numFmtId="43" fontId="85" fillId="0" borderId="4" xfId="0" applyNumberFormat="1" applyFont="1" applyFill="1" applyBorder="1" applyAlignment="1">
      <alignment horizontal="right" vertical="center"/>
    </xf>
    <xf numFmtId="0" fontId="85" fillId="0" borderId="4" xfId="0" applyFont="1" applyFill="1" applyBorder="1" applyAlignment="1">
      <alignment horizontal="right" vertical="center"/>
    </xf>
    <xf numFmtId="2" fontId="85" fillId="0" borderId="4" xfId="0" applyNumberFormat="1" applyFont="1" applyFill="1" applyBorder="1" applyAlignment="1">
      <alignment horizontal="right" vertical="center"/>
    </xf>
    <xf numFmtId="4" fontId="83" fillId="0" borderId="4" xfId="13" applyNumberFormat="1" applyFont="1" applyFill="1" applyBorder="1" applyAlignment="1">
      <alignment vertical="center" wrapText="1"/>
    </xf>
    <xf numFmtId="2" fontId="79" fillId="0" borderId="4" xfId="68" applyNumberFormat="1" applyFont="1" applyFill="1" applyBorder="1" applyAlignment="1">
      <alignment horizontal="right" vertical="center"/>
    </xf>
    <xf numFmtId="192" fontId="18" fillId="0" borderId="4" xfId="60" quotePrefix="1" applyNumberFormat="1" applyFont="1" applyFill="1" applyBorder="1" applyAlignment="1">
      <alignment horizontal="right" vertical="center"/>
    </xf>
    <xf numFmtId="0" fontId="22" fillId="0" borderId="4" xfId="0" applyFont="1" applyFill="1" applyBorder="1" applyAlignment="1">
      <alignment vertical="center" wrapText="1"/>
    </xf>
    <xf numFmtId="43" fontId="79" fillId="0" borderId="4" xfId="13" applyFont="1" applyFill="1" applyBorder="1" applyAlignment="1">
      <alignment horizontal="center" vertical="center" wrapText="1"/>
    </xf>
    <xf numFmtId="43" fontId="22" fillId="0" borderId="4" xfId="79" applyNumberFormat="1" applyFont="1" applyFill="1" applyBorder="1" applyAlignment="1">
      <alignment vertical="center"/>
    </xf>
    <xf numFmtId="3" fontId="22" fillId="0" borderId="4" xfId="13" applyNumberFormat="1" applyFont="1" applyFill="1" applyBorder="1" applyAlignment="1">
      <alignment horizontal="right" vertical="center"/>
    </xf>
    <xf numFmtId="170" fontId="22" fillId="0" borderId="4" xfId="0" applyNumberFormat="1" applyFont="1" applyFill="1" applyBorder="1" applyAlignment="1">
      <alignment vertical="center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/>
    </xf>
    <xf numFmtId="0" fontId="66" fillId="0" borderId="4" xfId="0" applyFont="1" applyFill="1" applyBorder="1" applyAlignment="1">
      <alignment vertical="center"/>
    </xf>
    <xf numFmtId="0" fontId="86" fillId="0" borderId="4" xfId="0" applyFont="1" applyFill="1" applyBorder="1" applyAlignment="1">
      <alignment vertical="center"/>
    </xf>
    <xf numFmtId="0" fontId="23" fillId="0" borderId="4" xfId="0" applyFont="1" applyFill="1" applyBorder="1" applyAlignment="1">
      <alignment vertical="center"/>
    </xf>
    <xf numFmtId="0" fontId="88" fillId="0" borderId="4" xfId="0" applyFont="1" applyFill="1" applyBorder="1" applyAlignment="1">
      <alignment vertical="center"/>
    </xf>
    <xf numFmtId="0" fontId="65" fillId="0" borderId="4" xfId="0" applyFont="1" applyFill="1" applyBorder="1" applyAlignment="1">
      <alignment vertical="center"/>
    </xf>
    <xf numFmtId="0" fontId="115" fillId="0" borderId="0" xfId="69" applyFont="1" applyFill="1" applyBorder="1" applyAlignment="1">
      <alignment horizontal="center" vertical="center"/>
    </xf>
    <xf numFmtId="0" fontId="117" fillId="0" borderId="4" xfId="0" applyFont="1" applyFill="1" applyBorder="1" applyAlignment="1">
      <alignment horizontal="left" vertical="center" wrapText="1"/>
    </xf>
    <xf numFmtId="0" fontId="22" fillId="0" borderId="4" xfId="0" quotePrefix="1" applyFont="1" applyFill="1" applyBorder="1" applyAlignment="1">
      <alignment horizontal="center" vertical="center"/>
    </xf>
    <xf numFmtId="0" fontId="117" fillId="0" borderId="4" xfId="0" applyFont="1" applyFill="1" applyBorder="1" applyAlignment="1">
      <alignment horizontal="center" vertical="center" wrapText="1"/>
    </xf>
    <xf numFmtId="0" fontId="118" fillId="0" borderId="4" xfId="0" applyFont="1" applyFill="1" applyBorder="1" applyAlignment="1">
      <alignment horizontal="center" vertical="center" wrapText="1"/>
    </xf>
    <xf numFmtId="1" fontId="118" fillId="0" borderId="4" xfId="0" applyNumberFormat="1" applyFont="1" applyFill="1" applyBorder="1" applyAlignment="1">
      <alignment horizontal="center" vertical="center" wrapText="1"/>
    </xf>
    <xf numFmtId="0" fontId="118" fillId="0" borderId="4" xfId="0" applyFont="1" applyFill="1" applyBorder="1" applyAlignment="1">
      <alignment horizontal="left" vertical="center" wrapText="1"/>
    </xf>
    <xf numFmtId="1" fontId="117" fillId="0" borderId="4" xfId="0" applyNumberFormat="1" applyFont="1" applyFill="1" applyBorder="1" applyAlignment="1">
      <alignment horizontal="center" vertical="center" wrapText="1"/>
    </xf>
    <xf numFmtId="0" fontId="119" fillId="0" borderId="4" xfId="0" applyFont="1" applyFill="1" applyBorder="1" applyAlignment="1">
      <alignment horizontal="left" vertical="center" wrapText="1"/>
    </xf>
    <xf numFmtId="0" fontId="22" fillId="0" borderId="0" xfId="69" applyFont="1" applyFill="1" applyBorder="1" applyAlignment="1">
      <alignment horizontal="center" vertical="center"/>
    </xf>
    <xf numFmtId="0" fontId="106" fillId="0" borderId="4" xfId="0" quotePrefix="1" applyFont="1" applyFill="1" applyBorder="1" applyAlignment="1">
      <alignment horizontal="left" vertical="center" wrapText="1"/>
    </xf>
    <xf numFmtId="0" fontId="18" fillId="0" borderId="0" xfId="70" applyFont="1" applyFill="1" applyAlignment="1">
      <alignment horizontal="left" vertical="center" wrapText="1"/>
    </xf>
    <xf numFmtId="0" fontId="22" fillId="0" borderId="4" xfId="70" applyFont="1" applyFill="1" applyBorder="1" applyAlignment="1">
      <alignment vertical="center" wrapText="1"/>
    </xf>
    <xf numFmtId="0" fontId="22" fillId="0" borderId="4" xfId="70" applyFont="1" applyFill="1" applyBorder="1" applyAlignment="1">
      <alignment vertical="center"/>
    </xf>
    <xf numFmtId="43" fontId="72" fillId="0" borderId="0" xfId="40" applyNumberFormat="1" applyFont="1" applyFill="1" applyAlignment="1">
      <alignment horizontal="center" vertical="center" wrapText="1"/>
    </xf>
    <xf numFmtId="43" fontId="18" fillId="0" borderId="4" xfId="40" applyNumberFormat="1" applyFont="1" applyFill="1" applyBorder="1" applyAlignment="1">
      <alignment vertical="center" wrapText="1"/>
    </xf>
    <xf numFmtId="43" fontId="22" fillId="0" borderId="4" xfId="40" applyNumberFormat="1" applyFont="1" applyFill="1" applyBorder="1" applyAlignment="1">
      <alignment vertical="center" wrapText="1"/>
    </xf>
    <xf numFmtId="43" fontId="22" fillId="0" borderId="0" xfId="40" applyNumberFormat="1" applyFont="1" applyFill="1" applyAlignment="1">
      <alignment horizontal="center" vertical="center"/>
    </xf>
    <xf numFmtId="43" fontId="23" fillId="0" borderId="0" xfId="40" applyNumberFormat="1" applyFont="1" applyFill="1" applyAlignment="1">
      <alignment horizontal="center" vertical="center"/>
    </xf>
    <xf numFmtId="0" fontId="18" fillId="0" borderId="0" xfId="70" applyFont="1" applyFill="1" applyAlignment="1">
      <alignment vertical="center"/>
    </xf>
    <xf numFmtId="0" fontId="18" fillId="0" borderId="4" xfId="70" applyFont="1" applyFill="1" applyBorder="1" applyAlignment="1">
      <alignment vertical="center"/>
    </xf>
    <xf numFmtId="0" fontId="66" fillId="0" borderId="4" xfId="69" applyFont="1" applyFill="1" applyBorder="1" applyAlignment="1">
      <alignment wrapText="1"/>
    </xf>
    <xf numFmtId="0" fontId="66" fillId="0" borderId="4" xfId="69" applyFont="1" applyFill="1" applyBorder="1" applyAlignment="1">
      <alignment horizontal="center"/>
    </xf>
    <xf numFmtId="2" fontId="120" fillId="0" borderId="4" xfId="69" applyNumberFormat="1" applyFont="1" applyFill="1" applyBorder="1" applyAlignment="1">
      <alignment horizontal="center" vertical="center" wrapText="1"/>
    </xf>
    <xf numFmtId="0" fontId="23" fillId="0" borderId="4" xfId="69" applyFont="1" applyFill="1" applyBorder="1" applyAlignment="1">
      <alignment horizontal="center"/>
    </xf>
    <xf numFmtId="0" fontId="92" fillId="0" borderId="4" xfId="69" applyFont="1" applyFill="1" applyBorder="1" applyAlignment="1">
      <alignment wrapText="1"/>
    </xf>
    <xf numFmtId="0" fontId="92" fillId="0" borderId="4" xfId="69" applyFont="1" applyFill="1" applyBorder="1" applyAlignment="1">
      <alignment horizontal="center" vertical="center"/>
    </xf>
    <xf numFmtId="0" fontId="92" fillId="0" borderId="4" xfId="69" applyFont="1" applyFill="1" applyBorder="1" applyAlignment="1">
      <alignment horizontal="center" vertical="center" wrapText="1"/>
    </xf>
    <xf numFmtId="2" fontId="23" fillId="0" borderId="4" xfId="69" applyNumberFormat="1" applyFont="1" applyFill="1" applyBorder="1" applyAlignment="1">
      <alignment horizontal="center" vertical="center" wrapText="1"/>
    </xf>
    <xf numFmtId="0" fontId="65" fillId="0" borderId="4" xfId="69" applyFont="1" applyFill="1" applyBorder="1" applyAlignment="1">
      <alignment horizontal="center" vertical="center" wrapText="1"/>
    </xf>
    <xf numFmtId="0" fontId="44" fillId="0" borderId="4" xfId="69" applyFont="1" applyFill="1" applyBorder="1"/>
    <xf numFmtId="4" fontId="66" fillId="0" borderId="4" xfId="69" applyNumberFormat="1" applyFont="1" applyFill="1" applyBorder="1" applyAlignment="1">
      <alignment horizontal="center" vertical="center" wrapText="1"/>
    </xf>
    <xf numFmtId="2" fontId="121" fillId="0" borderId="4" xfId="69" applyNumberFormat="1" applyFont="1" applyFill="1" applyBorder="1" applyAlignment="1">
      <alignment horizontal="center" vertical="center" wrapText="1"/>
    </xf>
    <xf numFmtId="0" fontId="92" fillId="0" borderId="4" xfId="69" applyFont="1" applyFill="1" applyBorder="1" applyAlignment="1">
      <alignment horizontal="center"/>
    </xf>
    <xf numFmtId="4" fontId="122" fillId="0" borderId="4" xfId="69" applyNumberFormat="1" applyFont="1" applyFill="1" applyBorder="1" applyAlignment="1">
      <alignment horizontal="center" vertical="center" wrapText="1"/>
    </xf>
    <xf numFmtId="0" fontId="65" fillId="0" borderId="4" xfId="69" applyFont="1" applyFill="1" applyBorder="1" applyAlignment="1">
      <alignment horizontal="center" vertical="center"/>
    </xf>
    <xf numFmtId="0" fontId="65" fillId="0" borderId="4" xfId="69" applyFont="1" applyFill="1" applyBorder="1" applyAlignment="1">
      <alignment horizontal="left" vertical="center" wrapText="1"/>
    </xf>
    <xf numFmtId="170" fontId="23" fillId="0" borderId="4" xfId="69" applyNumberFormat="1" applyFont="1" applyFill="1" applyBorder="1" applyAlignment="1">
      <alignment horizontal="center" vertical="center" wrapText="1"/>
    </xf>
    <xf numFmtId="3" fontId="18" fillId="0" borderId="6" xfId="69" applyNumberFormat="1" applyFont="1" applyBorder="1" applyAlignment="1">
      <alignment horizontal="center" wrapText="1"/>
    </xf>
    <xf numFmtId="3" fontId="22" fillId="0" borderId="6" xfId="69" applyNumberFormat="1" applyFont="1" applyBorder="1" applyAlignment="1">
      <alignment horizontal="center" wrapText="1"/>
    </xf>
    <xf numFmtId="3" fontId="22" fillId="0" borderId="6" xfId="69" applyNumberFormat="1" applyFont="1" applyBorder="1" applyAlignment="1">
      <alignment horizontal="center" vertical="center" wrapText="1"/>
    </xf>
    <xf numFmtId="0" fontId="18" fillId="0" borderId="4" xfId="69" applyFont="1" applyFill="1" applyBorder="1" applyAlignment="1">
      <alignment horizontal="left" vertical="center"/>
    </xf>
    <xf numFmtId="0" fontId="123" fillId="0" borderId="0" xfId="69" applyFont="1" applyFill="1" applyAlignment="1">
      <alignment vertical="center"/>
    </xf>
    <xf numFmtId="0" fontId="124" fillId="0" borderId="0" xfId="69" applyFont="1" applyFill="1" applyAlignment="1">
      <alignment vertical="center"/>
    </xf>
    <xf numFmtId="1" fontId="125" fillId="0" borderId="4" xfId="0" applyNumberFormat="1" applyFont="1" applyFill="1" applyBorder="1" applyAlignment="1">
      <alignment horizontal="center" vertical="center" wrapText="1"/>
    </xf>
    <xf numFmtId="0" fontId="125" fillId="0" borderId="4" xfId="0" applyFont="1" applyFill="1" applyBorder="1" applyAlignment="1">
      <alignment horizontal="left" vertical="center" wrapText="1"/>
    </xf>
    <xf numFmtId="0" fontId="125" fillId="0" borderId="4" xfId="0" applyFont="1" applyFill="1" applyBorder="1" applyAlignment="1">
      <alignment horizontal="center" vertical="center" wrapText="1"/>
    </xf>
    <xf numFmtId="0" fontId="91" fillId="0" borderId="4" xfId="0" quotePrefix="1" applyFont="1" applyFill="1" applyBorder="1" applyAlignment="1">
      <alignment horizontal="left" vertical="center" wrapText="1"/>
    </xf>
    <xf numFmtId="0" fontId="126" fillId="0" borderId="4" xfId="0" applyFont="1" applyFill="1" applyBorder="1" applyAlignment="1">
      <alignment horizontal="left" vertical="center" wrapText="1"/>
    </xf>
    <xf numFmtId="0" fontId="18" fillId="0" borderId="1" xfId="69" applyFont="1" applyFill="1" applyBorder="1" applyAlignment="1">
      <alignment horizontal="center" vertical="center" wrapText="1"/>
    </xf>
    <xf numFmtId="0" fontId="37" fillId="0" borderId="0" xfId="69" applyFont="1" applyFill="1" applyAlignment="1">
      <alignment horizontal="right" vertical="center"/>
    </xf>
    <xf numFmtId="0" fontId="18" fillId="0" borderId="0" xfId="0" applyFont="1" applyFill="1" applyBorder="1" applyAlignment="1">
      <alignment horizontal="center" vertical="center" wrapText="1"/>
    </xf>
    <xf numFmtId="0" fontId="66" fillId="0" borderId="4" xfId="69" applyFont="1" applyFill="1" applyBorder="1" applyAlignment="1">
      <alignment vertical="center" wrapText="1"/>
    </xf>
    <xf numFmtId="0" fontId="23" fillId="0" borderId="4" xfId="69" applyFont="1" applyFill="1" applyBorder="1" applyAlignment="1">
      <alignment vertical="center" wrapText="1"/>
    </xf>
    <xf numFmtId="0" fontId="127" fillId="0" borderId="4" xfId="0" applyFont="1" applyFill="1" applyBorder="1" applyAlignment="1">
      <alignment horizontal="left" vertical="center" wrapText="1"/>
    </xf>
    <xf numFmtId="0" fontId="127" fillId="0" borderId="4" xfId="0" applyFont="1" applyFill="1" applyBorder="1" applyAlignment="1">
      <alignment horizontal="center" vertical="center" wrapText="1"/>
    </xf>
    <xf numFmtId="0" fontId="22" fillId="0" borderId="4" xfId="63" applyFont="1" applyFill="1" applyBorder="1" applyAlignment="1">
      <alignment horizontal="left" vertical="center" wrapText="1"/>
    </xf>
    <xf numFmtId="1" fontId="127" fillId="0" borderId="4" xfId="0" applyNumberFormat="1" applyFont="1" applyFill="1" applyBorder="1" applyAlignment="1">
      <alignment horizontal="center" vertical="center" wrapText="1"/>
    </xf>
    <xf numFmtId="43" fontId="22" fillId="0" borderId="4" xfId="40" applyNumberFormat="1" applyFont="1" applyFill="1" applyBorder="1" applyAlignment="1">
      <alignment horizontal="right" vertical="center"/>
    </xf>
    <xf numFmtId="0" fontId="22" fillId="0" borderId="4" xfId="69" applyFont="1" applyFill="1" applyBorder="1" applyAlignment="1">
      <alignment horizontal="right" vertical="center" wrapText="1"/>
    </xf>
    <xf numFmtId="171" fontId="22" fillId="0" borderId="4" xfId="13" applyNumberFormat="1" applyFont="1" applyFill="1" applyBorder="1" applyAlignment="1">
      <alignment horizontal="right" vertical="center" wrapText="1"/>
    </xf>
    <xf numFmtId="0" fontId="66" fillId="0" borderId="4" xfId="69" applyFont="1" applyBorder="1" applyAlignment="1">
      <alignment horizontal="center" vertical="center"/>
    </xf>
    <xf numFmtId="0" fontId="1" fillId="0" borderId="0" xfId="69" applyFont="1" applyAlignment="1">
      <alignment vertical="center"/>
    </xf>
    <xf numFmtId="0" fontId="93" fillId="0" borderId="4" xfId="69" applyFont="1" applyBorder="1" applyAlignment="1">
      <alignment horizontal="center" vertical="center"/>
    </xf>
    <xf numFmtId="0" fontId="92" fillId="0" borderId="4" xfId="69" applyFont="1" applyFill="1" applyBorder="1" applyAlignment="1">
      <alignment vertical="center" wrapText="1"/>
    </xf>
    <xf numFmtId="0" fontId="94" fillId="0" borderId="0" xfId="69" applyFont="1" applyAlignment="1">
      <alignment vertical="center"/>
    </xf>
    <xf numFmtId="0" fontId="23" fillId="0" borderId="4" xfId="69" applyFont="1" applyBorder="1" applyAlignment="1">
      <alignment horizontal="center" vertical="center"/>
    </xf>
    <xf numFmtId="0" fontId="65" fillId="0" borderId="4" xfId="69" applyFont="1" applyBorder="1" applyAlignment="1">
      <alignment horizontal="center" vertical="center"/>
    </xf>
    <xf numFmtId="0" fontId="92" fillId="0" borderId="4" xfId="69" applyFont="1" applyBorder="1" applyAlignment="1">
      <alignment horizontal="center" vertical="center"/>
    </xf>
    <xf numFmtId="2" fontId="120" fillId="0" borderId="4" xfId="69" applyNumberFormat="1" applyFont="1" applyFill="1" applyBorder="1" applyAlignment="1">
      <alignment horizontal="right" vertical="center" wrapText="1"/>
    </xf>
    <xf numFmtId="0" fontId="66" fillId="0" borderId="4" xfId="69" applyFont="1" applyFill="1" applyBorder="1" applyAlignment="1">
      <alignment horizontal="right" vertical="center" wrapText="1"/>
    </xf>
    <xf numFmtId="0" fontId="1" fillId="0" borderId="4" xfId="69" applyFont="1" applyBorder="1" applyAlignment="1">
      <alignment horizontal="right" vertical="center"/>
    </xf>
    <xf numFmtId="0" fontId="92" fillId="0" borderId="4" xfId="69" applyFont="1" applyFill="1" applyBorder="1" applyAlignment="1">
      <alignment horizontal="right" vertical="center" wrapText="1"/>
    </xf>
    <xf numFmtId="0" fontId="94" fillId="0" borderId="4" xfId="69" applyFont="1" applyBorder="1" applyAlignment="1">
      <alignment horizontal="right" vertical="center"/>
    </xf>
    <xf numFmtId="2" fontId="23" fillId="0" borderId="4" xfId="69" applyNumberFormat="1" applyFont="1" applyFill="1" applyBorder="1" applyAlignment="1">
      <alignment horizontal="right" vertical="center" wrapText="1"/>
    </xf>
    <xf numFmtId="0" fontId="44" fillId="0" borderId="4" xfId="69" applyFont="1" applyFill="1" applyBorder="1" applyAlignment="1">
      <alignment horizontal="right" vertical="center"/>
    </xf>
    <xf numFmtId="4" fontId="66" fillId="0" borderId="4" xfId="69" applyNumberFormat="1" applyFont="1" applyFill="1" applyBorder="1" applyAlignment="1">
      <alignment horizontal="right" vertical="center" wrapText="1"/>
    </xf>
    <xf numFmtId="2" fontId="121" fillId="0" borderId="4" xfId="69" applyNumberFormat="1" applyFont="1" applyFill="1" applyBorder="1" applyAlignment="1">
      <alignment horizontal="right" vertical="center" wrapText="1"/>
    </xf>
    <xf numFmtId="4" fontId="122" fillId="0" borderId="4" xfId="69" applyNumberFormat="1" applyFont="1" applyFill="1" applyBorder="1" applyAlignment="1">
      <alignment horizontal="right" vertical="center" wrapText="1"/>
    </xf>
    <xf numFmtId="170" fontId="23" fillId="0" borderId="4" xfId="69" applyNumberFormat="1" applyFont="1" applyFill="1" applyBorder="1" applyAlignment="1">
      <alignment horizontal="right" vertical="center" wrapText="1"/>
    </xf>
    <xf numFmtId="0" fontId="37" fillId="0" borderId="0" xfId="69" applyFont="1" applyFill="1" applyAlignment="1">
      <alignment vertical="center"/>
    </xf>
    <xf numFmtId="0" fontId="22" fillId="10" borderId="0" xfId="69" applyFont="1" applyFill="1" applyAlignment="1">
      <alignment vertical="center"/>
    </xf>
    <xf numFmtId="0" fontId="23" fillId="10" borderId="0" xfId="69" applyFont="1" applyFill="1" applyAlignment="1">
      <alignment vertical="center"/>
    </xf>
    <xf numFmtId="0" fontId="66" fillId="0" borderId="4" xfId="0" applyFont="1" applyFill="1" applyBorder="1" applyAlignment="1">
      <alignment horizontal="center" vertical="center"/>
    </xf>
    <xf numFmtId="0" fontId="86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88" fillId="0" borderId="4" xfId="0" applyFont="1" applyFill="1" applyBorder="1" applyAlignment="1">
      <alignment horizontal="center" vertical="center"/>
    </xf>
    <xf numFmtId="0" fontId="65" fillId="0" borderId="4" xfId="0" applyFont="1" applyFill="1" applyBorder="1" applyAlignment="1">
      <alignment horizontal="center" vertical="center"/>
    </xf>
    <xf numFmtId="0" fontId="22" fillId="0" borderId="17" xfId="0" quotePrefix="1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vertical="center" wrapText="1"/>
    </xf>
    <xf numFmtId="0" fontId="18" fillId="0" borderId="29" xfId="0" applyFont="1" applyFill="1" applyBorder="1" applyAlignment="1">
      <alignment vertical="center"/>
    </xf>
    <xf numFmtId="0" fontId="66" fillId="0" borderId="29" xfId="0" applyFont="1" applyFill="1" applyBorder="1" applyAlignment="1">
      <alignment horizontal="center" vertical="center"/>
    </xf>
    <xf numFmtId="0" fontId="22" fillId="0" borderId="0" xfId="0" quotePrefix="1" applyFont="1" applyFill="1" applyBorder="1" applyAlignment="1">
      <alignment horizontal="left" vertical="center" wrapText="1"/>
    </xf>
    <xf numFmtId="0" fontId="18" fillId="0" borderId="29" xfId="0" applyFont="1" applyFill="1" applyBorder="1" applyAlignment="1">
      <alignment horizontal="left" vertical="center" wrapText="1"/>
    </xf>
    <xf numFmtId="0" fontId="66" fillId="0" borderId="29" xfId="0" applyFont="1" applyFill="1" applyBorder="1" applyAlignment="1">
      <alignment vertical="center"/>
    </xf>
    <xf numFmtId="0" fontId="128" fillId="11" borderId="0" xfId="69" applyFont="1" applyFill="1" applyAlignment="1">
      <alignment vertical="center"/>
    </xf>
    <xf numFmtId="0" fontId="129" fillId="11" borderId="0" xfId="69" applyFont="1" applyFill="1" applyAlignment="1">
      <alignment vertical="center"/>
    </xf>
    <xf numFmtId="0" fontId="18" fillId="0" borderId="0" xfId="69" applyFont="1" applyFill="1" applyAlignment="1">
      <alignment horizontal="center" vertical="center"/>
    </xf>
    <xf numFmtId="0" fontId="18" fillId="0" borderId="29" xfId="0" applyFont="1" applyFill="1" applyBorder="1" applyAlignment="1">
      <alignment horizontal="center" vertical="center" wrapText="1"/>
    </xf>
    <xf numFmtId="168" fontId="18" fillId="0" borderId="4" xfId="13" applyNumberFormat="1" applyFont="1" applyFill="1" applyBorder="1" applyAlignment="1">
      <alignment horizontal="left" vertical="center"/>
    </xf>
    <xf numFmtId="0" fontId="22" fillId="10" borderId="4" xfId="69" applyFont="1" applyFill="1" applyBorder="1" applyAlignment="1">
      <alignment horizontal="center" vertical="center" wrapText="1"/>
    </xf>
    <xf numFmtId="0" fontId="22" fillId="10" borderId="0" xfId="69" applyFont="1" applyFill="1" applyAlignment="1">
      <alignment horizontal="left" vertical="center"/>
    </xf>
    <xf numFmtId="0" fontId="22" fillId="10" borderId="0" xfId="69" applyFont="1" applyFill="1" applyAlignment="1">
      <alignment horizontal="right" vertical="center"/>
    </xf>
    <xf numFmtId="0" fontId="22" fillId="10" borderId="4" xfId="69" quotePrefix="1" applyFont="1" applyFill="1" applyBorder="1" applyAlignment="1">
      <alignment horizontal="left" vertical="center" wrapText="1"/>
    </xf>
    <xf numFmtId="3" fontId="22" fillId="10" borderId="4" xfId="13" applyNumberFormat="1" applyFont="1" applyFill="1" applyBorder="1" applyAlignment="1">
      <alignment horizontal="right" vertical="center" wrapText="1"/>
    </xf>
    <xf numFmtId="0" fontId="18" fillId="10" borderId="0" xfId="69" applyFont="1" applyFill="1" applyAlignment="1">
      <alignment vertical="center"/>
    </xf>
    <xf numFmtId="0" fontId="18" fillId="10" borderId="0" xfId="69" applyFont="1" applyFill="1" applyAlignment="1">
      <alignment horizontal="left" vertical="center"/>
    </xf>
    <xf numFmtId="0" fontId="18" fillId="10" borderId="0" xfId="69" applyFont="1" applyFill="1" applyAlignment="1">
      <alignment horizontal="right" vertical="center"/>
    </xf>
    <xf numFmtId="3" fontId="22" fillId="0" borderId="4" xfId="13" applyNumberFormat="1" applyFont="1" applyFill="1" applyBorder="1" applyAlignment="1">
      <alignment horizontal="right" vertical="center" wrapText="1"/>
    </xf>
    <xf numFmtId="0" fontId="22" fillId="0" borderId="4" xfId="69" applyFont="1" applyFill="1" applyBorder="1" applyAlignment="1">
      <alignment horizontal="right" vertical="center"/>
    </xf>
    <xf numFmtId="171" fontId="18" fillId="0" borderId="4" xfId="59" applyNumberFormat="1" applyFont="1" applyFill="1" applyBorder="1" applyAlignment="1">
      <alignment horizontal="right" vertical="center" wrapText="1"/>
    </xf>
    <xf numFmtId="167" fontId="18" fillId="0" borderId="4" xfId="13" applyNumberFormat="1" applyFont="1" applyFill="1" applyBorder="1" applyAlignment="1">
      <alignment horizontal="right" vertical="center" wrapText="1"/>
    </xf>
    <xf numFmtId="168" fontId="18" fillId="0" borderId="4" xfId="13" applyNumberFormat="1" applyFont="1" applyFill="1" applyBorder="1" applyAlignment="1">
      <alignment horizontal="right" vertical="center"/>
    </xf>
    <xf numFmtId="168" fontId="18" fillId="4" borderId="4" xfId="13" applyNumberFormat="1" applyFont="1" applyFill="1" applyBorder="1" applyAlignment="1">
      <alignment horizontal="right" vertical="center"/>
    </xf>
    <xf numFmtId="193" fontId="22" fillId="0" borderId="4" xfId="13" applyNumberFormat="1" applyFont="1" applyFill="1" applyBorder="1" applyAlignment="1">
      <alignment horizontal="right" vertical="center"/>
    </xf>
    <xf numFmtId="193" fontId="22" fillId="4" borderId="4" xfId="13" applyNumberFormat="1" applyFont="1" applyFill="1" applyBorder="1" applyAlignment="1">
      <alignment horizontal="right" vertical="center"/>
    </xf>
    <xf numFmtId="193" fontId="18" fillId="0" borderId="4" xfId="13" applyNumberFormat="1" applyFont="1" applyFill="1" applyBorder="1" applyAlignment="1">
      <alignment horizontal="right" vertical="center"/>
    </xf>
    <xf numFmtId="171" fontId="22" fillId="0" borderId="4" xfId="13" applyNumberFormat="1" applyFont="1" applyFill="1" applyBorder="1" applyAlignment="1">
      <alignment horizontal="right" vertical="center"/>
    </xf>
    <xf numFmtId="171" fontId="22" fillId="4" borderId="4" xfId="13" applyNumberFormat="1" applyFont="1" applyFill="1" applyBorder="1" applyAlignment="1">
      <alignment horizontal="right" vertical="center"/>
    </xf>
    <xf numFmtId="0" fontId="65" fillId="0" borderId="0" xfId="69" applyFont="1" applyFill="1" applyAlignment="1">
      <alignment vertical="center"/>
    </xf>
    <xf numFmtId="0" fontId="65" fillId="0" borderId="0" xfId="69" applyFont="1" applyFill="1" applyAlignment="1">
      <alignment horizontal="center" vertical="center"/>
    </xf>
    <xf numFmtId="0" fontId="130" fillId="0" borderId="0" xfId="69" applyFont="1" applyFill="1" applyAlignment="1">
      <alignment vertical="center"/>
    </xf>
    <xf numFmtId="0" fontId="130" fillId="4" borderId="0" xfId="69" applyFont="1" applyFill="1" applyAlignment="1">
      <alignment vertical="center"/>
    </xf>
    <xf numFmtId="0" fontId="131" fillId="0" borderId="4" xfId="0" applyFont="1" applyFill="1" applyBorder="1" applyAlignment="1">
      <alignment horizontal="center" vertical="center"/>
    </xf>
    <xf numFmtId="0" fontId="131" fillId="0" borderId="4" xfId="0" applyFont="1" applyFill="1" applyBorder="1" applyAlignment="1">
      <alignment horizontal="left" vertical="center" wrapText="1"/>
    </xf>
    <xf numFmtId="167" fontId="131" fillId="0" borderId="4" xfId="13" applyNumberFormat="1" applyFont="1" applyFill="1" applyBorder="1" applyAlignment="1">
      <alignment horizontal="center" vertical="center" wrapText="1"/>
    </xf>
    <xf numFmtId="171" fontId="131" fillId="0" borderId="4" xfId="13" applyNumberFormat="1" applyFont="1" applyFill="1" applyBorder="1" applyAlignment="1">
      <alignment horizontal="center" vertical="center" wrapText="1"/>
    </xf>
    <xf numFmtId="171" fontId="131" fillId="0" borderId="4" xfId="0" applyNumberFormat="1" applyFont="1" applyFill="1" applyBorder="1" applyAlignment="1">
      <alignment vertical="center"/>
    </xf>
    <xf numFmtId="0" fontId="131" fillId="0" borderId="4" xfId="0" applyFont="1" applyFill="1" applyBorder="1" applyAlignment="1">
      <alignment vertical="center"/>
    </xf>
    <xf numFmtId="43" fontId="132" fillId="0" borderId="4" xfId="13" applyFont="1" applyFill="1" applyBorder="1" applyAlignment="1">
      <alignment horizontal="center" vertical="center" wrapText="1"/>
    </xf>
    <xf numFmtId="0" fontId="133" fillId="0" borderId="4" xfId="0" applyFont="1" applyFill="1" applyBorder="1" applyAlignment="1">
      <alignment vertical="center"/>
    </xf>
    <xf numFmtId="0" fontId="133" fillId="0" borderId="0" xfId="0" applyFont="1" applyFill="1" applyAlignment="1">
      <alignment vertical="center"/>
    </xf>
    <xf numFmtId="0" fontId="131" fillId="0" borderId="4" xfId="0" applyFont="1" applyFill="1" applyBorder="1" applyAlignment="1">
      <alignment horizontal="center" vertical="center" wrapText="1"/>
    </xf>
    <xf numFmtId="167" fontId="84" fillId="0" borderId="4" xfId="40" applyNumberFormat="1" applyFont="1" applyFill="1" applyBorder="1" applyAlignment="1">
      <alignment horizontal="center" vertical="center" wrapText="1"/>
    </xf>
    <xf numFmtId="43" fontId="79" fillId="0" borderId="4" xfId="13" applyNumberFormat="1" applyFont="1" applyFill="1" applyBorder="1" applyAlignment="1">
      <alignment horizontal="center" vertical="center" wrapText="1"/>
    </xf>
    <xf numFmtId="43" fontId="84" fillId="0" borderId="4" xfId="40" applyNumberFormat="1" applyFont="1" applyFill="1" applyBorder="1" applyAlignment="1">
      <alignment horizontal="center" vertical="center" wrapText="1"/>
    </xf>
    <xf numFmtId="43" fontId="22" fillId="0" borderId="4" xfId="13" applyNumberFormat="1" applyFont="1" applyFill="1" applyBorder="1" applyAlignment="1">
      <alignment vertical="center" wrapText="1"/>
    </xf>
    <xf numFmtId="167" fontId="82" fillId="0" borderId="4" xfId="40" applyNumberFormat="1" applyFont="1" applyFill="1" applyBorder="1" applyAlignment="1">
      <alignment horizontal="center" vertical="center" wrapText="1"/>
    </xf>
    <xf numFmtId="192" fontId="22" fillId="0" borderId="4" xfId="40" applyNumberFormat="1" applyFont="1" applyFill="1" applyBorder="1" applyAlignment="1">
      <alignment horizontal="center" vertical="center" wrapText="1"/>
    </xf>
    <xf numFmtId="167" fontId="85" fillId="0" borderId="4" xfId="13" applyNumberFormat="1" applyFont="1" applyFill="1" applyBorder="1" applyAlignment="1">
      <alignment horizontal="center" vertical="center" wrapText="1"/>
    </xf>
    <xf numFmtId="43" fontId="85" fillId="0" borderId="4" xfId="40" applyNumberFormat="1" applyFont="1" applyFill="1" applyBorder="1" applyAlignment="1">
      <alignment horizontal="center" vertical="center" wrapText="1"/>
    </xf>
    <xf numFmtId="167" fontId="83" fillId="0" borderId="4" xfId="40" applyNumberFormat="1" applyFont="1" applyFill="1" applyBorder="1" applyAlignment="1">
      <alignment horizontal="center" vertical="center" wrapText="1"/>
    </xf>
    <xf numFmtId="4" fontId="22" fillId="0" borderId="4" xfId="40" applyNumberFormat="1" applyFont="1" applyFill="1" applyBorder="1" applyAlignment="1">
      <alignment vertical="center" wrapText="1"/>
    </xf>
    <xf numFmtId="167" fontId="85" fillId="0" borderId="4" xfId="40" applyNumberFormat="1" applyFont="1" applyFill="1" applyBorder="1" applyAlignment="1">
      <alignment horizontal="center" vertical="center" wrapText="1"/>
    </xf>
    <xf numFmtId="43" fontId="39" fillId="0" borderId="4" xfId="40" applyNumberFormat="1" applyFont="1" applyFill="1" applyBorder="1" applyAlignment="1">
      <alignment horizontal="center" vertical="center" wrapText="1"/>
    </xf>
    <xf numFmtId="167" fontId="18" fillId="0" borderId="4" xfId="40" quotePrefix="1" applyNumberFormat="1" applyFont="1" applyFill="1" applyBorder="1" applyAlignment="1">
      <alignment horizontal="center" vertical="center" wrapText="1"/>
    </xf>
    <xf numFmtId="171" fontId="22" fillId="0" borderId="4" xfId="40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/>
    </xf>
    <xf numFmtId="167" fontId="22" fillId="0" borderId="17" xfId="40" applyNumberFormat="1" applyFont="1" applyFill="1" applyBorder="1" applyAlignment="1">
      <alignment horizontal="center" vertical="center" wrapText="1"/>
    </xf>
    <xf numFmtId="0" fontId="22" fillId="0" borderId="29" xfId="0" quotePrefix="1" applyFont="1" applyFill="1" applyBorder="1" applyAlignment="1">
      <alignment horizontal="center" vertical="center" wrapText="1"/>
    </xf>
    <xf numFmtId="167" fontId="18" fillId="0" borderId="29" xfId="4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167" fontId="22" fillId="0" borderId="4" xfId="24" applyNumberFormat="1" applyFont="1" applyFill="1" applyBorder="1" applyAlignment="1">
      <alignment horizontal="center" vertical="center"/>
    </xf>
    <xf numFmtId="168" fontId="18" fillId="0" borderId="4" xfId="24" applyNumberFormat="1" applyFont="1" applyFill="1" applyBorder="1" applyAlignment="1">
      <alignment horizontal="center" vertical="center"/>
    </xf>
    <xf numFmtId="3" fontId="103" fillId="0" borderId="0" xfId="0" applyNumberFormat="1" applyFont="1" applyFill="1"/>
    <xf numFmtId="4" fontId="103" fillId="0" borderId="0" xfId="0" applyNumberFormat="1" applyFont="1" applyFill="1"/>
    <xf numFmtId="3" fontId="104" fillId="0" borderId="0" xfId="0" applyNumberFormat="1" applyFont="1" applyFill="1"/>
    <xf numFmtId="1" fontId="18" fillId="0" borderId="4" xfId="0" applyNumberFormat="1" applyFont="1" applyFill="1" applyBorder="1" applyAlignment="1">
      <alignment horizontal="center" vertical="center" wrapText="1"/>
    </xf>
    <xf numFmtId="0" fontId="100" fillId="0" borderId="0" xfId="69" applyFont="1" applyFill="1" applyBorder="1" applyAlignment="1">
      <alignment horizontal="right" vertical="center"/>
    </xf>
    <xf numFmtId="194" fontId="22" fillId="0" borderId="4" xfId="24" applyNumberFormat="1" applyFont="1" applyFill="1" applyBorder="1" applyAlignment="1">
      <alignment horizontal="center" vertical="center"/>
    </xf>
    <xf numFmtId="194" fontId="22" fillId="0" borderId="4" xfId="24" applyNumberFormat="1" applyFont="1" applyFill="1" applyBorder="1" applyAlignment="1">
      <alignment horizontal="right" vertical="center"/>
    </xf>
    <xf numFmtId="195" fontId="22" fillId="0" borderId="4" xfId="24" applyNumberFormat="1" applyFont="1" applyFill="1" applyBorder="1" applyAlignment="1">
      <alignment horizontal="center" vertical="center"/>
    </xf>
    <xf numFmtId="169" fontId="22" fillId="0" borderId="4" xfId="24" applyNumberFormat="1" applyFont="1" applyFill="1" applyBorder="1" applyAlignment="1">
      <alignment vertical="center"/>
    </xf>
    <xf numFmtId="3" fontId="96" fillId="0" borderId="0" xfId="0" applyNumberFormat="1" applyFont="1" applyFill="1"/>
    <xf numFmtId="4" fontId="96" fillId="0" borderId="0" xfId="0" applyNumberFormat="1" applyFont="1" applyFill="1"/>
    <xf numFmtId="3" fontId="23" fillId="0" borderId="0" xfId="0" applyNumberFormat="1" applyFont="1" applyFill="1"/>
    <xf numFmtId="43" fontId="22" fillId="0" borderId="4" xfId="40" applyFont="1" applyFill="1" applyBorder="1" applyAlignment="1">
      <alignment horizontal="center" vertical="center"/>
    </xf>
    <xf numFmtId="2" fontId="66" fillId="0" borderId="4" xfId="69" applyNumberFormat="1" applyFont="1" applyFill="1" applyBorder="1" applyAlignment="1">
      <alignment horizontal="right" vertical="center" wrapText="1"/>
    </xf>
    <xf numFmtId="4" fontId="22" fillId="0" borderId="4" xfId="69" applyNumberFormat="1" applyFont="1" applyFill="1" applyBorder="1" applyAlignment="1">
      <alignment horizontal="right" vertical="center" wrapText="1"/>
    </xf>
    <xf numFmtId="43" fontId="79" fillId="0" borderId="4" xfId="40" applyNumberFormat="1" applyFont="1" applyFill="1" applyBorder="1" applyAlignment="1">
      <alignment horizontal="left" vertical="center" wrapText="1"/>
    </xf>
    <xf numFmtId="0" fontId="1" fillId="0" borderId="0" xfId="69" applyFont="1" applyFill="1"/>
    <xf numFmtId="0" fontId="93" fillId="0" borderId="4" xfId="69" applyFont="1" applyFill="1" applyBorder="1" applyAlignment="1">
      <alignment horizontal="center"/>
    </xf>
    <xf numFmtId="0" fontId="94" fillId="0" borderId="0" xfId="69" applyFont="1" applyFill="1"/>
    <xf numFmtId="0" fontId="65" fillId="0" borderId="4" xfId="69" applyFont="1" applyFill="1" applyBorder="1" applyAlignment="1">
      <alignment horizontal="center"/>
    </xf>
    <xf numFmtId="3" fontId="66" fillId="0" borderId="4" xfId="13" applyNumberFormat="1" applyFont="1" applyFill="1" applyBorder="1" applyAlignment="1">
      <alignment horizontal="center" vertical="center" wrapText="1"/>
    </xf>
    <xf numFmtId="3" fontId="66" fillId="0" borderId="4" xfId="13" applyNumberFormat="1" applyFont="1" applyFill="1" applyBorder="1" applyAlignment="1">
      <alignment horizontal="left" vertical="center"/>
    </xf>
    <xf numFmtId="3" fontId="66" fillId="0" borderId="4" xfId="13" applyNumberFormat="1" applyFont="1" applyFill="1" applyBorder="1" applyAlignment="1">
      <alignment horizontal="center" vertical="center"/>
    </xf>
    <xf numFmtId="0" fontId="23" fillId="0" borderId="4" xfId="69" applyFont="1" applyFill="1" applyBorder="1" applyAlignment="1">
      <alignment horizontal="left" vertical="center" wrapText="1"/>
    </xf>
    <xf numFmtId="0" fontId="23" fillId="0" borderId="4" xfId="69" quotePrefix="1" applyFont="1" applyFill="1" applyBorder="1" applyAlignment="1">
      <alignment vertical="center" wrapText="1"/>
    </xf>
    <xf numFmtId="0" fontId="23" fillId="0" borderId="4" xfId="69" quotePrefix="1" applyFont="1" applyFill="1" applyBorder="1" applyAlignment="1">
      <alignment horizontal="center" vertical="center" wrapText="1"/>
    </xf>
    <xf numFmtId="167" fontId="66" fillId="0" borderId="4" xfId="13" applyNumberFormat="1" applyFont="1" applyFill="1" applyBorder="1" applyAlignment="1">
      <alignment horizontal="center" vertical="center" wrapText="1"/>
    </xf>
    <xf numFmtId="168" fontId="66" fillId="0" borderId="4" xfId="13" applyNumberFormat="1" applyFont="1" applyFill="1" applyBorder="1" applyAlignment="1">
      <alignment horizontal="center" vertical="center"/>
    </xf>
    <xf numFmtId="0" fontId="23" fillId="0" borderId="4" xfId="69" quotePrefix="1" applyFont="1" applyFill="1" applyBorder="1" applyAlignment="1">
      <alignment horizontal="justify" vertical="center" wrapText="1"/>
    </xf>
    <xf numFmtId="0" fontId="23" fillId="0" borderId="4" xfId="69" applyFont="1" applyFill="1" applyBorder="1" applyAlignment="1">
      <alignment horizontal="justify" vertical="center" wrapText="1"/>
    </xf>
    <xf numFmtId="0" fontId="23" fillId="0" borderId="4" xfId="0" applyFont="1" applyFill="1" applyBorder="1" applyAlignment="1">
      <alignment horizontal="justify" vertical="center" wrapText="1"/>
    </xf>
    <xf numFmtId="0" fontId="23" fillId="0" borderId="4" xfId="0" applyFont="1" applyFill="1" applyBorder="1" applyAlignment="1">
      <alignment vertical="center" wrapText="1"/>
    </xf>
    <xf numFmtId="0" fontId="18" fillId="12" borderId="4" xfId="0" applyFont="1" applyFill="1" applyBorder="1" applyAlignment="1">
      <alignment horizontal="center" vertical="center" wrapText="1"/>
    </xf>
    <xf numFmtId="0" fontId="18" fillId="12" borderId="0" xfId="69" applyFont="1" applyFill="1" applyAlignment="1">
      <alignment vertical="center" wrapText="1"/>
    </xf>
    <xf numFmtId="0" fontId="118" fillId="12" borderId="4" xfId="0" applyFont="1" applyFill="1" applyBorder="1" applyAlignment="1">
      <alignment horizontal="left" vertical="center" wrapText="1"/>
    </xf>
    <xf numFmtId="0" fontId="117" fillId="12" borderId="4" xfId="0" applyFont="1" applyFill="1" applyBorder="1" applyAlignment="1">
      <alignment horizontal="center" vertical="center" wrapText="1"/>
    </xf>
    <xf numFmtId="3" fontId="18" fillId="12" borderId="4" xfId="69" applyNumberFormat="1" applyFont="1" applyFill="1" applyBorder="1" applyAlignment="1">
      <alignment vertical="center" wrapText="1"/>
    </xf>
    <xf numFmtId="0" fontId="18" fillId="12" borderId="0" xfId="69" applyFont="1" applyFill="1" applyAlignment="1">
      <alignment vertical="center"/>
    </xf>
    <xf numFmtId="0" fontId="18" fillId="12" borderId="0" xfId="69" applyFont="1" applyFill="1" applyAlignment="1">
      <alignment horizontal="left" vertical="center"/>
    </xf>
    <xf numFmtId="0" fontId="18" fillId="12" borderId="0" xfId="69" applyFont="1" applyFill="1" applyAlignment="1">
      <alignment horizontal="right" vertical="center"/>
    </xf>
    <xf numFmtId="0" fontId="134" fillId="12" borderId="4" xfId="0" applyFont="1" applyFill="1" applyBorder="1" applyAlignment="1">
      <alignment horizontal="left" vertical="center" wrapText="1"/>
    </xf>
    <xf numFmtId="49" fontId="18" fillId="12" borderId="4" xfId="69" applyNumberFormat="1" applyFont="1" applyFill="1" applyBorder="1" applyAlignment="1">
      <alignment horizontal="center" vertical="center" wrapText="1"/>
    </xf>
    <xf numFmtId="0" fontId="18" fillId="12" borderId="4" xfId="69" applyFont="1" applyFill="1" applyBorder="1" applyAlignment="1">
      <alignment vertical="center" wrapText="1"/>
    </xf>
    <xf numFmtId="0" fontId="83" fillId="12" borderId="4" xfId="69" quotePrefix="1" applyFont="1" applyFill="1" applyBorder="1" applyAlignment="1">
      <alignment horizontal="left" vertical="center" wrapText="1"/>
    </xf>
    <xf numFmtId="0" fontId="83" fillId="12" borderId="4" xfId="69" applyFont="1" applyFill="1" applyBorder="1" applyAlignment="1">
      <alignment horizontal="center" vertical="center" wrapText="1"/>
    </xf>
    <xf numFmtId="1" fontId="118" fillId="12" borderId="4" xfId="0" applyNumberFormat="1" applyFont="1" applyFill="1" applyBorder="1" applyAlignment="1">
      <alignment horizontal="center" vertical="center" wrapText="1"/>
    </xf>
    <xf numFmtId="0" fontId="18" fillId="12" borderId="4" xfId="69" applyFont="1" applyFill="1" applyBorder="1" applyAlignment="1">
      <alignment vertical="center"/>
    </xf>
    <xf numFmtId="0" fontId="18" fillId="12" borderId="4" xfId="69" applyFont="1" applyFill="1" applyBorder="1" applyAlignment="1">
      <alignment horizontal="left" vertical="center"/>
    </xf>
    <xf numFmtId="0" fontId="18" fillId="10" borderId="0" xfId="69" applyFont="1" applyFill="1" applyAlignment="1">
      <alignment vertical="center" wrapText="1"/>
    </xf>
    <xf numFmtId="0" fontId="22" fillId="10" borderId="0" xfId="69" applyFont="1" applyFill="1" applyAlignment="1">
      <alignment horizontal="center" vertical="center" wrapText="1"/>
    </xf>
    <xf numFmtId="3" fontId="18" fillId="10" borderId="4" xfId="69" applyNumberFormat="1" applyFont="1" applyFill="1" applyBorder="1" applyAlignment="1">
      <alignment vertical="center" wrapText="1"/>
    </xf>
    <xf numFmtId="3" fontId="18" fillId="10" borderId="6" xfId="69" applyNumberFormat="1" applyFont="1" applyFill="1" applyBorder="1" applyAlignment="1">
      <alignment horizontal="center" wrapText="1"/>
    </xf>
    <xf numFmtId="3" fontId="18" fillId="10" borderId="4" xfId="69" applyNumberFormat="1" applyFont="1" applyFill="1" applyBorder="1" applyAlignment="1">
      <alignment wrapText="1"/>
    </xf>
    <xf numFmtId="3" fontId="22" fillId="10" borderId="4" xfId="69" applyNumberFormat="1" applyFont="1" applyFill="1" applyBorder="1" applyAlignment="1">
      <alignment horizontal="center" wrapText="1"/>
    </xf>
    <xf numFmtId="3" fontId="22" fillId="10" borderId="4" xfId="13" applyNumberFormat="1" applyFont="1" applyFill="1" applyBorder="1" applyAlignment="1">
      <alignment horizontal="right"/>
    </xf>
    <xf numFmtId="3" fontId="22" fillId="10" borderId="6" xfId="69" applyNumberFormat="1" applyFont="1" applyFill="1" applyBorder="1" applyAlignment="1">
      <alignment horizontal="center" wrapText="1"/>
    </xf>
    <xf numFmtId="3" fontId="22" fillId="10" borderId="4" xfId="69" applyNumberFormat="1" applyFont="1" applyFill="1" applyBorder="1" applyAlignment="1">
      <alignment wrapText="1"/>
    </xf>
    <xf numFmtId="3" fontId="22" fillId="10" borderId="6" xfId="69" applyNumberFormat="1" applyFont="1" applyFill="1" applyBorder="1" applyAlignment="1">
      <alignment horizontal="center" vertical="center" wrapText="1"/>
    </xf>
    <xf numFmtId="49" fontId="22" fillId="10" borderId="0" xfId="69" applyNumberFormat="1" applyFont="1" applyFill="1" applyAlignment="1">
      <alignment horizontal="center" vertical="center"/>
    </xf>
    <xf numFmtId="0" fontId="22" fillId="10" borderId="0" xfId="69" applyFont="1" applyFill="1" applyAlignment="1">
      <alignment vertical="center" wrapText="1"/>
    </xf>
    <xf numFmtId="0" fontId="22" fillId="10" borderId="0" xfId="69" applyFont="1" applyFill="1" applyAlignment="1">
      <alignment horizontal="center" vertical="center"/>
    </xf>
    <xf numFmtId="0" fontId="96" fillId="0" borderId="0" xfId="69" applyFont="1" applyAlignment="1">
      <alignment horizontal="center" wrapText="1"/>
    </xf>
    <xf numFmtId="0" fontId="72" fillId="0" borderId="4" xfId="69" applyFont="1" applyBorder="1" applyAlignment="1">
      <alignment horizontal="center" vertical="center" wrapText="1"/>
    </xf>
    <xf numFmtId="0" fontId="72" fillId="0" borderId="29" xfId="69" applyFont="1" applyBorder="1" applyAlignment="1">
      <alignment horizontal="center" vertical="center" wrapText="1"/>
    </xf>
    <xf numFmtId="0" fontId="72" fillId="0" borderId="17" xfId="69" applyFont="1" applyBorder="1" applyAlignment="1">
      <alignment vertical="center" wrapText="1"/>
    </xf>
    <xf numFmtId="0" fontId="72" fillId="0" borderId="4" xfId="69" applyFont="1" applyBorder="1" applyAlignment="1">
      <alignment horizontal="left" vertical="center" wrapText="1"/>
    </xf>
    <xf numFmtId="0" fontId="96" fillId="0" borderId="4" xfId="69" applyFont="1" applyBorder="1" applyAlignment="1">
      <alignment horizontal="center" vertical="center" wrapText="1"/>
    </xf>
    <xf numFmtId="0" fontId="96" fillId="0" borderId="4" xfId="69" applyFont="1" applyBorder="1" applyAlignment="1">
      <alignment vertical="center" wrapText="1"/>
    </xf>
    <xf numFmtId="0" fontId="73" fillId="0" borderId="4" xfId="69" applyFont="1" applyBorder="1" applyAlignment="1">
      <alignment vertical="center" wrapText="1"/>
    </xf>
    <xf numFmtId="0" fontId="96" fillId="0" borderId="4" xfId="69" quotePrefix="1" applyFont="1" applyBorder="1" applyAlignment="1">
      <alignment horizontal="center" vertical="center" wrapText="1"/>
    </xf>
    <xf numFmtId="0" fontId="72" fillId="0" borderId="4" xfId="69" applyFont="1" applyBorder="1" applyAlignment="1">
      <alignment vertical="center" wrapText="1"/>
    </xf>
    <xf numFmtId="171" fontId="96" fillId="0" borderId="0" xfId="69" applyNumberFormat="1" applyFont="1" applyAlignment="1">
      <alignment wrapText="1"/>
    </xf>
    <xf numFmtId="171" fontId="72" fillId="0" borderId="4" xfId="13" applyNumberFormat="1" applyFont="1" applyBorder="1" applyAlignment="1">
      <alignment vertical="center" wrapText="1"/>
    </xf>
    <xf numFmtId="171" fontId="96" fillId="0" borderId="4" xfId="20" applyNumberFormat="1" applyFont="1" applyBorder="1" applyAlignment="1">
      <alignment vertical="center" wrapText="1"/>
    </xf>
    <xf numFmtId="171" fontId="96" fillId="0" borderId="4" xfId="20" applyNumberFormat="1" applyFont="1" applyBorder="1" applyAlignment="1">
      <alignment horizontal="center" vertical="center" wrapText="1"/>
    </xf>
    <xf numFmtId="0" fontId="37" fillId="10" borderId="0" xfId="69" applyFont="1" applyFill="1" applyAlignment="1"/>
    <xf numFmtId="0" fontId="96" fillId="10" borderId="0" xfId="69" applyFont="1" applyFill="1" applyAlignment="1">
      <alignment wrapText="1"/>
    </xf>
    <xf numFmtId="0" fontId="72" fillId="10" borderId="0" xfId="69" applyFont="1" applyFill="1" applyAlignment="1">
      <alignment horizontal="center" wrapText="1"/>
    </xf>
    <xf numFmtId="0" fontId="135" fillId="10" borderId="0" xfId="69" applyFont="1" applyFill="1" applyAlignment="1">
      <alignment wrapText="1"/>
    </xf>
    <xf numFmtId="0" fontId="72" fillId="10" borderId="4" xfId="69" applyFont="1" applyFill="1" applyBorder="1" applyAlignment="1">
      <alignment horizontal="center" vertical="center" wrapText="1"/>
    </xf>
    <xf numFmtId="0" fontId="72" fillId="10" borderId="4" xfId="0" applyFont="1" applyFill="1" applyBorder="1" applyAlignment="1">
      <alignment horizontal="left" vertical="center" wrapText="1"/>
    </xf>
    <xf numFmtId="0" fontId="72" fillId="10" borderId="29" xfId="69" applyFont="1" applyFill="1" applyBorder="1" applyAlignment="1">
      <alignment horizontal="center" vertical="center" wrapText="1"/>
    </xf>
    <xf numFmtId="0" fontId="72" fillId="10" borderId="17" xfId="69" applyFont="1" applyFill="1" applyBorder="1" applyAlignment="1">
      <alignment vertical="center" wrapText="1"/>
    </xf>
    <xf numFmtId="1" fontId="96" fillId="10" borderId="4" xfId="0" applyNumberFormat="1" applyFont="1" applyFill="1" applyBorder="1" applyAlignment="1">
      <alignment horizontal="center" vertical="center" wrapText="1"/>
    </xf>
    <xf numFmtId="0" fontId="96" fillId="10" borderId="4" xfId="0" quotePrefix="1" applyFont="1" applyFill="1" applyBorder="1" applyAlignment="1">
      <alignment horizontal="left" vertical="center" wrapText="1"/>
    </xf>
    <xf numFmtId="0" fontId="96" fillId="10" borderId="4" xfId="0" applyFont="1" applyFill="1" applyBorder="1" applyAlignment="1">
      <alignment horizontal="center" vertical="center" wrapText="1"/>
    </xf>
    <xf numFmtId="0" fontId="72" fillId="10" borderId="0" xfId="69" applyFont="1" applyFill="1" applyAlignment="1">
      <alignment wrapText="1"/>
    </xf>
    <xf numFmtId="0" fontId="72" fillId="0" borderId="17" xfId="69" applyFont="1" applyBorder="1" applyAlignment="1">
      <alignment horizontal="center" vertical="center" wrapText="1"/>
    </xf>
    <xf numFmtId="167" fontId="22" fillId="0" borderId="4" xfId="20" applyNumberFormat="1" applyFont="1" applyFill="1" applyBorder="1" applyAlignment="1">
      <alignment horizontal="right" vertical="center" wrapText="1"/>
    </xf>
    <xf numFmtId="3" fontId="22" fillId="0" borderId="4" xfId="69" quotePrefix="1" applyNumberFormat="1" applyFont="1" applyFill="1" applyBorder="1" applyAlignment="1">
      <alignment horizontal="right" vertical="center" wrapText="1"/>
    </xf>
    <xf numFmtId="168" fontId="136" fillId="0" borderId="4" xfId="69" applyNumberFormat="1" applyFont="1" applyFill="1" applyBorder="1" applyAlignment="1">
      <alignment horizontal="right" vertical="center" wrapText="1"/>
    </xf>
    <xf numFmtId="3" fontId="136" fillId="0" borderId="4" xfId="69" applyNumberFormat="1" applyFont="1" applyFill="1" applyBorder="1" applyAlignment="1">
      <alignment horizontal="right" vertical="center" wrapText="1"/>
    </xf>
    <xf numFmtId="0" fontId="23" fillId="13" borderId="0" xfId="69" applyFont="1" applyFill="1" applyAlignment="1">
      <alignment vertical="center"/>
    </xf>
    <xf numFmtId="3" fontId="18" fillId="0" borderId="4" xfId="13" applyNumberFormat="1" applyFont="1" applyFill="1" applyBorder="1" applyAlignment="1">
      <alignment horizontal="center" vertical="center" wrapText="1"/>
    </xf>
    <xf numFmtId="3" fontId="18" fillId="0" borderId="4" xfId="13" applyNumberFormat="1" applyFont="1" applyFill="1" applyBorder="1" applyAlignment="1">
      <alignment horizontal="left" vertical="center"/>
    </xf>
    <xf numFmtId="3" fontId="18" fillId="0" borderId="4" xfId="13" applyNumberFormat="1" applyFont="1" applyFill="1" applyBorder="1" applyAlignment="1">
      <alignment horizontal="center" vertical="center"/>
    </xf>
    <xf numFmtId="0" fontId="79" fillId="0" borderId="4" xfId="69" applyFont="1" applyFill="1" applyBorder="1" applyAlignment="1">
      <alignment horizontal="left" vertical="center" wrapText="1"/>
    </xf>
    <xf numFmtId="0" fontId="79" fillId="0" borderId="4" xfId="69" applyFont="1" applyFill="1" applyBorder="1" applyAlignment="1">
      <alignment horizontal="center" vertical="center" wrapText="1"/>
    </xf>
    <xf numFmtId="0" fontId="79" fillId="0" borderId="4" xfId="69" applyFont="1" applyFill="1" applyBorder="1" applyAlignment="1">
      <alignment horizontal="center" vertical="center"/>
    </xf>
    <xf numFmtId="0" fontId="22" fillId="0" borderId="4" xfId="0" quotePrefix="1" applyFont="1" applyFill="1" applyBorder="1" applyAlignment="1">
      <alignment vertical="center" wrapText="1"/>
    </xf>
    <xf numFmtId="4" fontId="22" fillId="0" borderId="4" xfId="20" applyNumberFormat="1" applyFont="1" applyFill="1" applyBorder="1" applyAlignment="1">
      <alignment vertical="center"/>
    </xf>
    <xf numFmtId="3" fontId="22" fillId="0" borderId="4" xfId="13" applyNumberFormat="1" applyFont="1" applyFill="1" applyBorder="1" applyAlignment="1">
      <alignment vertical="center"/>
    </xf>
    <xf numFmtId="0" fontId="79" fillId="0" borderId="4" xfId="69" applyFont="1" applyFill="1" applyBorder="1" applyAlignment="1">
      <alignment vertical="center" wrapText="1"/>
    </xf>
    <xf numFmtId="0" fontId="22" fillId="0" borderId="4" xfId="69" applyFont="1" applyFill="1" applyBorder="1" applyAlignment="1">
      <alignment horizontal="justify" vertical="center" wrapText="1"/>
    </xf>
    <xf numFmtId="168" fontId="22" fillId="0" borderId="4" xfId="20" applyNumberFormat="1" applyFont="1" applyFill="1" applyBorder="1" applyAlignment="1">
      <alignment horizontal="right" vertical="center"/>
    </xf>
    <xf numFmtId="0" fontId="22" fillId="0" borderId="4" xfId="69" quotePrefix="1" applyFont="1" applyFill="1" applyBorder="1" applyAlignment="1">
      <alignment horizontal="justify" vertical="center" wrapText="1"/>
    </xf>
    <xf numFmtId="0" fontId="22" fillId="0" borderId="4" xfId="0" applyFont="1" applyFill="1" applyBorder="1" applyAlignment="1">
      <alignment horizontal="justify" vertical="center" wrapText="1"/>
    </xf>
    <xf numFmtId="0" fontId="125" fillId="13" borderId="4" xfId="0" applyFont="1" applyFill="1" applyBorder="1" applyAlignment="1">
      <alignment horizontal="center" vertical="center" wrapText="1"/>
    </xf>
    <xf numFmtId="0" fontId="96" fillId="0" borderId="29" xfId="69" applyFont="1" applyBorder="1" applyAlignment="1">
      <alignment horizontal="center" vertical="center" wrapText="1"/>
    </xf>
    <xf numFmtId="0" fontId="96" fillId="0" borderId="4" xfId="69" quotePrefix="1" applyFont="1" applyFill="1" applyBorder="1" applyAlignment="1">
      <alignment horizontal="center" vertical="center" wrapText="1"/>
    </xf>
    <xf numFmtId="4" fontId="22" fillId="0" borderId="4" xfId="13" applyNumberFormat="1" applyFont="1" applyFill="1" applyBorder="1" applyAlignment="1">
      <alignment horizontal="center" vertical="center"/>
    </xf>
    <xf numFmtId="3" fontId="22" fillId="0" borderId="4" xfId="0" applyNumberFormat="1" applyFont="1" applyFill="1" applyBorder="1" applyAlignment="1">
      <alignment horizontal="center" vertical="center"/>
    </xf>
    <xf numFmtId="2" fontId="85" fillId="0" borderId="4" xfId="68" applyNumberFormat="1" applyFont="1" applyFill="1" applyBorder="1" applyAlignment="1">
      <alignment horizontal="center" vertical="center"/>
    </xf>
    <xf numFmtId="192" fontId="18" fillId="0" borderId="4" xfId="60" quotePrefix="1" applyNumberFormat="1" applyFont="1" applyFill="1" applyBorder="1" applyAlignment="1">
      <alignment horizontal="center" vertical="center"/>
    </xf>
    <xf numFmtId="170" fontId="22" fillId="0" borderId="17" xfId="0" applyNumberFormat="1" applyFont="1" applyFill="1" applyBorder="1" applyAlignment="1">
      <alignment horizontal="center" vertical="center"/>
    </xf>
    <xf numFmtId="3" fontId="22" fillId="0" borderId="4" xfId="69" quotePrefix="1" applyNumberFormat="1" applyFont="1" applyFill="1" applyBorder="1" applyAlignment="1">
      <alignment horizontal="center" vertical="center" wrapText="1"/>
    </xf>
    <xf numFmtId="168" fontId="136" fillId="0" borderId="4" xfId="69" applyNumberFormat="1" applyFont="1" applyFill="1" applyBorder="1" applyAlignment="1">
      <alignment horizontal="center" vertical="center" wrapText="1"/>
    </xf>
    <xf numFmtId="3" fontId="136" fillId="0" borderId="4" xfId="69" applyNumberFormat="1" applyFont="1" applyFill="1" applyBorder="1" applyAlignment="1">
      <alignment horizontal="center" vertical="center" wrapText="1"/>
    </xf>
    <xf numFmtId="168" fontId="136" fillId="0" borderId="4" xfId="13" applyNumberFormat="1" applyFont="1" applyFill="1" applyBorder="1" applyAlignment="1">
      <alignment horizontal="center"/>
    </xf>
    <xf numFmtId="3" fontId="136" fillId="0" borderId="4" xfId="13" applyNumberFormat="1" applyFont="1" applyFill="1" applyBorder="1" applyAlignment="1">
      <alignment horizontal="center"/>
    </xf>
    <xf numFmtId="4" fontId="136" fillId="0" borderId="4" xfId="13" applyNumberFormat="1" applyFont="1" applyFill="1" applyBorder="1" applyAlignment="1">
      <alignment horizontal="center"/>
    </xf>
    <xf numFmtId="169" fontId="136" fillId="0" borderId="4" xfId="13" applyNumberFormat="1" applyFont="1" applyFill="1" applyBorder="1" applyAlignment="1">
      <alignment horizontal="center"/>
    </xf>
    <xf numFmtId="0" fontId="23" fillId="0" borderId="0" xfId="69" applyFont="1" applyFill="1" applyBorder="1" applyAlignment="1">
      <alignment vertical="center"/>
    </xf>
    <xf numFmtId="196" fontId="22" fillId="0" borderId="4" xfId="70" applyNumberFormat="1" applyFont="1" applyFill="1" applyBorder="1" applyAlignment="1">
      <alignment horizontal="center" vertical="center"/>
    </xf>
    <xf numFmtId="2" fontId="22" fillId="0" borderId="4" xfId="70" applyNumberFormat="1" applyFont="1" applyFill="1" applyBorder="1" applyAlignment="1">
      <alignment horizontal="center" vertical="center"/>
    </xf>
    <xf numFmtId="172" fontId="18" fillId="0" borderId="4" xfId="70" applyNumberFormat="1" applyFont="1" applyFill="1" applyBorder="1" applyAlignment="1">
      <alignment vertical="center" wrapText="1"/>
    </xf>
    <xf numFmtId="170" fontId="22" fillId="0" borderId="4" xfId="70" applyNumberFormat="1" applyFont="1" applyFill="1" applyBorder="1" applyAlignment="1">
      <alignment horizontal="center" vertical="center"/>
    </xf>
    <xf numFmtId="164" fontId="18" fillId="0" borderId="4" xfId="70" applyNumberFormat="1" applyFont="1" applyFill="1" applyBorder="1" applyAlignment="1">
      <alignment horizontal="center" vertical="center"/>
    </xf>
    <xf numFmtId="0" fontId="72" fillId="0" borderId="4" xfId="0" applyFont="1" applyFill="1" applyBorder="1" applyAlignment="1">
      <alignment horizontal="center" vertical="center" wrapText="1"/>
    </xf>
    <xf numFmtId="0" fontId="96" fillId="0" borderId="4" xfId="0" applyFont="1" applyFill="1" applyBorder="1" applyAlignment="1">
      <alignment horizontal="center" vertical="center" wrapText="1"/>
    </xf>
    <xf numFmtId="3" fontId="96" fillId="0" borderId="4" xfId="0" applyNumberFormat="1" applyFont="1" applyBorder="1" applyAlignment="1">
      <alignment horizontal="center" vertical="center"/>
    </xf>
    <xf numFmtId="0" fontId="96" fillId="0" borderId="17" xfId="69" applyFont="1" applyBorder="1" applyAlignment="1">
      <alignment horizontal="center" vertical="center" wrapText="1"/>
    </xf>
    <xf numFmtId="0" fontId="18" fillId="13" borderId="4" xfId="0" applyFont="1" applyFill="1" applyBorder="1" applyAlignment="1">
      <alignment horizontal="center" vertical="center"/>
    </xf>
    <xf numFmtId="0" fontId="18" fillId="13" borderId="4" xfId="0" applyFont="1" applyFill="1" applyBorder="1" applyAlignment="1">
      <alignment horizontal="left" vertical="center" wrapText="1"/>
    </xf>
    <xf numFmtId="167" fontId="22" fillId="13" borderId="4" xfId="40" applyNumberFormat="1" applyFont="1" applyFill="1" applyBorder="1" applyAlignment="1">
      <alignment horizontal="center" vertical="center" wrapText="1"/>
    </xf>
    <xf numFmtId="0" fontId="66" fillId="13" borderId="0" xfId="0" applyFont="1" applyFill="1" applyAlignment="1">
      <alignment vertical="center"/>
    </xf>
    <xf numFmtId="167" fontId="18" fillId="13" borderId="4" xfId="40" quotePrefix="1" applyNumberFormat="1" applyFont="1" applyFill="1" applyBorder="1" applyAlignment="1">
      <alignment horizontal="center" vertical="center" wrapText="1"/>
    </xf>
    <xf numFmtId="192" fontId="18" fillId="13" borderId="4" xfId="60" quotePrefix="1" applyNumberFormat="1" applyFont="1" applyFill="1" applyBorder="1" applyAlignment="1">
      <alignment horizontal="right" vertical="center"/>
    </xf>
    <xf numFmtId="1" fontId="125" fillId="13" borderId="4" xfId="0" applyNumberFormat="1" applyFont="1" applyFill="1" applyBorder="1" applyAlignment="1">
      <alignment horizontal="center" vertical="center" wrapText="1"/>
    </xf>
    <xf numFmtId="0" fontId="125" fillId="13" borderId="4" xfId="0" applyFont="1" applyFill="1" applyBorder="1" applyAlignment="1">
      <alignment horizontal="left" vertical="center" wrapText="1"/>
    </xf>
    <xf numFmtId="171" fontId="22" fillId="13" borderId="4" xfId="40" applyNumberFormat="1" applyFont="1" applyFill="1" applyBorder="1" applyAlignment="1">
      <alignment horizontal="center" vertical="center" wrapText="1"/>
    </xf>
    <xf numFmtId="171" fontId="22" fillId="13" borderId="4" xfId="0" applyNumberFormat="1" applyFont="1" applyFill="1" applyBorder="1" applyAlignment="1">
      <alignment vertical="center"/>
    </xf>
    <xf numFmtId="0" fontId="22" fillId="13" borderId="4" xfId="0" applyFont="1" applyFill="1" applyBorder="1" applyAlignment="1">
      <alignment vertical="center"/>
    </xf>
    <xf numFmtId="0" fontId="23" fillId="13" borderId="0" xfId="0" applyFont="1" applyFill="1" applyAlignment="1">
      <alignment vertical="center"/>
    </xf>
    <xf numFmtId="0" fontId="22" fillId="13" borderId="4" xfId="0" quotePrefix="1" applyFont="1" applyFill="1" applyBorder="1" applyAlignment="1">
      <alignment horizontal="center" vertical="center" wrapText="1"/>
    </xf>
    <xf numFmtId="0" fontId="22" fillId="13" borderId="4" xfId="0" quotePrefix="1" applyFont="1" applyFill="1" applyBorder="1" applyAlignment="1">
      <alignment horizontal="left" vertical="center" wrapText="1"/>
    </xf>
    <xf numFmtId="168" fontId="136" fillId="10" borderId="4" xfId="13" applyNumberFormat="1" applyFont="1" applyFill="1" applyBorder="1" applyAlignment="1">
      <alignment horizontal="right"/>
    </xf>
    <xf numFmtId="3" fontId="136" fillId="10" borderId="4" xfId="13" applyNumberFormat="1" applyFont="1" applyFill="1" applyBorder="1" applyAlignment="1">
      <alignment horizontal="right"/>
    </xf>
    <xf numFmtId="0" fontId="18" fillId="13" borderId="0" xfId="69" applyFont="1" applyFill="1" applyAlignment="1">
      <alignment vertical="center"/>
    </xf>
    <xf numFmtId="0" fontId="18" fillId="13" borderId="0" xfId="69" applyFont="1" applyFill="1" applyAlignment="1">
      <alignment horizontal="left" vertical="center"/>
    </xf>
    <xf numFmtId="0" fontId="18" fillId="13" borderId="0" xfId="69" applyFont="1" applyFill="1" applyAlignment="1">
      <alignment horizontal="right" vertical="center"/>
    </xf>
    <xf numFmtId="0" fontId="22" fillId="13" borderId="0" xfId="69" applyFont="1" applyFill="1" applyAlignment="1">
      <alignment vertical="center"/>
    </xf>
    <xf numFmtId="171" fontId="22" fillId="13" borderId="0" xfId="69" applyNumberFormat="1" applyFont="1" applyFill="1" applyAlignment="1">
      <alignment vertical="center"/>
    </xf>
    <xf numFmtId="0" fontId="72" fillId="10" borderId="17" xfId="69" quotePrefix="1" applyFont="1" applyFill="1" applyBorder="1" applyAlignment="1">
      <alignment vertical="center" wrapText="1"/>
    </xf>
    <xf numFmtId="4" fontId="22" fillId="0" borderId="0" xfId="69" applyNumberFormat="1" applyFont="1" applyFill="1" applyAlignment="1">
      <alignment vertical="center"/>
    </xf>
    <xf numFmtId="171" fontId="22" fillId="0" borderId="0" xfId="69" applyNumberFormat="1" applyFont="1" applyFill="1" applyAlignment="1">
      <alignment vertical="center"/>
    </xf>
    <xf numFmtId="49" fontId="18" fillId="0" borderId="4" xfId="69" applyNumberFormat="1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18" fillId="10" borderId="0" xfId="69" applyFont="1" applyFill="1" applyAlignment="1">
      <alignment horizontal="center" vertical="center"/>
    </xf>
    <xf numFmtId="43" fontId="22" fillId="13" borderId="4" xfId="40" applyFont="1" applyFill="1" applyBorder="1" applyAlignment="1">
      <alignment vertical="center"/>
    </xf>
    <xf numFmtId="0" fontId="22" fillId="13" borderId="4" xfId="0" applyFont="1" applyFill="1" applyBorder="1" applyAlignment="1">
      <alignment horizontal="center" vertical="center"/>
    </xf>
    <xf numFmtId="0" fontId="23" fillId="13" borderId="4" xfId="0" applyFont="1" applyFill="1" applyBorder="1" applyAlignment="1">
      <alignment horizontal="center" vertical="center"/>
    </xf>
    <xf numFmtId="0" fontId="23" fillId="13" borderId="4" xfId="0" applyFont="1" applyFill="1" applyBorder="1" applyAlignment="1">
      <alignment vertical="center"/>
    </xf>
    <xf numFmtId="170" fontId="22" fillId="13" borderId="4" xfId="0" applyNumberFormat="1" applyFont="1" applyFill="1" applyBorder="1" applyAlignment="1">
      <alignment vertical="center"/>
    </xf>
    <xf numFmtId="0" fontId="22" fillId="13" borderId="17" xfId="0" quotePrefix="1" applyFont="1" applyFill="1" applyBorder="1" applyAlignment="1">
      <alignment horizontal="center" vertical="center" wrapText="1"/>
    </xf>
    <xf numFmtId="0" fontId="22" fillId="13" borderId="17" xfId="0" quotePrefix="1" applyFont="1" applyFill="1" applyBorder="1" applyAlignment="1">
      <alignment horizontal="left" vertical="center" wrapText="1"/>
    </xf>
    <xf numFmtId="167" fontId="22" fillId="13" borderId="17" xfId="13" quotePrefix="1" applyNumberFormat="1" applyFont="1" applyFill="1" applyBorder="1" applyAlignment="1">
      <alignment horizontal="center" vertical="center" wrapText="1"/>
    </xf>
    <xf numFmtId="171" fontId="22" fillId="13" borderId="17" xfId="13" quotePrefix="1" applyNumberFormat="1" applyFont="1" applyFill="1" applyBorder="1" applyAlignment="1">
      <alignment horizontal="center" vertical="center" wrapText="1"/>
    </xf>
    <xf numFmtId="170" fontId="22" fillId="13" borderId="17" xfId="0" applyNumberFormat="1" applyFont="1" applyFill="1" applyBorder="1" applyAlignment="1">
      <alignment vertical="center"/>
    </xf>
    <xf numFmtId="170" fontId="22" fillId="13" borderId="17" xfId="0" applyNumberFormat="1" applyFont="1" applyFill="1" applyBorder="1" applyAlignment="1">
      <alignment horizontal="center" vertical="center"/>
    </xf>
    <xf numFmtId="0" fontId="23" fillId="13" borderId="17" xfId="0" applyFont="1" applyFill="1" applyBorder="1" applyAlignment="1">
      <alignment horizontal="center" vertical="center"/>
    </xf>
    <xf numFmtId="0" fontId="23" fillId="13" borderId="17" xfId="0" applyFont="1" applyFill="1" applyBorder="1" applyAlignment="1">
      <alignment vertical="center"/>
    </xf>
    <xf numFmtId="0" fontId="22" fillId="13" borderId="0" xfId="0" quotePrefix="1" applyFont="1" applyFill="1" applyBorder="1" applyAlignment="1">
      <alignment horizontal="left" vertical="center" wrapText="1"/>
    </xf>
    <xf numFmtId="171" fontId="22" fillId="0" borderId="4" xfId="13" applyNumberFormat="1" applyFont="1" applyFill="1" applyBorder="1" applyAlignment="1">
      <alignment horizontal="center" vertical="center" wrapText="1"/>
    </xf>
    <xf numFmtId="3" fontId="22" fillId="0" borderId="4" xfId="79" applyNumberFormat="1" applyFont="1" applyFill="1" applyBorder="1" applyAlignment="1">
      <alignment horizontal="center" vertical="center"/>
    </xf>
    <xf numFmtId="170" fontId="22" fillId="0" borderId="4" xfId="0" applyNumberFormat="1" applyFont="1" applyFill="1" applyBorder="1" applyAlignment="1">
      <alignment horizontal="center" vertical="center"/>
    </xf>
    <xf numFmtId="168" fontId="22" fillId="0" borderId="4" xfId="13" applyNumberFormat="1" applyFont="1" applyFill="1" applyBorder="1" applyAlignment="1">
      <alignment horizontal="right" vertical="center"/>
    </xf>
    <xf numFmtId="1" fontId="22" fillId="0" borderId="4" xfId="24" applyNumberFormat="1" applyFont="1" applyFill="1" applyBorder="1" applyAlignment="1">
      <alignment horizontal="center" vertical="center"/>
    </xf>
    <xf numFmtId="1" fontId="22" fillId="0" borderId="4" xfId="0" applyNumberFormat="1" applyFont="1" applyFill="1" applyBorder="1" applyAlignment="1">
      <alignment horizontal="center" vertical="center" wrapText="1"/>
    </xf>
    <xf numFmtId="168" fontId="22" fillId="0" borderId="4" xfId="20" applyNumberFormat="1" applyFont="1" applyFill="1" applyBorder="1" applyAlignment="1">
      <alignment horizontal="center" vertical="center"/>
    </xf>
    <xf numFmtId="0" fontId="125" fillId="0" borderId="4" xfId="69" quotePrefix="1" applyFont="1" applyFill="1" applyBorder="1" applyAlignment="1">
      <alignment horizontal="left" vertical="center" wrapText="1"/>
    </xf>
    <xf numFmtId="0" fontId="125" fillId="0" borderId="4" xfId="69" applyFont="1" applyFill="1" applyBorder="1" applyAlignment="1">
      <alignment horizontal="center" vertical="center" wrapText="1"/>
    </xf>
    <xf numFmtId="2" fontId="22" fillId="0" borderId="4" xfId="0" quotePrefix="1" applyNumberFormat="1" applyFont="1" applyFill="1" applyBorder="1" applyAlignment="1">
      <alignment horizontal="center" vertical="center" wrapText="1"/>
    </xf>
    <xf numFmtId="2" fontId="125" fillId="0" borderId="4" xfId="0" quotePrefix="1" applyNumberFormat="1" applyFont="1" applyFill="1" applyBorder="1" applyAlignment="1">
      <alignment horizontal="center" vertical="center" wrapText="1"/>
    </xf>
    <xf numFmtId="3" fontId="136" fillId="0" borderId="4" xfId="69" quotePrefix="1" applyNumberFormat="1" applyFont="1" applyFill="1" applyBorder="1" applyAlignment="1">
      <alignment horizontal="center" wrapText="1"/>
    </xf>
    <xf numFmtId="0" fontId="22" fillId="0" borderId="29" xfId="69" applyFont="1" applyFill="1" applyBorder="1" applyAlignment="1">
      <alignment horizontal="center" vertical="center"/>
    </xf>
    <xf numFmtId="0" fontId="22" fillId="0" borderId="29" xfId="69" applyFont="1" applyFill="1" applyBorder="1" applyAlignment="1">
      <alignment horizontal="left" vertical="center" wrapText="1"/>
    </xf>
    <xf numFmtId="0" fontId="22" fillId="0" borderId="29" xfId="69" applyFont="1" applyFill="1" applyBorder="1" applyAlignment="1">
      <alignment horizontal="center" vertical="center" wrapText="1"/>
    </xf>
    <xf numFmtId="172" fontId="22" fillId="0" borderId="7" xfId="69" applyNumberFormat="1" applyFont="1" applyFill="1" applyBorder="1" applyAlignment="1">
      <alignment horizontal="center" vertical="center"/>
    </xf>
    <xf numFmtId="0" fontId="22" fillId="0" borderId="4" xfId="79" quotePrefix="1" applyFont="1" applyFill="1" applyBorder="1" applyAlignment="1">
      <alignment horizontal="center" vertical="center" wrapText="1"/>
    </xf>
    <xf numFmtId="3" fontId="22" fillId="0" borderId="4" xfId="24" applyNumberFormat="1" applyFont="1" applyFill="1" applyBorder="1" applyAlignment="1">
      <alignment horizontal="center" vertical="center"/>
    </xf>
    <xf numFmtId="168" fontId="22" fillId="0" borderId="4" xfId="24" applyNumberFormat="1" applyFont="1" applyFill="1" applyBorder="1" applyAlignment="1">
      <alignment horizontal="right" vertical="center"/>
    </xf>
    <xf numFmtId="171" fontId="22" fillId="0" borderId="4" xfId="24" applyNumberFormat="1" applyFont="1" applyFill="1" applyBorder="1" applyAlignment="1">
      <alignment horizontal="center" vertical="center"/>
    </xf>
    <xf numFmtId="2" fontId="23" fillId="0" borderId="4" xfId="77" applyNumberFormat="1" applyFont="1" applyFill="1" applyBorder="1" applyAlignment="1">
      <alignment vertical="center"/>
    </xf>
    <xf numFmtId="2" fontId="23" fillId="0" borderId="5" xfId="77" applyNumberFormat="1" applyFont="1" applyFill="1" applyBorder="1" applyAlignment="1">
      <alignment vertical="center"/>
    </xf>
    <xf numFmtId="167" fontId="18" fillId="0" borderId="4" xfId="29" applyNumberFormat="1" applyFont="1" applyFill="1" applyBorder="1" applyAlignment="1">
      <alignment vertical="center"/>
    </xf>
    <xf numFmtId="168" fontId="18" fillId="0" borderId="4" xfId="29" applyNumberFormat="1" applyFont="1" applyFill="1" applyBorder="1" applyAlignment="1">
      <alignment vertical="center"/>
    </xf>
    <xf numFmtId="168" fontId="22" fillId="0" borderId="4" xfId="24" applyNumberFormat="1" applyFont="1" applyFill="1" applyBorder="1" applyAlignment="1">
      <alignment vertical="center"/>
    </xf>
    <xf numFmtId="171" fontId="22" fillId="0" borderId="4" xfId="24" applyNumberFormat="1" applyFont="1" applyFill="1" applyBorder="1" applyAlignment="1">
      <alignment vertical="center"/>
    </xf>
    <xf numFmtId="0" fontId="68" fillId="0" borderId="0" xfId="69" applyFont="1" applyFill="1" applyAlignment="1">
      <alignment vertical="center"/>
    </xf>
    <xf numFmtId="167" fontId="22" fillId="0" borderId="4" xfId="13" quotePrefix="1" applyNumberFormat="1" applyFont="1" applyFill="1" applyBorder="1" applyAlignment="1">
      <alignment horizontal="center" vertical="center" wrapText="1"/>
    </xf>
    <xf numFmtId="3" fontId="22" fillId="0" borderId="4" xfId="20" applyNumberFormat="1" applyFont="1" applyFill="1" applyBorder="1" applyAlignment="1">
      <alignment horizontal="right" vertical="center"/>
    </xf>
    <xf numFmtId="0" fontId="22" fillId="0" borderId="29" xfId="0" quotePrefix="1" applyFont="1" applyFill="1" applyBorder="1" applyAlignment="1">
      <alignment horizontal="left" vertical="center" wrapText="1"/>
    </xf>
    <xf numFmtId="0" fontId="22" fillId="0" borderId="29" xfId="0" applyFont="1" applyFill="1" applyBorder="1" applyAlignment="1">
      <alignment horizontal="center" vertical="center" wrapText="1"/>
    </xf>
    <xf numFmtId="4" fontId="22" fillId="0" borderId="4" xfId="20" applyNumberFormat="1" applyFont="1" applyFill="1" applyBorder="1" applyAlignment="1">
      <alignment horizontal="center" vertical="center" wrapText="1"/>
    </xf>
    <xf numFmtId="4" fontId="22" fillId="0" borderId="4" xfId="20" quotePrefix="1" applyNumberFormat="1" applyFont="1" applyFill="1" applyBorder="1" applyAlignment="1">
      <alignment horizontal="center" vertical="center"/>
    </xf>
    <xf numFmtId="4" fontId="22" fillId="0" borderId="4" xfId="20" applyNumberFormat="1" applyFont="1" applyFill="1" applyBorder="1" applyAlignment="1">
      <alignment horizontal="center" vertical="center"/>
    </xf>
    <xf numFmtId="3" fontId="22" fillId="0" borderId="4" xfId="20" applyNumberFormat="1" applyFont="1" applyFill="1" applyBorder="1" applyAlignment="1">
      <alignment horizontal="center" vertical="center" wrapText="1"/>
    </xf>
    <xf numFmtId="4" fontId="22" fillId="0" borderId="4" xfId="20" applyNumberFormat="1" applyFont="1" applyFill="1" applyBorder="1" applyAlignment="1">
      <alignment horizontal="right" vertical="center"/>
    </xf>
    <xf numFmtId="3" fontId="22" fillId="0" borderId="4" xfId="20" applyNumberFormat="1" applyFont="1" applyFill="1" applyBorder="1" applyAlignment="1">
      <alignment horizontal="center" vertical="center"/>
    </xf>
    <xf numFmtId="167" fontId="22" fillId="0" borderId="4" xfId="13" applyNumberFormat="1" applyFont="1" applyFill="1" applyBorder="1" applyAlignment="1">
      <alignment horizontal="right" vertical="center" wrapText="1"/>
    </xf>
    <xf numFmtId="3" fontId="22" fillId="0" borderId="4" xfId="69" applyNumberFormat="1" applyFont="1" applyFill="1" applyBorder="1" applyAlignment="1">
      <alignment vertical="center"/>
    </xf>
    <xf numFmtId="168" fontId="22" fillId="0" borderId="4" xfId="20" quotePrefix="1" applyNumberFormat="1" applyFont="1" applyFill="1" applyBorder="1" applyAlignment="1">
      <alignment horizontal="right" vertical="center"/>
    </xf>
    <xf numFmtId="3" fontId="22" fillId="0" borderId="4" xfId="20" quotePrefix="1" applyNumberFormat="1" applyFont="1" applyFill="1" applyBorder="1" applyAlignment="1">
      <alignment horizontal="right" vertical="center"/>
    </xf>
    <xf numFmtId="3" fontId="18" fillId="0" borderId="4" xfId="20" applyNumberFormat="1" applyFont="1" applyFill="1" applyBorder="1" applyAlignment="1">
      <alignment horizontal="right" vertical="center"/>
    </xf>
    <xf numFmtId="3" fontId="18" fillId="0" borderId="4" xfId="20" applyNumberFormat="1" applyFont="1" applyFill="1" applyBorder="1" applyAlignment="1">
      <alignment horizontal="right" vertical="center" wrapText="1"/>
    </xf>
    <xf numFmtId="167" fontId="18" fillId="0" borderId="4" xfId="20" applyNumberFormat="1" applyFont="1" applyFill="1" applyBorder="1" applyAlignment="1">
      <alignment horizontal="right" vertical="center" wrapText="1"/>
    </xf>
    <xf numFmtId="168" fontId="18" fillId="0" borderId="4" xfId="20" applyNumberFormat="1" applyFont="1" applyFill="1" applyBorder="1" applyAlignment="1">
      <alignment horizontal="right" vertical="center"/>
    </xf>
    <xf numFmtId="0" fontId="66" fillId="0" borderId="0" xfId="69" quotePrefix="1" applyFont="1" applyFill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0" fontId="109" fillId="0" borderId="4" xfId="0" applyFont="1" applyFill="1" applyBorder="1" applyAlignment="1">
      <alignment vertical="center" wrapText="1"/>
    </xf>
    <xf numFmtId="197" fontId="22" fillId="0" borderId="4" xfId="70" applyNumberFormat="1" applyFont="1" applyFill="1" applyBorder="1" applyAlignment="1">
      <alignment horizontal="center" vertical="center"/>
    </xf>
    <xf numFmtId="0" fontId="72" fillId="0" borderId="0" xfId="69" applyFont="1" applyFill="1" applyAlignment="1"/>
    <xf numFmtId="0" fontId="72" fillId="0" borderId="4" xfId="0" applyFont="1" applyFill="1" applyBorder="1" applyAlignment="1">
      <alignment horizontal="left" vertical="center" wrapText="1"/>
    </xf>
    <xf numFmtId="1" fontId="96" fillId="0" borderId="4" xfId="0" applyNumberFormat="1" applyFont="1" applyFill="1" applyBorder="1" applyAlignment="1">
      <alignment horizontal="center" vertical="center" wrapText="1"/>
    </xf>
    <xf numFmtId="0" fontId="96" fillId="0" borderId="4" xfId="0" quotePrefix="1" applyFont="1" applyFill="1" applyBorder="1" applyAlignment="1">
      <alignment horizontal="justify" vertical="justify" wrapText="1"/>
    </xf>
    <xf numFmtId="0" fontId="96" fillId="0" borderId="4" xfId="0" quotePrefix="1" applyFont="1" applyFill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/>
    </xf>
    <xf numFmtId="3" fontId="23" fillId="0" borderId="4" xfId="0" quotePrefix="1" applyNumberFormat="1" applyFont="1" applyFill="1" applyBorder="1" applyAlignment="1">
      <alignment horizontal="center" vertical="center"/>
    </xf>
    <xf numFmtId="3" fontId="23" fillId="0" borderId="4" xfId="0" applyNumberFormat="1" applyFont="1" applyBorder="1" applyAlignment="1">
      <alignment horizontal="center" vertical="center"/>
    </xf>
    <xf numFmtId="168" fontId="22" fillId="0" borderId="4" xfId="13" applyNumberFormat="1" applyFont="1" applyFill="1" applyBorder="1" applyAlignment="1">
      <alignment horizontal="center" vertical="center"/>
    </xf>
    <xf numFmtId="3" fontId="22" fillId="0" borderId="4" xfId="41" applyNumberFormat="1" applyFont="1" applyFill="1" applyBorder="1" applyAlignment="1">
      <alignment horizontal="center" vertical="center"/>
    </xf>
    <xf numFmtId="170" fontId="22" fillId="0" borderId="4" xfId="0" quotePrefix="1" applyNumberFormat="1" applyFont="1" applyFill="1" applyBorder="1" applyAlignment="1">
      <alignment horizontal="center" vertical="center" wrapText="1"/>
    </xf>
    <xf numFmtId="1" fontId="22" fillId="0" borderId="4" xfId="0" quotePrefix="1" applyNumberFormat="1" applyFont="1" applyFill="1" applyBorder="1" applyAlignment="1">
      <alignment horizontal="center" vertical="center" wrapText="1"/>
    </xf>
    <xf numFmtId="168" fontId="22" fillId="0" borderId="4" xfId="40" applyNumberFormat="1" applyFont="1" applyFill="1" applyBorder="1" applyAlignment="1">
      <alignment horizontal="center" vertical="center"/>
    </xf>
    <xf numFmtId="2" fontId="22" fillId="0" borderId="4" xfId="0" applyNumberFormat="1" applyFont="1" applyFill="1" applyBorder="1" applyAlignment="1">
      <alignment horizontal="center" vertical="center" wrapText="1"/>
    </xf>
    <xf numFmtId="0" fontId="22" fillId="0" borderId="4" xfId="69" quotePrefix="1" applyFont="1" applyFill="1" applyBorder="1" applyAlignment="1">
      <alignment horizontal="center" vertical="center"/>
    </xf>
    <xf numFmtId="168" fontId="22" fillId="0" borderId="4" xfId="79" applyNumberFormat="1" applyFont="1" applyFill="1" applyBorder="1" applyAlignment="1">
      <alignment horizontal="center" vertical="center"/>
    </xf>
    <xf numFmtId="4" fontId="22" fillId="0" borderId="4" xfId="79" applyNumberFormat="1" applyFont="1" applyFill="1" applyBorder="1" applyAlignment="1">
      <alignment horizontal="center" vertical="center"/>
    </xf>
    <xf numFmtId="0" fontId="96" fillId="0" borderId="0" xfId="69" applyFont="1" applyFill="1" applyAlignment="1">
      <alignment vertical="center"/>
    </xf>
    <xf numFmtId="43" fontId="22" fillId="0" borderId="4" xfId="24" applyNumberFormat="1" applyFont="1" applyFill="1" applyBorder="1" applyAlignment="1">
      <alignment horizontal="center" vertical="center"/>
    </xf>
    <xf numFmtId="169" fontId="18" fillId="0" borderId="4" xfId="24" applyNumberFormat="1" applyFont="1" applyFill="1" applyBorder="1" applyAlignment="1">
      <alignment vertical="center"/>
    </xf>
    <xf numFmtId="49" fontId="18" fillId="10" borderId="4" xfId="69" applyNumberFormat="1" applyFont="1" applyFill="1" applyBorder="1" applyAlignment="1">
      <alignment horizontal="center" vertical="center" wrapText="1"/>
    </xf>
    <xf numFmtId="0" fontId="18" fillId="10" borderId="4" xfId="69" applyFont="1" applyFill="1" applyBorder="1" applyAlignment="1">
      <alignment horizontal="center" vertical="center" wrapText="1"/>
    </xf>
    <xf numFmtId="1" fontId="18" fillId="10" borderId="4" xfId="0" applyNumberFormat="1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left" vertical="center" wrapText="1"/>
    </xf>
    <xf numFmtId="0" fontId="22" fillId="10" borderId="4" xfId="0" applyFont="1" applyFill="1" applyBorder="1" applyAlignment="1">
      <alignment horizontal="center" vertical="center" wrapText="1"/>
    </xf>
    <xf numFmtId="0" fontId="22" fillId="10" borderId="4" xfId="0" applyFont="1" applyFill="1" applyBorder="1" applyAlignment="1">
      <alignment horizontal="left" vertical="center" wrapText="1"/>
    </xf>
    <xf numFmtId="1" fontId="95" fillId="10" borderId="4" xfId="0" applyNumberFormat="1" applyFont="1" applyFill="1" applyBorder="1" applyAlignment="1">
      <alignment horizontal="center" vertical="center" wrapText="1"/>
    </xf>
    <xf numFmtId="0" fontId="95" fillId="10" borderId="4" xfId="0" applyFont="1" applyFill="1" applyBorder="1" applyAlignment="1">
      <alignment horizontal="left" vertical="center" wrapText="1"/>
    </xf>
    <xf numFmtId="0" fontId="21" fillId="10" borderId="4" xfId="0" applyFont="1" applyFill="1" applyBorder="1" applyAlignment="1">
      <alignment horizontal="center" vertical="center" wrapText="1"/>
    </xf>
    <xf numFmtId="1" fontId="95" fillId="13" borderId="4" xfId="0" applyNumberFormat="1" applyFont="1" applyFill="1" applyBorder="1" applyAlignment="1">
      <alignment horizontal="center" vertical="center" wrapText="1"/>
    </xf>
    <xf numFmtId="0" fontId="21" fillId="13" borderId="4" xfId="0" applyFont="1" applyFill="1" applyBorder="1" applyAlignment="1">
      <alignment horizontal="left" vertical="center" wrapText="1"/>
    </xf>
    <xf numFmtId="0" fontId="21" fillId="13" borderId="4" xfId="0" applyFont="1" applyFill="1" applyBorder="1" applyAlignment="1">
      <alignment horizontal="center" vertical="center" wrapText="1"/>
    </xf>
    <xf numFmtId="3" fontId="18" fillId="13" borderId="4" xfId="69" applyNumberFormat="1" applyFont="1" applyFill="1" applyBorder="1" applyAlignment="1">
      <alignment vertical="center" wrapText="1"/>
    </xf>
    <xf numFmtId="168" fontId="22" fillId="0" borderId="4" xfId="13" applyNumberFormat="1" applyFont="1" applyFill="1" applyBorder="1" applyAlignment="1">
      <alignment horizontal="center"/>
    </xf>
    <xf numFmtId="3" fontId="22" fillId="0" borderId="4" xfId="13" applyNumberFormat="1" applyFont="1" applyFill="1" applyBorder="1" applyAlignment="1">
      <alignment horizontal="center"/>
    </xf>
    <xf numFmtId="3" fontId="22" fillId="10" borderId="4" xfId="69" quotePrefix="1" applyNumberFormat="1" applyFont="1" applyFill="1" applyBorder="1" applyAlignment="1">
      <alignment horizontal="right" wrapText="1"/>
    </xf>
    <xf numFmtId="3" fontId="22" fillId="10" borderId="4" xfId="69" applyNumberFormat="1" applyFont="1" applyFill="1" applyBorder="1" applyAlignment="1">
      <alignment horizontal="right"/>
    </xf>
    <xf numFmtId="3" fontId="22" fillId="10" borderId="4" xfId="69" quotePrefix="1" applyNumberFormat="1" applyFont="1" applyFill="1" applyBorder="1" applyAlignment="1">
      <alignment horizontal="center" wrapText="1"/>
    </xf>
    <xf numFmtId="168" fontId="22" fillId="10" borderId="4" xfId="69" applyNumberFormat="1" applyFont="1" applyFill="1" applyBorder="1" applyAlignment="1">
      <alignment horizontal="center" wrapText="1"/>
    </xf>
    <xf numFmtId="169" fontId="22" fillId="0" borderId="4" xfId="79" applyNumberFormat="1" applyFont="1" applyFill="1" applyBorder="1" applyAlignment="1">
      <alignment horizontal="center" vertical="center"/>
    </xf>
    <xf numFmtId="0" fontId="22" fillId="0" borderId="29" xfId="69" quotePrefix="1" applyFont="1" applyFill="1" applyBorder="1" applyAlignment="1">
      <alignment horizontal="center" vertical="center"/>
    </xf>
    <xf numFmtId="0" fontId="22" fillId="0" borderId="4" xfId="69" quotePrefix="1" applyFont="1" applyFill="1" applyBorder="1" applyAlignment="1">
      <alignment horizontal="center" vertical="top"/>
    </xf>
    <xf numFmtId="0" fontId="18" fillId="0" borderId="4" xfId="69" quotePrefix="1" applyFont="1" applyFill="1" applyBorder="1" applyAlignment="1">
      <alignment horizontal="center" vertical="center"/>
    </xf>
    <xf numFmtId="3" fontId="22" fillId="0" borderId="4" xfId="13" applyNumberFormat="1" applyFont="1" applyFill="1" applyBorder="1" applyAlignment="1">
      <alignment horizontal="center" vertical="center" wrapText="1"/>
    </xf>
    <xf numFmtId="193" fontId="79" fillId="4" borderId="4" xfId="69" applyNumberFormat="1" applyFont="1" applyFill="1" applyBorder="1" applyAlignment="1">
      <alignment horizontal="right" vertical="center"/>
    </xf>
    <xf numFmtId="0" fontId="66" fillId="11" borderId="0" xfId="69" applyFont="1" applyFill="1" applyAlignment="1">
      <alignment vertical="center"/>
    </xf>
    <xf numFmtId="0" fontId="79" fillId="0" borderId="4" xfId="69" quotePrefix="1" applyFont="1" applyFill="1" applyBorder="1" applyAlignment="1">
      <alignment horizontal="center" vertical="center"/>
    </xf>
    <xf numFmtId="0" fontId="96" fillId="0" borderId="4" xfId="69" quotePrefix="1" applyFont="1" applyFill="1" applyBorder="1" applyAlignment="1">
      <alignment horizontal="center" vertical="center"/>
    </xf>
    <xf numFmtId="167" fontId="66" fillId="0" borderId="0" xfId="69" applyNumberFormat="1" applyFont="1" applyFill="1" applyAlignment="1">
      <alignment vertical="center"/>
    </xf>
    <xf numFmtId="167" fontId="22" fillId="0" borderId="4" xfId="29" applyNumberFormat="1" applyFont="1" applyFill="1" applyBorder="1" applyAlignment="1">
      <alignment horizontal="right" vertical="center"/>
    </xf>
    <xf numFmtId="0" fontId="23" fillId="0" borderId="4" xfId="0" applyFont="1" applyBorder="1" applyAlignment="1">
      <alignment horizontal="center" wrapText="1"/>
    </xf>
    <xf numFmtId="171" fontId="18" fillId="0" borderId="4" xfId="23" applyNumberFormat="1" applyFont="1" applyFill="1" applyBorder="1" applyAlignment="1">
      <alignment horizontal="right" vertical="center" wrapText="1"/>
    </xf>
    <xf numFmtId="1" fontId="23" fillId="0" borderId="4" xfId="77" applyNumberFormat="1" applyFont="1" applyFill="1" applyBorder="1" applyAlignment="1">
      <alignment horizontal="center" vertical="center"/>
    </xf>
    <xf numFmtId="170" fontId="23" fillId="0" borderId="4" xfId="77" applyNumberFormat="1" applyFont="1" applyFill="1" applyBorder="1" applyAlignment="1">
      <alignment horizontal="center" vertical="center"/>
    </xf>
    <xf numFmtId="170" fontId="22" fillId="0" borderId="4" xfId="72" quotePrefix="1" applyNumberFormat="1" applyFont="1" applyFill="1" applyBorder="1" applyAlignment="1">
      <alignment vertical="center" wrapText="1"/>
    </xf>
    <xf numFmtId="2" fontId="66" fillId="0" borderId="0" xfId="69" applyNumberFormat="1" applyFont="1" applyFill="1" applyAlignment="1">
      <alignment vertical="center" wrapText="1"/>
    </xf>
    <xf numFmtId="0" fontId="18" fillId="0" borderId="4" xfId="72" applyFont="1" applyFill="1" applyBorder="1" applyAlignment="1">
      <alignment horizontal="center" vertical="center" wrapText="1"/>
    </xf>
    <xf numFmtId="49" fontId="18" fillId="0" borderId="4" xfId="72" applyNumberFormat="1" applyFont="1" applyFill="1" applyBorder="1" applyAlignment="1">
      <alignment vertical="center" wrapText="1"/>
    </xf>
    <xf numFmtId="0" fontId="18" fillId="0" borderId="4" xfId="69" applyFont="1" applyFill="1" applyBorder="1" applyAlignment="1">
      <alignment horizontal="right" vertical="center" wrapText="1"/>
    </xf>
    <xf numFmtId="171" fontId="22" fillId="0" borderId="4" xfId="59" applyNumberFormat="1" applyFont="1" applyFill="1" applyBorder="1" applyAlignment="1">
      <alignment horizontal="right" vertical="center" wrapText="1"/>
    </xf>
    <xf numFmtId="0" fontId="22" fillId="0" borderId="4" xfId="72" applyFont="1" applyFill="1" applyBorder="1" applyAlignment="1">
      <alignment horizontal="center" vertical="center" wrapText="1"/>
    </xf>
    <xf numFmtId="49" fontId="22" fillId="0" borderId="4" xfId="72" applyNumberFormat="1" applyFont="1" applyFill="1" applyBorder="1" applyAlignment="1">
      <alignment vertical="center" wrapText="1"/>
    </xf>
    <xf numFmtId="49" fontId="22" fillId="0" borderId="30" xfId="72" quotePrefix="1" applyNumberFormat="1" applyFont="1" applyFill="1" applyBorder="1" applyAlignment="1">
      <alignment vertical="center" wrapText="1"/>
    </xf>
    <xf numFmtId="49" fontId="22" fillId="0" borderId="30" xfId="72" applyNumberFormat="1" applyFont="1" applyFill="1" applyBorder="1" applyAlignment="1">
      <alignment vertical="center" wrapText="1"/>
    </xf>
    <xf numFmtId="170" fontId="22" fillId="0" borderId="4" xfId="72" applyNumberFormat="1" applyFont="1" applyFill="1" applyBorder="1" applyAlignment="1">
      <alignment vertical="center" wrapText="1"/>
    </xf>
    <xf numFmtId="170" fontId="22" fillId="0" borderId="4" xfId="59" applyNumberFormat="1" applyFont="1" applyFill="1" applyBorder="1" applyAlignment="1">
      <alignment vertical="center"/>
    </xf>
    <xf numFmtId="193" fontId="18" fillId="0" borderId="4" xfId="69" applyNumberFormat="1" applyFont="1" applyFill="1" applyBorder="1" applyAlignment="1">
      <alignment horizontal="right" vertical="center"/>
    </xf>
    <xf numFmtId="3" fontId="18" fillId="0" borderId="4" xfId="79" applyNumberFormat="1" applyFont="1" applyFill="1" applyBorder="1" applyAlignment="1">
      <alignment horizontal="center" vertical="center"/>
    </xf>
    <xf numFmtId="4" fontId="22" fillId="0" borderId="4" xfId="41" applyNumberFormat="1" applyFont="1" applyFill="1" applyBorder="1" applyAlignment="1">
      <alignment horizontal="center" vertical="center"/>
    </xf>
    <xf numFmtId="0" fontId="23" fillId="0" borderId="4" xfId="0" quotePrefix="1" applyFont="1" applyFill="1" applyBorder="1" applyAlignment="1">
      <alignment vertical="center" wrapText="1"/>
    </xf>
    <xf numFmtId="0" fontId="23" fillId="0" borderId="4" xfId="73" applyFont="1" applyFill="1" applyBorder="1" applyAlignment="1">
      <alignment horizontal="center" vertical="center"/>
    </xf>
    <xf numFmtId="0" fontId="23" fillId="0" borderId="4" xfId="73" applyFont="1" applyFill="1" applyBorder="1" applyAlignment="1">
      <alignment horizontal="left" vertical="center" wrapText="1"/>
    </xf>
    <xf numFmtId="0" fontId="23" fillId="0" borderId="4" xfId="59" applyFont="1" applyFill="1" applyBorder="1" applyAlignment="1">
      <alignment horizontal="center" vertical="center"/>
    </xf>
    <xf numFmtId="2" fontId="23" fillId="0" borderId="4" xfId="59" applyNumberFormat="1" applyFont="1" applyFill="1" applyBorder="1" applyAlignment="1">
      <alignment horizontal="left" vertical="center" wrapText="1"/>
    </xf>
    <xf numFmtId="1" fontId="23" fillId="0" borderId="29" xfId="0" applyNumberFormat="1" applyFont="1" applyFill="1" applyBorder="1" applyAlignment="1">
      <alignment horizontal="center" vertical="center" wrapText="1"/>
    </xf>
    <xf numFmtId="4" fontId="23" fillId="0" borderId="4" xfId="20" applyNumberFormat="1" applyFont="1" applyFill="1" applyBorder="1" applyAlignment="1">
      <alignment horizontal="center" vertical="center" wrapText="1"/>
    </xf>
    <xf numFmtId="0" fontId="23" fillId="0" borderId="4" xfId="0" quotePrefix="1" applyFont="1" applyFill="1" applyBorder="1" applyAlignment="1">
      <alignment horizontal="left" vertical="center" wrapText="1"/>
    </xf>
    <xf numFmtId="168" fontId="23" fillId="0" borderId="4" xfId="20" applyNumberFormat="1" applyFont="1" applyFill="1" applyBorder="1" applyAlignment="1">
      <alignment horizontal="right" vertical="center"/>
    </xf>
    <xf numFmtId="4" fontId="23" fillId="0" borderId="4" xfId="20" applyNumberFormat="1" applyFont="1" applyFill="1" applyBorder="1" applyAlignment="1">
      <alignment horizontal="center" vertical="center"/>
    </xf>
    <xf numFmtId="3" fontId="23" fillId="0" borderId="4" xfId="2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168" fontId="23" fillId="0" borderId="4" xfId="20" applyNumberFormat="1" applyFont="1" applyFill="1" applyBorder="1" applyAlignment="1">
      <alignment vertical="center"/>
    </xf>
    <xf numFmtId="0" fontId="65" fillId="0" borderId="4" xfId="73" applyFont="1" applyFill="1" applyBorder="1" applyAlignment="1">
      <alignment horizontal="center" vertical="center"/>
    </xf>
    <xf numFmtId="0" fontId="65" fillId="0" borderId="4" xfId="73" applyFont="1" applyFill="1" applyBorder="1" applyAlignment="1">
      <alignment horizontal="left" vertical="center" wrapText="1"/>
    </xf>
    <xf numFmtId="0" fontId="65" fillId="0" borderId="4" xfId="59" applyFont="1" applyFill="1" applyBorder="1" applyAlignment="1">
      <alignment horizontal="center" vertical="center"/>
    </xf>
    <xf numFmtId="2" fontId="65" fillId="0" borderId="4" xfId="59" applyNumberFormat="1" applyFont="1" applyFill="1" applyBorder="1" applyAlignment="1">
      <alignment horizontal="left" vertical="center" wrapText="1"/>
    </xf>
    <xf numFmtId="3" fontId="23" fillId="0" borderId="4" xfId="20" quotePrefix="1" applyNumberFormat="1" applyFont="1" applyFill="1" applyBorder="1" applyAlignment="1">
      <alignment horizontal="right" vertical="center"/>
    </xf>
    <xf numFmtId="3" fontId="66" fillId="0" borderId="4" xfId="20" applyNumberFormat="1" applyFont="1" applyFill="1" applyBorder="1" applyAlignment="1">
      <alignment horizontal="right" vertical="center"/>
    </xf>
    <xf numFmtId="3" fontId="66" fillId="0" borderId="4" xfId="20" applyNumberFormat="1" applyFont="1" applyFill="1" applyBorder="1" applyAlignment="1">
      <alignment horizontal="right" vertical="center" wrapText="1"/>
    </xf>
    <xf numFmtId="167" fontId="66" fillId="0" borderId="4" xfId="20" applyNumberFormat="1" applyFont="1" applyFill="1" applyBorder="1" applyAlignment="1">
      <alignment horizontal="right" vertical="center" wrapText="1"/>
    </xf>
    <xf numFmtId="168" fontId="66" fillId="0" borderId="4" xfId="20" applyNumberFormat="1" applyFont="1" applyFill="1" applyBorder="1" applyAlignment="1">
      <alignment horizontal="right" vertical="center"/>
    </xf>
    <xf numFmtId="1" fontId="23" fillId="0" borderId="4" xfId="0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left" vertical="center" wrapText="1"/>
    </xf>
    <xf numFmtId="49" fontId="23" fillId="0" borderId="4" xfId="0" applyNumberFormat="1" applyFont="1" applyFill="1" applyBorder="1" applyAlignment="1">
      <alignment horizontal="center" vertical="center" wrapText="1"/>
    </xf>
    <xf numFmtId="1" fontId="66" fillId="0" borderId="4" xfId="0" applyNumberFormat="1" applyFont="1" applyFill="1" applyBorder="1" applyAlignment="1">
      <alignment horizontal="center" vertical="center" wrapText="1"/>
    </xf>
    <xf numFmtId="0" fontId="66" fillId="0" borderId="4" xfId="0" applyFont="1" applyFill="1" applyBorder="1" applyAlignment="1">
      <alignment vertical="center" wrapText="1"/>
    </xf>
    <xf numFmtId="0" fontId="65" fillId="0" borderId="4" xfId="69" quotePrefix="1" applyFont="1" applyFill="1" applyBorder="1" applyAlignment="1">
      <alignment horizontal="center" vertical="center"/>
    </xf>
    <xf numFmtId="3" fontId="22" fillId="0" borderId="4" xfId="20" quotePrefix="1" applyNumberFormat="1" applyFont="1" applyFill="1" applyBorder="1" applyAlignment="1">
      <alignment horizontal="center" vertical="center"/>
    </xf>
    <xf numFmtId="3" fontId="23" fillId="0" borderId="4" xfId="20" applyNumberFormat="1" applyFont="1" applyFill="1" applyBorder="1" applyAlignment="1">
      <alignment horizontal="center" vertical="center" wrapText="1"/>
    </xf>
    <xf numFmtId="0" fontId="72" fillId="10" borderId="4" xfId="69" applyFont="1" applyFill="1" applyBorder="1" applyAlignment="1">
      <alignment horizontal="left" vertical="center" wrapText="1"/>
    </xf>
    <xf numFmtId="0" fontId="96" fillId="10" borderId="4" xfId="69" applyFont="1" applyFill="1" applyBorder="1" applyAlignment="1">
      <alignment horizontal="center" vertical="center" wrapText="1"/>
    </xf>
    <xf numFmtId="0" fontId="96" fillId="10" borderId="4" xfId="69" applyFont="1" applyFill="1" applyBorder="1" applyAlignment="1">
      <alignment vertical="center" wrapText="1"/>
    </xf>
    <xf numFmtId="0" fontId="96" fillId="10" borderId="4" xfId="0" applyFont="1" applyFill="1" applyBorder="1" applyAlignment="1">
      <alignment horizontal="center" vertical="center"/>
    </xf>
    <xf numFmtId="0" fontId="73" fillId="10" borderId="4" xfId="69" applyFont="1" applyFill="1" applyBorder="1" applyAlignment="1">
      <alignment vertical="center" wrapText="1"/>
    </xf>
    <xf numFmtId="0" fontId="96" fillId="10" borderId="4" xfId="69" quotePrefix="1" applyFont="1" applyFill="1" applyBorder="1" applyAlignment="1">
      <alignment horizontal="center" vertical="center" wrapText="1"/>
    </xf>
    <xf numFmtId="0" fontId="72" fillId="10" borderId="4" xfId="69" applyFont="1" applyFill="1" applyBorder="1" applyAlignment="1">
      <alignment vertical="center" wrapText="1"/>
    </xf>
    <xf numFmtId="171" fontId="72" fillId="10" borderId="4" xfId="13" applyNumberFormat="1" applyFont="1" applyFill="1" applyBorder="1" applyAlignment="1">
      <alignment vertical="center" wrapText="1"/>
    </xf>
    <xf numFmtId="171" fontId="72" fillId="10" borderId="4" xfId="20" applyNumberFormat="1" applyFont="1" applyFill="1" applyBorder="1" applyAlignment="1">
      <alignment horizontal="center" vertical="center" wrapText="1"/>
    </xf>
    <xf numFmtId="3" fontId="122" fillId="0" borderId="4" xfId="79" applyNumberFormat="1" applyFont="1" applyFill="1" applyBorder="1" applyAlignment="1">
      <alignment horizontal="center" vertical="center"/>
    </xf>
    <xf numFmtId="0" fontId="22" fillId="13" borderId="4" xfId="0" applyFont="1" applyFill="1" applyBorder="1" applyAlignment="1">
      <alignment horizontal="left" vertical="center" wrapText="1"/>
    </xf>
    <xf numFmtId="167" fontId="22" fillId="0" borderId="4" xfId="0" applyNumberFormat="1" applyFont="1" applyFill="1" applyBorder="1" applyAlignment="1">
      <alignment vertical="center"/>
    </xf>
    <xf numFmtId="2" fontId="22" fillId="0" borderId="4" xfId="70" applyNumberFormat="1" applyFont="1" applyFill="1" applyBorder="1" applyAlignment="1">
      <alignment horizontal="right" vertical="center"/>
    </xf>
    <xf numFmtId="164" fontId="22" fillId="0" borderId="0" xfId="70" applyNumberFormat="1" applyFont="1" applyFill="1" applyAlignment="1">
      <alignment vertical="center"/>
    </xf>
    <xf numFmtId="2" fontId="22" fillId="0" borderId="0" xfId="70" applyNumberFormat="1" applyFont="1" applyFill="1" applyAlignment="1">
      <alignment vertical="center"/>
    </xf>
    <xf numFmtId="170" fontId="22" fillId="0" borderId="4" xfId="70" applyNumberFormat="1" applyFont="1" applyFill="1" applyBorder="1" applyAlignment="1">
      <alignment horizontal="right" vertical="center"/>
    </xf>
    <xf numFmtId="171" fontId="22" fillId="0" borderId="4" xfId="0" applyNumberFormat="1" applyFont="1" applyFill="1" applyBorder="1" applyAlignment="1">
      <alignment horizontal="right" vertical="center"/>
    </xf>
    <xf numFmtId="0" fontId="22" fillId="0" borderId="4" xfId="0" applyFont="1" applyFill="1" applyBorder="1" applyAlignment="1">
      <alignment horizontal="right" vertical="center"/>
    </xf>
    <xf numFmtId="167" fontId="22" fillId="0" borderId="4" xfId="0" applyNumberFormat="1" applyFont="1" applyFill="1" applyBorder="1" applyAlignment="1">
      <alignment horizontal="right" vertical="center"/>
    </xf>
    <xf numFmtId="194" fontId="22" fillId="0" borderId="4" xfId="0" applyNumberFormat="1" applyFont="1" applyFill="1" applyBorder="1" applyAlignment="1">
      <alignment vertical="center"/>
    </xf>
    <xf numFmtId="43" fontId="22" fillId="0" borderId="4" xfId="40" applyFont="1" applyFill="1" applyBorder="1" applyAlignment="1">
      <alignment vertical="center"/>
    </xf>
    <xf numFmtId="167" fontId="22" fillId="0" borderId="4" xfId="40" applyNumberFormat="1" applyFont="1" applyFill="1" applyBorder="1" applyAlignment="1">
      <alignment vertical="center"/>
    </xf>
    <xf numFmtId="164" fontId="23" fillId="0" borderId="0" xfId="0" applyNumberFormat="1" applyFont="1" applyFill="1" applyAlignment="1">
      <alignment vertical="center"/>
    </xf>
    <xf numFmtId="192" fontId="22" fillId="0" borderId="4" xfId="0" applyNumberFormat="1" applyFont="1" applyFill="1" applyBorder="1" applyAlignment="1">
      <alignment horizontal="right" vertical="center"/>
    </xf>
    <xf numFmtId="171" fontId="22" fillId="0" borderId="4" xfId="40" applyNumberFormat="1" applyFont="1" applyFill="1" applyBorder="1" applyAlignment="1">
      <alignment horizontal="right" vertical="center"/>
    </xf>
    <xf numFmtId="43" fontId="22" fillId="0" borderId="4" xfId="40" applyNumberFormat="1" applyFont="1" applyFill="1" applyBorder="1" applyAlignment="1">
      <alignment horizontal="center" vertical="center" wrapText="1"/>
    </xf>
    <xf numFmtId="43" fontId="22" fillId="0" borderId="4" xfId="40" applyFont="1" applyFill="1" applyBorder="1" applyAlignment="1">
      <alignment horizontal="center" vertical="center" wrapText="1"/>
    </xf>
    <xf numFmtId="171" fontId="22" fillId="0" borderId="4" xfId="70" applyNumberFormat="1" applyFont="1" applyFill="1" applyBorder="1" applyAlignment="1">
      <alignment horizontal="center" vertical="center"/>
    </xf>
    <xf numFmtId="2" fontId="22" fillId="0" borderId="4" xfId="70" applyNumberFormat="1" applyFont="1" applyFill="1" applyBorder="1" applyAlignment="1">
      <alignment vertical="center" wrapText="1"/>
    </xf>
    <xf numFmtId="2" fontId="22" fillId="0" borderId="4" xfId="70" applyNumberFormat="1" applyFont="1" applyFill="1" applyBorder="1" applyAlignment="1">
      <alignment vertical="center"/>
    </xf>
    <xf numFmtId="192" fontId="22" fillId="0" borderId="4" xfId="0" applyNumberFormat="1" applyFont="1" applyFill="1" applyBorder="1" applyAlignment="1">
      <alignment vertical="center"/>
    </xf>
    <xf numFmtId="0" fontId="116" fillId="0" borderId="0" xfId="0" applyFont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72" fillId="0" borderId="0" xfId="69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79" fillId="0" borderId="0" xfId="0" applyFont="1" applyFill="1" applyAlignment="1">
      <alignment horizontal="center" vertical="center"/>
    </xf>
    <xf numFmtId="0" fontId="18" fillId="0" borderId="0" xfId="69" applyFont="1" applyFill="1" applyBorder="1" applyAlignment="1">
      <alignment horizontal="center" vertical="center" wrapText="1"/>
    </xf>
    <xf numFmtId="0" fontId="18" fillId="0" borderId="0" xfId="69" applyFont="1" applyFill="1" applyBorder="1" applyAlignment="1">
      <alignment horizontal="center" vertical="center"/>
    </xf>
    <xf numFmtId="0" fontId="18" fillId="0" borderId="17" xfId="69" applyFont="1" applyFill="1" applyBorder="1" applyAlignment="1">
      <alignment horizontal="center" vertical="center" wrapText="1"/>
    </xf>
    <xf numFmtId="0" fontId="18" fillId="0" borderId="29" xfId="69" applyFont="1" applyFill="1" applyBorder="1" applyAlignment="1">
      <alignment horizontal="center" vertical="center" wrapText="1"/>
    </xf>
    <xf numFmtId="0" fontId="22" fillId="0" borderId="0" xfId="69" applyFont="1" applyFill="1" applyBorder="1" applyAlignment="1">
      <alignment horizontal="center" vertical="center" wrapText="1"/>
    </xf>
    <xf numFmtId="0" fontId="18" fillId="0" borderId="6" xfId="69" applyFont="1" applyFill="1" applyBorder="1" applyAlignment="1">
      <alignment horizontal="center" vertical="center"/>
    </xf>
    <xf numFmtId="0" fontId="18" fillId="0" borderId="3" xfId="69" applyFont="1" applyFill="1" applyBorder="1" applyAlignment="1">
      <alignment horizontal="center" vertical="center"/>
    </xf>
    <xf numFmtId="0" fontId="18" fillId="0" borderId="30" xfId="69" applyFont="1" applyFill="1" applyBorder="1" applyAlignment="1">
      <alignment horizontal="center" vertical="center"/>
    </xf>
    <xf numFmtId="0" fontId="100" fillId="0" borderId="0" xfId="69" applyFont="1" applyFill="1" applyBorder="1" applyAlignment="1">
      <alignment horizontal="center" vertical="center"/>
    </xf>
    <xf numFmtId="0" fontId="22" fillId="0" borderId="0" xfId="69" applyFont="1" applyFill="1" applyAlignment="1">
      <alignment horizontal="center" vertical="center"/>
    </xf>
    <xf numFmtId="49" fontId="18" fillId="0" borderId="17" xfId="69" applyNumberFormat="1" applyFont="1" applyFill="1" applyBorder="1" applyAlignment="1">
      <alignment horizontal="center" vertical="center" wrapText="1"/>
    </xf>
    <xf numFmtId="49" fontId="18" fillId="0" borderId="29" xfId="69" applyNumberFormat="1" applyFont="1" applyFill="1" applyBorder="1" applyAlignment="1">
      <alignment horizontal="center" vertical="center" wrapText="1"/>
    </xf>
    <xf numFmtId="0" fontId="18" fillId="0" borderId="0" xfId="69" applyFont="1" applyFill="1" applyAlignment="1">
      <alignment horizontal="center" vertical="center"/>
    </xf>
    <xf numFmtId="0" fontId="39" fillId="0" borderId="0" xfId="69" applyFont="1" applyFill="1" applyAlignment="1">
      <alignment horizontal="right"/>
    </xf>
    <xf numFmtId="0" fontId="22" fillId="0" borderId="0" xfId="69" applyFont="1" applyFill="1" applyAlignment="1">
      <alignment horizontal="left" vertical="center" wrapText="1"/>
    </xf>
    <xf numFmtId="49" fontId="18" fillId="0" borderId="4" xfId="69" applyNumberFormat="1" applyFont="1" applyFill="1" applyBorder="1" applyAlignment="1">
      <alignment horizontal="center" vertical="center" wrapText="1"/>
    </xf>
    <xf numFmtId="0" fontId="18" fillId="0" borderId="4" xfId="69" applyFont="1" applyFill="1" applyBorder="1" applyAlignment="1">
      <alignment horizontal="center" vertical="center" wrapText="1"/>
    </xf>
    <xf numFmtId="0" fontId="137" fillId="0" borderId="0" xfId="69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4" xfId="69" applyFont="1" applyFill="1" applyBorder="1" applyAlignment="1">
      <alignment horizontal="center" vertical="center"/>
    </xf>
    <xf numFmtId="0" fontId="66" fillId="4" borderId="28" xfId="69" applyFont="1" applyFill="1" applyBorder="1" applyAlignment="1">
      <alignment horizontal="center" vertical="center"/>
    </xf>
    <xf numFmtId="0" fontId="23" fillId="0" borderId="4" xfId="69" applyFont="1" applyFill="1" applyBorder="1" applyAlignment="1">
      <alignment horizontal="center" vertical="center" wrapText="1"/>
    </xf>
    <xf numFmtId="0" fontId="137" fillId="0" borderId="0" xfId="70" applyFont="1" applyFill="1" applyBorder="1" applyAlignment="1">
      <alignment horizontal="center" vertical="center"/>
    </xf>
    <xf numFmtId="0" fontId="18" fillId="0" borderId="4" xfId="70" applyFont="1" applyFill="1" applyBorder="1" applyAlignment="1">
      <alignment horizontal="center" vertical="center"/>
    </xf>
    <xf numFmtId="0" fontId="18" fillId="0" borderId="4" xfId="70" applyFont="1" applyFill="1" applyBorder="1" applyAlignment="1">
      <alignment horizontal="left" vertical="center" wrapText="1"/>
    </xf>
    <xf numFmtId="0" fontId="18" fillId="0" borderId="0" xfId="70" applyFont="1" applyFill="1" applyAlignment="1">
      <alignment horizontal="center" vertical="center" wrapText="1"/>
    </xf>
    <xf numFmtId="0" fontId="18" fillId="0" borderId="0" xfId="70" applyFont="1" applyFill="1" applyAlignment="1">
      <alignment horizontal="center" vertical="center"/>
    </xf>
    <xf numFmtId="0" fontId="18" fillId="0" borderId="4" xfId="70" applyFont="1" applyFill="1" applyBorder="1" applyAlignment="1">
      <alignment horizontal="center" vertical="center" wrapText="1"/>
    </xf>
    <xf numFmtId="43" fontId="18" fillId="0" borderId="4" xfId="40" applyNumberFormat="1" applyFont="1" applyFill="1" applyBorder="1" applyAlignment="1">
      <alignment horizontal="center" vertical="center" wrapText="1"/>
    </xf>
    <xf numFmtId="0" fontId="72" fillId="0" borderId="17" xfId="69" applyFont="1" applyBorder="1" applyAlignment="1">
      <alignment horizontal="center" vertical="center" wrapText="1"/>
    </xf>
    <xf numFmtId="0" fontId="72" fillId="0" borderId="29" xfId="69" applyFont="1" applyBorder="1" applyAlignment="1">
      <alignment horizontal="center" vertical="center" wrapText="1"/>
    </xf>
    <xf numFmtId="0" fontId="80" fillId="0" borderId="0" xfId="69" applyFont="1" applyFill="1" applyBorder="1" applyAlignment="1">
      <alignment horizontal="center" vertical="center"/>
    </xf>
    <xf numFmtId="0" fontId="72" fillId="0" borderId="4" xfId="69" applyFont="1" applyBorder="1" applyAlignment="1">
      <alignment horizontal="center" vertical="center" wrapText="1"/>
    </xf>
    <xf numFmtId="0" fontId="97" fillId="0" borderId="0" xfId="69" applyFont="1" applyFill="1" applyBorder="1" applyAlignment="1">
      <alignment horizontal="center" vertical="center"/>
    </xf>
    <xf numFmtId="0" fontId="96" fillId="0" borderId="0" xfId="69" applyFont="1" applyAlignment="1">
      <alignment horizontal="center" vertical="center" wrapText="1"/>
    </xf>
    <xf numFmtId="0" fontId="72" fillId="0" borderId="0" xfId="69" applyFont="1" applyAlignment="1">
      <alignment horizontal="center" vertical="center" wrapText="1"/>
    </xf>
    <xf numFmtId="0" fontId="32" fillId="0" borderId="31" xfId="0" applyFont="1" applyBorder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65" fillId="4" borderId="18" xfId="62" applyNumberFormat="1" applyFont="1" applyFill="1" applyBorder="1" applyAlignment="1">
      <alignment horizontal="left" vertical="center" wrapText="1"/>
    </xf>
    <xf numFmtId="0" fontId="65" fillId="4" borderId="14" xfId="62" applyNumberFormat="1" applyFont="1" applyFill="1" applyBorder="1" applyAlignment="1">
      <alignment horizontal="left" vertical="center" wrapText="1"/>
    </xf>
    <xf numFmtId="0" fontId="66" fillId="4" borderId="6" xfId="62" applyFont="1" applyFill="1" applyBorder="1" applyAlignment="1">
      <alignment horizontal="center" vertical="center" wrapText="1"/>
    </xf>
    <xf numFmtId="0" fontId="66" fillId="4" borderId="30" xfId="62" applyFont="1" applyFill="1" applyBorder="1" applyAlignment="1">
      <alignment horizontal="center" vertical="center" wrapText="1"/>
    </xf>
    <xf numFmtId="0" fontId="66" fillId="4" borderId="18" xfId="62" applyNumberFormat="1" applyFont="1" applyFill="1" applyBorder="1" applyAlignment="1">
      <alignment horizontal="center" vertical="center" wrapText="1"/>
    </xf>
    <xf numFmtId="0" fontId="66" fillId="4" borderId="14" xfId="62" applyNumberFormat="1" applyFont="1" applyFill="1" applyBorder="1" applyAlignment="1">
      <alignment horizontal="center" vertical="center" wrapText="1"/>
    </xf>
    <xf numFmtId="0" fontId="10" fillId="4" borderId="18" xfId="62" applyNumberFormat="1" applyFont="1" applyFill="1" applyBorder="1" applyAlignment="1">
      <alignment horizontal="left" vertical="center" wrapText="1"/>
    </xf>
    <xf numFmtId="0" fontId="10" fillId="4" borderId="14" xfId="62" applyNumberFormat="1" applyFont="1" applyFill="1" applyBorder="1" applyAlignment="1">
      <alignment horizontal="left" vertical="center" wrapText="1"/>
    </xf>
    <xf numFmtId="0" fontId="65" fillId="4" borderId="18" xfId="62" applyNumberFormat="1" applyFont="1" applyFill="1" applyBorder="1" applyAlignment="1">
      <alignment horizontal="right" vertical="center" wrapText="1"/>
    </xf>
    <xf numFmtId="0" fontId="67" fillId="4" borderId="18" xfId="62" applyNumberFormat="1" applyFont="1" applyFill="1" applyBorder="1" applyAlignment="1">
      <alignment horizontal="left" vertical="center" wrapText="1"/>
    </xf>
    <xf numFmtId="0" fontId="67" fillId="4" borderId="14" xfId="62" applyNumberFormat="1" applyFont="1" applyFill="1" applyBorder="1" applyAlignment="1">
      <alignment horizontal="left" vertical="center" wrapText="1"/>
    </xf>
    <xf numFmtId="0" fontId="23" fillId="4" borderId="18" xfId="62" applyFont="1" applyFill="1" applyBorder="1" applyAlignment="1">
      <alignment horizontal="right" vertical="center" wrapText="1"/>
    </xf>
    <xf numFmtId="0" fontId="23" fillId="4" borderId="14" xfId="62" applyFont="1" applyFill="1" applyBorder="1" applyAlignment="1">
      <alignment horizontal="center" vertical="center" wrapText="1"/>
    </xf>
    <xf numFmtId="0" fontId="23" fillId="4" borderId="18" xfId="62" applyNumberFormat="1" applyFont="1" applyFill="1" applyBorder="1" applyAlignment="1">
      <alignment horizontal="right" vertical="center" wrapText="1"/>
    </xf>
    <xf numFmtId="0" fontId="23" fillId="4" borderId="14" xfId="62" applyNumberFormat="1" applyFont="1" applyFill="1" applyBorder="1" applyAlignment="1">
      <alignment horizontal="left" vertical="center" wrapText="1"/>
    </xf>
    <xf numFmtId="0" fontId="37" fillId="4" borderId="0" xfId="62" applyFont="1" applyFill="1" applyAlignment="1">
      <alignment horizontal="right" vertical="center" wrapText="1"/>
    </xf>
    <xf numFmtId="0" fontId="72" fillId="4" borderId="0" xfId="62" applyFont="1" applyFill="1" applyAlignment="1">
      <alignment horizontal="center" vertical="center" wrapText="1"/>
    </xf>
    <xf numFmtId="0" fontId="73" fillId="4" borderId="0" xfId="62" applyFont="1" applyFill="1" applyAlignment="1">
      <alignment horizontal="center" vertical="center" wrapText="1"/>
    </xf>
    <xf numFmtId="0" fontId="65" fillId="4" borderId="0" xfId="62" applyNumberFormat="1" applyFont="1" applyFill="1" applyBorder="1" applyAlignment="1">
      <alignment horizontal="right" vertical="center" wrapText="1"/>
    </xf>
    <xf numFmtId="0" fontId="66" fillId="4" borderId="0" xfId="71" applyFont="1" applyFill="1" applyAlignment="1">
      <alignment horizontal="center" vertical="center" wrapText="1"/>
    </xf>
    <xf numFmtId="0" fontId="66" fillId="4" borderId="0" xfId="71" applyFont="1" applyFill="1" applyAlignment="1">
      <alignment horizontal="center" vertical="center"/>
    </xf>
    <xf numFmtId="43" fontId="65" fillId="4" borderId="0" xfId="34" applyFont="1" applyFill="1" applyBorder="1" applyAlignment="1">
      <alignment horizontal="right" vertical="center"/>
    </xf>
    <xf numFmtId="43" fontId="65" fillId="4" borderId="1" xfId="34" applyFont="1" applyFill="1" applyBorder="1" applyAlignment="1">
      <alignment horizontal="right" vertical="center"/>
    </xf>
    <xf numFmtId="3" fontId="22" fillId="0" borderId="18" xfId="74" applyNumberFormat="1" applyFont="1" applyFill="1" applyBorder="1" applyAlignment="1">
      <alignment horizontal="center" vertical="center"/>
    </xf>
    <xf numFmtId="3" fontId="22" fillId="0" borderId="20" xfId="74" applyNumberFormat="1" applyFont="1" applyFill="1" applyBorder="1" applyAlignment="1">
      <alignment horizontal="center" vertical="center"/>
    </xf>
    <xf numFmtId="3" fontId="22" fillId="0" borderId="14" xfId="74" applyNumberFormat="1" applyFont="1" applyFill="1" applyBorder="1" applyAlignment="1">
      <alignment horizontal="center" vertical="center"/>
    </xf>
    <xf numFmtId="3" fontId="22" fillId="0" borderId="18" xfId="74" applyNumberFormat="1" applyFont="1" applyFill="1" applyBorder="1" applyAlignment="1">
      <alignment horizontal="center" vertical="center" wrapText="1"/>
    </xf>
    <xf numFmtId="3" fontId="22" fillId="0" borderId="20" xfId="74" applyNumberFormat="1" applyFont="1" applyFill="1" applyBorder="1" applyAlignment="1">
      <alignment horizontal="center" vertical="center" wrapText="1"/>
    </xf>
    <xf numFmtId="3" fontId="22" fillId="0" borderId="14" xfId="74" applyNumberFormat="1" applyFont="1" applyFill="1" applyBorder="1" applyAlignment="1">
      <alignment horizontal="center" vertical="center" wrapText="1"/>
    </xf>
    <xf numFmtId="0" fontId="18" fillId="0" borderId="0" xfId="74" applyFont="1" applyFill="1" applyBorder="1" applyAlignment="1">
      <alignment horizontal="right" vertical="center" wrapText="1"/>
    </xf>
    <xf numFmtId="0" fontId="39" fillId="0" borderId="0" xfId="74" applyFont="1" applyFill="1" applyBorder="1" applyAlignment="1">
      <alignment horizontal="right" vertical="center" wrapText="1"/>
    </xf>
    <xf numFmtId="0" fontId="18" fillId="0" borderId="0" xfId="74" applyFont="1" applyFill="1" applyBorder="1" applyAlignment="1">
      <alignment horizontal="center" vertical="center" wrapText="1"/>
    </xf>
    <xf numFmtId="0" fontId="18" fillId="0" borderId="6" xfId="74" applyFont="1" applyFill="1" applyBorder="1" applyAlignment="1">
      <alignment horizontal="center" vertical="center" wrapText="1"/>
    </xf>
    <xf numFmtId="0" fontId="18" fillId="0" borderId="3" xfId="74" applyFont="1" applyFill="1" applyBorder="1" applyAlignment="1">
      <alignment horizontal="center" vertical="center" wrapText="1"/>
    </xf>
    <xf numFmtId="0" fontId="18" fillId="0" borderId="30" xfId="74" applyFont="1" applyFill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72" fillId="0" borderId="28" xfId="0" applyFont="1" applyFill="1" applyBorder="1" applyAlignment="1">
      <alignment horizontal="center" vertical="center" wrapText="1"/>
    </xf>
    <xf numFmtId="0" fontId="72" fillId="0" borderId="0" xfId="0" applyFont="1" applyFill="1" applyAlignment="1">
      <alignment horizontal="center" vertical="center"/>
    </xf>
    <xf numFmtId="0" fontId="72" fillId="0" borderId="28" xfId="0" applyFont="1" applyFill="1" applyBorder="1" applyAlignment="1">
      <alignment horizontal="center" vertical="center"/>
    </xf>
    <xf numFmtId="0" fontId="101" fillId="0" borderId="0" xfId="69" applyFont="1" applyFill="1" applyBorder="1" applyAlignment="1">
      <alignment horizontal="center" vertical="center"/>
    </xf>
    <xf numFmtId="0" fontId="101" fillId="10" borderId="0" xfId="69" applyFont="1" applyFill="1" applyBorder="1" applyAlignment="1">
      <alignment horizontal="center" vertical="center"/>
    </xf>
    <xf numFmtId="0" fontId="72" fillId="10" borderId="0" xfId="69" applyFont="1" applyFill="1" applyBorder="1" applyAlignment="1">
      <alignment horizontal="center" vertical="center"/>
    </xf>
    <xf numFmtId="0" fontId="18" fillId="10" borderId="0" xfId="69" applyFont="1" applyFill="1" applyAlignment="1">
      <alignment horizontal="center" vertical="center"/>
    </xf>
    <xf numFmtId="49" fontId="18" fillId="10" borderId="17" xfId="69" applyNumberFormat="1" applyFont="1" applyFill="1" applyBorder="1" applyAlignment="1">
      <alignment horizontal="center" vertical="center" wrapText="1"/>
    </xf>
    <xf numFmtId="49" fontId="18" fillId="10" borderId="29" xfId="69" applyNumberFormat="1" applyFont="1" applyFill="1" applyBorder="1" applyAlignment="1">
      <alignment horizontal="center" vertical="center" wrapText="1"/>
    </xf>
    <xf numFmtId="0" fontId="18" fillId="10" borderId="17" xfId="69" applyFont="1" applyFill="1" applyBorder="1" applyAlignment="1">
      <alignment horizontal="center" vertical="center" wrapText="1"/>
    </xf>
    <xf numFmtId="0" fontId="18" fillId="10" borderId="29" xfId="69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18" fillId="10" borderId="6" xfId="69" applyFont="1" applyFill="1" applyBorder="1" applyAlignment="1">
      <alignment horizontal="center" vertical="center"/>
    </xf>
    <xf numFmtId="0" fontId="18" fillId="10" borderId="3" xfId="69" applyFont="1" applyFill="1" applyBorder="1" applyAlignment="1">
      <alignment horizontal="center" vertical="center"/>
    </xf>
    <xf numFmtId="0" fontId="18" fillId="10" borderId="30" xfId="69" applyFont="1" applyFill="1" applyBorder="1" applyAlignment="1">
      <alignment horizontal="center" vertical="center"/>
    </xf>
    <xf numFmtId="0" fontId="22" fillId="10" borderId="0" xfId="69" applyFont="1" applyFill="1" applyAlignment="1">
      <alignment horizontal="center" vertical="center"/>
    </xf>
    <xf numFmtId="0" fontId="138" fillId="0" borderId="0" xfId="69" applyFont="1" applyFill="1" applyBorder="1" applyAlignment="1">
      <alignment horizontal="center" vertical="center"/>
    </xf>
    <xf numFmtId="0" fontId="115" fillId="0" borderId="0" xfId="69" applyFont="1" applyFill="1" applyBorder="1" applyAlignment="1">
      <alignment horizontal="center" vertical="center"/>
    </xf>
    <xf numFmtId="0" fontId="37" fillId="0" borderId="0" xfId="69" applyFont="1" applyFill="1" applyAlignment="1">
      <alignment horizontal="right" vertical="center"/>
    </xf>
    <xf numFmtId="0" fontId="65" fillId="0" borderId="0" xfId="69" applyFont="1" applyFill="1" applyAlignment="1">
      <alignment horizontal="left" vertical="center" wrapText="1"/>
    </xf>
    <xf numFmtId="0" fontId="107" fillId="0" borderId="0" xfId="69" applyFont="1" applyFill="1" applyBorder="1" applyAlignment="1">
      <alignment horizontal="center" vertical="center"/>
    </xf>
    <xf numFmtId="0" fontId="66" fillId="0" borderId="4" xfId="69" applyFont="1" applyFill="1" applyBorder="1" applyAlignment="1">
      <alignment horizontal="center" vertical="center" wrapText="1"/>
    </xf>
    <xf numFmtId="0" fontId="66" fillId="0" borderId="4" xfId="0" applyFont="1" applyFill="1" applyBorder="1" applyAlignment="1">
      <alignment horizontal="center" vertical="center" wrapText="1"/>
    </xf>
    <xf numFmtId="0" fontId="37" fillId="0" borderId="0" xfId="70" applyFont="1" applyFill="1" applyAlignment="1">
      <alignment horizontal="right" vertical="center"/>
    </xf>
    <xf numFmtId="0" fontId="72" fillId="10" borderId="4" xfId="69" applyFont="1" applyFill="1" applyBorder="1" applyAlignment="1">
      <alignment horizontal="center" vertical="center" wrapText="1"/>
    </xf>
    <xf numFmtId="0" fontId="72" fillId="10" borderId="4" xfId="0" applyFont="1" applyFill="1" applyBorder="1" applyAlignment="1">
      <alignment horizontal="center" vertical="center" wrapText="1"/>
    </xf>
    <xf numFmtId="0" fontId="97" fillId="10" borderId="0" xfId="69" applyFont="1" applyFill="1" applyBorder="1" applyAlignment="1">
      <alignment horizontal="center" vertical="center"/>
    </xf>
    <xf numFmtId="0" fontId="80" fillId="10" borderId="0" xfId="69" applyFont="1" applyFill="1" applyBorder="1" applyAlignment="1">
      <alignment horizontal="center" vertical="center"/>
    </xf>
    <xf numFmtId="0" fontId="72" fillId="10" borderId="0" xfId="69" applyFont="1" applyFill="1" applyAlignment="1">
      <alignment horizontal="center" vertical="center" wrapText="1"/>
    </xf>
    <xf numFmtId="0" fontId="23" fillId="10" borderId="0" xfId="69" applyFont="1" applyFill="1" applyAlignment="1">
      <alignment horizontal="center" vertical="center" wrapText="1"/>
    </xf>
  </cellXfs>
  <cellStyles count="110">
    <cellStyle name="_73118_79029" xfId="1"/>
    <cellStyle name="52" xfId="2"/>
    <cellStyle name="AeE­ [0]_INQUIRY ¿μ¾÷AßAø " xfId="3"/>
    <cellStyle name="AeE­_INQUIRY ¿µ¾÷AßAø " xfId="4"/>
    <cellStyle name="AÞ¸¶ [0]_INQUIRY ¿?¾÷AßAø " xfId="5"/>
    <cellStyle name="AÞ¸¶_INQUIRY ¿?¾÷AßAø " xfId="6"/>
    <cellStyle name="Bad" xfId="88" builtinId="27"/>
    <cellStyle name="Bình thường 2" xfId="7"/>
    <cellStyle name="C?AØ_¿?¾÷CoE² " xfId="8"/>
    <cellStyle name="C￥AØ_¿μ¾÷CoE² " xfId="9"/>
    <cellStyle name="Chuẩn 2" xfId="38"/>
    <cellStyle name="Comma" xfId="40" builtinId="3"/>
    <cellStyle name="Comma [0] 2" xfId="10"/>
    <cellStyle name="Comma 10 2" xfId="11"/>
    <cellStyle name="Comma 10 3" xfId="12"/>
    <cellStyle name="Comma 2" xfId="13"/>
    <cellStyle name="Comma 2 2" xfId="14"/>
    <cellStyle name="Comma 2 2 2" xfId="15"/>
    <cellStyle name="Comma 2 3" xfId="16"/>
    <cellStyle name="Comma 2 3 2" xfId="17"/>
    <cellStyle name="Comma 2 4" xfId="18"/>
    <cellStyle name="Comma 28 4" xfId="19"/>
    <cellStyle name="Comma 3" xfId="20"/>
    <cellStyle name="Comma 3 2" xfId="21"/>
    <cellStyle name="Comma 3 3" xfId="22"/>
    <cellStyle name="Comma 4" xfId="23"/>
    <cellStyle name="Comma 4 2" xfId="24"/>
    <cellStyle name="Comma 4 2 2" xfId="25"/>
    <cellStyle name="Comma 4 2 3" xfId="26"/>
    <cellStyle name="Comma 4 2 4" xfId="27"/>
    <cellStyle name="Comma 4 3" xfId="28"/>
    <cellStyle name="Comma 5" xfId="29"/>
    <cellStyle name="Comma 5 2" xfId="30"/>
    <cellStyle name="Comma 5 3" xfId="31"/>
    <cellStyle name="Comma 7" xfId="32"/>
    <cellStyle name="comma zerodec" xfId="33"/>
    <cellStyle name="Comma_Cocau2004(22-11)" xfId="34"/>
    <cellStyle name="Comma0" xfId="35"/>
    <cellStyle name="Currency0" xfId="36"/>
    <cellStyle name="Currency1" xfId="37"/>
    <cellStyle name="Date" xfId="39"/>
    <cellStyle name="Dấu_phảy 2" xfId="41"/>
    <cellStyle name="Dollar (zero dec)" xfId="42"/>
    <cellStyle name="Fixed" xfId="43"/>
    <cellStyle name="Good" xfId="83" builtinId="26"/>
    <cellStyle name="Grey" xfId="44"/>
    <cellStyle name="Header1" xfId="45"/>
    <cellStyle name="Header2" xfId="46"/>
    <cellStyle name="HEADING1" xfId="47"/>
    <cellStyle name="HEADING2" xfId="48"/>
    <cellStyle name="Input [yellow]" xfId="49"/>
    <cellStyle name="Loai CBDT" xfId="50"/>
    <cellStyle name="Loai CT" xfId="51"/>
    <cellStyle name="Loai GD" xfId="52"/>
    <cellStyle name="Monétaire [0]_TARIFFS DB" xfId="53"/>
    <cellStyle name="Monétaire_TARIFFS DB" xfId="54"/>
    <cellStyle name="n" xfId="55"/>
    <cellStyle name="Neutral" xfId="85" builtinId="28"/>
    <cellStyle name="New Times Roman" xfId="56"/>
    <cellStyle name="no dec" xfId="57"/>
    <cellStyle name="Normal" xfId="0" builtinId="0"/>
    <cellStyle name="Normal - Style1" xfId="58"/>
    <cellStyle name="Normal 11 3 3" xfId="59"/>
    <cellStyle name="Normal 2" xfId="60"/>
    <cellStyle name="Normal 2 2" xfId="61"/>
    <cellStyle name="Normal 3" xfId="62"/>
    <cellStyle name="Normal 4" xfId="63"/>
    <cellStyle name="Normal 4_73205_79112(1)" xfId="64"/>
    <cellStyle name="Normal 5" xfId="65"/>
    <cellStyle name="Normal 5 2" xfId="66"/>
    <cellStyle name="Normal 8 2" xfId="67"/>
    <cellStyle name="Normal_73115_79028" xfId="68"/>
    <cellStyle name="Normal_73205_79112(1)" xfId="69"/>
    <cellStyle name="Normal_73383_79292(1)" xfId="70"/>
    <cellStyle name="Normal_Chi tieu nam 2009 moi" xfId="72"/>
    <cellStyle name="Normal_Chi tieu PTSNYT và hoat dong tinh 2009" xfId="73"/>
    <cellStyle name="Normal_Cocau2004(22-11)" xfId="71"/>
    <cellStyle name="Normal_Phu luc 2 (11.10.08)" xfId="74"/>
    <cellStyle name="Percent" xfId="78" builtinId="5"/>
    <cellStyle name="Percent [2]" xfId="75"/>
    <cellStyle name="Percent 2" xfId="76"/>
    <cellStyle name="Percent 3" xfId="77"/>
    <cellStyle name="Style 1" xfId="79"/>
    <cellStyle name="T" xfId="80"/>
    <cellStyle name="th" xfId="84"/>
    <cellStyle name="Tong so" xfId="81"/>
    <cellStyle name="tong so 1" xfId="82"/>
    <cellStyle name="viet" xfId="86"/>
    <cellStyle name="viet2" xfId="87"/>
    <cellStyle name="xuan" xfId="89"/>
    <cellStyle name=" [0.00]_ Att. 1- Cover" xfId="90"/>
    <cellStyle name="_ Att. 1- Cover" xfId="91"/>
    <cellStyle name="?_ Att. 1- Cover" xfId="92"/>
    <cellStyle name="똿뗦먛귟 [0.00]_PRODUCT DETAIL Q1" xfId="93"/>
    <cellStyle name="똿뗦먛귟_PRODUCT DETAIL Q1" xfId="94"/>
    <cellStyle name="믅됞 [0.00]_PRODUCT DETAIL Q1" xfId="95"/>
    <cellStyle name="믅됞_PRODUCT DETAIL Q1" xfId="96"/>
    <cellStyle name="백분율_95" xfId="97"/>
    <cellStyle name="뷭?_BOOKSHIP" xfId="98"/>
    <cellStyle name="콤마 [0]_1202" xfId="99"/>
    <cellStyle name="콤마_1202" xfId="100"/>
    <cellStyle name="통화 [0]_1202" xfId="101"/>
    <cellStyle name="통화_1202" xfId="102"/>
    <cellStyle name="표준_(정보부문)월별인원계획" xfId="103"/>
    <cellStyle name="一般_00Q3902REV.1" xfId="104"/>
    <cellStyle name="千分位[0]_00Q3902REV.1" xfId="105"/>
    <cellStyle name="千分位_00Q3902REV.1" xfId="106"/>
    <cellStyle name="貨幣 [0]_00Q3902REV.1" xfId="107"/>
    <cellStyle name="貨幣[0]_BRE" xfId="108"/>
    <cellStyle name="貨幣_00Q3902REV.1" xfId="1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2011-2015/2011-2015/FINAL/5nam2011-2015/2011/Thang8-2011/HopCP(30-8-2011)/cocauDT(28-8-201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MD"/>
      <sheetName val="ND"/>
      <sheetName val="CONG"/>
      <sheetName val="DGCT"/>
      <sheetName val="XL4Poppy"/>
      <sheetName val="Sheet2"/>
      <sheetName val="Sheet4"/>
      <sheetName val="Sheet3"/>
      <sheetName val="00000000"/>
      <sheetName val="00000001"/>
      <sheetName val="00000002"/>
      <sheetName val="00000003"/>
      <sheetName val="00000004"/>
      <sheetName val="Van chuyen"/>
      <sheetName val="THKP (2)"/>
      <sheetName val="THKP"/>
      <sheetName val="T.Bi"/>
      <sheetName val="Thiet ke"/>
      <sheetName val="CT"/>
      <sheetName val="K.luong"/>
      <sheetName val="TT L2"/>
      <sheetName val="TT L1"/>
      <sheetName val="Thue Ngoai"/>
      <sheetName val="KLHT"/>
      <sheetName val="KL XL2000"/>
      <sheetName val="KLXL2001"/>
      <sheetName val="THKP2001"/>
      <sheetName val="KLphanbo"/>
      <sheetName val="Chiet tinh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tong hop"/>
      <sheetName val="phan tich DG"/>
      <sheetName val="gia vat lieu"/>
      <sheetName val="gia xe may"/>
      <sheetName val="gia nhan cong"/>
      <sheetName val="XL4Test5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KH 2003 (moi max)"/>
      <sheetName val="Chart2"/>
      <sheetName val="Dong Dau"/>
      <sheetName val="Dong Dau (2)"/>
      <sheetName val="Sau dong"/>
      <sheetName val="Ma xa"/>
      <sheetName val="My dinh"/>
      <sheetName val="Tong cong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VL"/>
      <sheetName val="CTXD"/>
      <sheetName val=".."/>
      <sheetName val="CTDN"/>
      <sheetName val="san vuon"/>
      <sheetName val="khu phu tro"/>
      <sheetName val="TH"/>
      <sheetName val="Thuyet minh"/>
      <sheetName val="CQ-HQ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cd viaK0-T6"/>
      <sheetName val="cdvia T6-Tc24"/>
      <sheetName val="cdvia Tc24-T46"/>
      <sheetName val="cdbtnL2ko-k0+361"/>
      <sheetName val="cd btnL2k0+361-T19"/>
      <sheetName val="1"/>
      <sheetName val="Congty"/>
      <sheetName val="VPPN"/>
      <sheetName val="XN74"/>
      <sheetName val="XN54"/>
      <sheetName val="XN33"/>
      <sheetName val="NK96"/>
      <sheetName val="KH12"/>
      <sheetName val="CN12"/>
      <sheetName val="HD12"/>
      <sheetName val="KH1"/>
      <sheetName val="THCT"/>
      <sheetName val="cap cho cac DT"/>
      <sheetName val="Ung - hoan"/>
      <sheetName val="CP may"/>
      <sheetName val="SS"/>
      <sheetName val="NVL"/>
      <sheetName val="10000000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be tong"/>
      <sheetName val="Thep"/>
      <sheetName val="Tong hop thep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9"/>
      <sheetName val="10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CHIT"/>
      <sheetName val="THXH"/>
      <sheetName val="BHXH"/>
      <sheetName val="Thep "/>
      <sheetName val="Chi tiet Khoi luong"/>
      <sheetName val="TH khoi luong"/>
      <sheetName val="Chiet tinh vat lieu "/>
      <sheetName val="TH KL VL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dutoan1"/>
      <sheetName val="Anhtoan"/>
      <sheetName val="dutoan2"/>
      <sheetName val="vat tu"/>
      <sheetName val="sent to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hu luc HD"/>
      <sheetName val="Gia du thau"/>
      <sheetName val="PTDG"/>
      <sheetName val="Ca xe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45A-BH"/>
      <sheetName val="C46A-BH"/>
      <sheetName val="C47A-BH"/>
      <sheetName val="C48A-BH"/>
      <sheetName val="S-53-1"/>
      <sheetName val="XN79"/>
      <sheetName val="CTMT"/>
      <sheetName val="N1111"/>
      <sheetName val="C1111"/>
      <sheetName val="1121"/>
      <sheetName val="daura"/>
      <sheetName val="dauvao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Q1-02"/>
      <sheetName val="Q2-02"/>
      <sheetName val="Q3-02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Quyet toan"/>
      <sheetName val="Thu hoi"/>
      <sheetName val="Lai vay"/>
      <sheetName val="Tien vay"/>
      <sheetName val="Cong no"/>
      <sheetName val="Cop pha"/>
      <sheetName val="20000000"/>
      <sheetName val="KL Tram Cty"/>
      <sheetName val="Gam may Cty"/>
      <sheetName val="KL tram KH"/>
      <sheetName val="Gam may KH"/>
      <sheetName val="Cach dien"/>
      <sheetName val="Tong Thu"/>
      <sheetName val="Tong Chi"/>
      <sheetName val="Truong hoc"/>
      <sheetName val="Cty CP"/>
      <sheetName val="G.thau 3B"/>
      <sheetName val="T.Hop Thu-chi"/>
      <sheetName val="CT xa"/>
      <sheetName val="TLGC"/>
      <sheetName val="BL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THDT"/>
      <sheetName val="DM-Goc"/>
      <sheetName val="Gia-CT"/>
      <sheetName val="PTCP"/>
      <sheetName val="cphoi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gso 2006-2010"/>
      <sheetName val="NSNNTPCP2006-2010 "/>
      <sheetName val="dt gso 2011-2015"/>
      <sheetName val="NSNNTPCP2011-2015"/>
      <sheetName val="NSNNTPCP5namgoc"/>
      <sheetName val="NSNN2006-2010"/>
      <sheetName val="TPCP2006-2010 "/>
      <sheetName val="TPCP2006-2010  (2)"/>
      <sheetName val="NSNN2011-2015"/>
      <sheetName val="TPCP2011-2015"/>
      <sheetName val="cc2006-2010"/>
      <sheetName val="NSNN2006-2010 (2)"/>
      <sheetName val="cc2011-2015"/>
      <sheetName val="cc2006-2010 (2)"/>
      <sheetName val="cc2006"/>
      <sheetName val="cc2011"/>
      <sheetName val="cc2010"/>
      <sheetName val="cc2009"/>
      <sheetName val="cc2008"/>
      <sheetName val="cc20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4">
          <cell r="I14">
            <v>880</v>
          </cell>
        </row>
        <row r="15">
          <cell r="I15">
            <v>141425.55204045697</v>
          </cell>
        </row>
        <row r="32">
          <cell r="I32">
            <v>1.5110423605690986</v>
          </cell>
        </row>
        <row r="69">
          <cell r="I69">
            <v>21.011163782392615</v>
          </cell>
        </row>
        <row r="101">
          <cell r="I101">
            <v>22.872922995387761</v>
          </cell>
        </row>
        <row r="117">
          <cell r="I117">
            <v>1.1020520368010418</v>
          </cell>
        </row>
        <row r="126">
          <cell r="I126">
            <v>0.77747542149806792</v>
          </cell>
        </row>
        <row r="138">
          <cell r="I138">
            <v>3.9664645518173423</v>
          </cell>
        </row>
        <row r="153">
          <cell r="I153">
            <v>3.549358604281097</v>
          </cell>
        </row>
        <row r="162">
          <cell r="I162">
            <v>2.0889452077367694</v>
          </cell>
        </row>
        <row r="190">
          <cell r="I190">
            <v>17.562385044037015</v>
          </cell>
        </row>
        <row r="212">
          <cell r="I212">
            <v>5.6698187766706534</v>
          </cell>
        </row>
        <row r="236">
          <cell r="I236">
            <v>3.8617005006937859</v>
          </cell>
        </row>
        <row r="270">
          <cell r="I270">
            <v>2.7576199135928907</v>
          </cell>
        </row>
        <row r="275">
          <cell r="I275">
            <v>0.77022406136177246</v>
          </cell>
        </row>
        <row r="294">
          <cell r="I294">
            <v>7.9693765076273202</v>
          </cell>
        </row>
        <row r="302">
          <cell r="I302">
            <v>3.2779083645887823</v>
          </cell>
        </row>
        <row r="310">
          <cell r="I310">
            <v>1.2515418709439889</v>
          </cell>
        </row>
        <row r="311">
          <cell r="D311">
            <v>943</v>
          </cell>
          <cell r="E311">
            <v>889.56</v>
          </cell>
          <cell r="F311">
            <v>477</v>
          </cell>
          <cell r="G311">
            <v>191.2</v>
          </cell>
          <cell r="H311">
            <v>482.2</v>
          </cell>
          <cell r="I311">
            <v>494.5</v>
          </cell>
        </row>
      </sheetData>
      <sheetData sheetId="11"/>
      <sheetData sheetId="12"/>
      <sheetData sheetId="13"/>
      <sheetData sheetId="14" refreshError="1">
        <row r="7">
          <cell r="C7">
            <v>100</v>
          </cell>
        </row>
        <row r="8">
          <cell r="C8">
            <v>20</v>
          </cell>
        </row>
        <row r="9">
          <cell r="C9">
            <v>300</v>
          </cell>
        </row>
        <row r="10">
          <cell r="C10">
            <v>2000</v>
          </cell>
        </row>
        <row r="11">
          <cell r="C11">
            <v>150</v>
          </cell>
        </row>
      </sheetData>
      <sheetData sheetId="15" refreshError="1">
        <row r="5">
          <cell r="H5">
            <v>152000.05204045697</v>
          </cell>
        </row>
        <row r="6">
          <cell r="H6">
            <v>10080</v>
          </cell>
        </row>
        <row r="7">
          <cell r="H7">
            <v>180</v>
          </cell>
        </row>
        <row r="8">
          <cell r="H8">
            <v>200</v>
          </cell>
        </row>
        <row r="9">
          <cell r="H9">
            <v>4500</v>
          </cell>
        </row>
        <row r="10">
          <cell r="H10">
            <v>3500</v>
          </cell>
        </row>
        <row r="11">
          <cell r="H11">
            <v>820</v>
          </cell>
        </row>
        <row r="12">
          <cell r="H12">
            <v>880</v>
          </cell>
        </row>
      </sheetData>
      <sheetData sheetId="16" refreshError="1">
        <row r="8">
          <cell r="H8">
            <v>200</v>
          </cell>
        </row>
        <row r="9">
          <cell r="H9">
            <v>200</v>
          </cell>
        </row>
        <row r="10">
          <cell r="H10">
            <v>3700</v>
          </cell>
        </row>
        <row r="11">
          <cell r="H11">
            <v>3500</v>
          </cell>
        </row>
        <row r="12">
          <cell r="H12">
            <v>300</v>
          </cell>
        </row>
        <row r="13">
          <cell r="H13">
            <v>800</v>
          </cell>
        </row>
        <row r="154">
          <cell r="C154">
            <v>5678.5351351351355</v>
          </cell>
        </row>
        <row r="170">
          <cell r="C170">
            <v>3495.6441235004659</v>
          </cell>
        </row>
        <row r="192">
          <cell r="H192">
            <v>3696.5592327232416</v>
          </cell>
        </row>
        <row r="211">
          <cell r="H211">
            <v>825.97475539029119</v>
          </cell>
        </row>
      </sheetData>
      <sheetData sheetId="17" refreshError="1">
        <row r="8">
          <cell r="C8">
            <v>200</v>
          </cell>
        </row>
        <row r="9">
          <cell r="C9">
            <v>200</v>
          </cell>
        </row>
        <row r="10">
          <cell r="C10">
            <v>3700</v>
          </cell>
        </row>
        <row r="11">
          <cell r="C11">
            <v>4900</v>
          </cell>
        </row>
        <row r="12">
          <cell r="C12">
            <v>160</v>
          </cell>
        </row>
        <row r="13">
          <cell r="C13">
            <v>800</v>
          </cell>
        </row>
      </sheetData>
      <sheetData sheetId="18" refreshError="1">
        <row r="8">
          <cell r="C8">
            <v>200</v>
          </cell>
        </row>
        <row r="9">
          <cell r="C9">
            <v>200</v>
          </cell>
        </row>
        <row r="10">
          <cell r="C10">
            <v>2300</v>
          </cell>
        </row>
        <row r="11">
          <cell r="C11">
            <v>120</v>
          </cell>
        </row>
        <row r="12">
          <cell r="C12">
            <v>600</v>
          </cell>
        </row>
      </sheetData>
      <sheetData sheetId="19" refreshError="1">
        <row r="8">
          <cell r="C8">
            <v>220</v>
          </cell>
        </row>
        <row r="9">
          <cell r="C9">
            <v>200</v>
          </cell>
        </row>
        <row r="10">
          <cell r="C10">
            <v>2500</v>
          </cell>
        </row>
        <row r="12">
          <cell r="C12">
            <v>1000</v>
          </cell>
        </row>
        <row r="13">
          <cell r="C13">
            <v>100</v>
          </cell>
        </row>
        <row r="244">
          <cell r="C244">
            <v>207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K11"/>
  <sheetViews>
    <sheetView workbookViewId="0">
      <selection activeCell="D23" sqref="D23"/>
    </sheetView>
  </sheetViews>
  <sheetFormatPr defaultColWidth="9.140625" defaultRowHeight="12.75"/>
  <cols>
    <col min="1" max="10" width="9.7109375" customWidth="1"/>
  </cols>
  <sheetData>
    <row r="11" spans="1:11" ht="20.25">
      <c r="A11" s="1157" t="s">
        <v>529</v>
      </c>
      <c r="B11" s="1157"/>
      <c r="C11" s="1157"/>
      <c r="D11" s="1157"/>
      <c r="E11" s="1157"/>
      <c r="F11" s="1157"/>
      <c r="G11" s="1157"/>
      <c r="H11" s="1157"/>
      <c r="I11" s="1157"/>
      <c r="J11" s="1157"/>
      <c r="K11" s="614"/>
    </row>
  </sheetData>
  <mergeCells count="1">
    <mergeCell ref="A11:J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X234"/>
  <sheetViews>
    <sheetView view="pageBreakPreview" zoomScale="85" zoomScaleNormal="70" zoomScaleSheetLayoutView="85" workbookViewId="0">
      <selection activeCell="H4" sqref="H4"/>
    </sheetView>
  </sheetViews>
  <sheetFormatPr defaultRowHeight="15.75"/>
  <cols>
    <col min="1" max="1" width="5.85546875" style="560" customWidth="1"/>
    <col min="2" max="2" width="37.85546875" style="547" customWidth="1"/>
    <col min="3" max="3" width="14.85546875" style="594" customWidth="1"/>
    <col min="4" max="4" width="14.5703125" style="560" customWidth="1"/>
    <col min="5" max="5" width="14.5703125" style="662" customWidth="1"/>
    <col min="6" max="6" width="14.5703125" style="560" hidden="1" customWidth="1"/>
    <col min="7" max="9" width="13.140625" style="546" customWidth="1"/>
    <col min="10" max="10" width="13.140625" style="560" customWidth="1"/>
    <col min="11" max="13" width="15.42578125" style="546" customWidth="1"/>
    <col min="14" max="14" width="20.5703125" style="546" customWidth="1"/>
    <col min="15" max="15" width="14.42578125" style="546" customWidth="1"/>
    <col min="16" max="16" width="14.28515625" style="546" customWidth="1"/>
    <col min="17" max="17" width="13.85546875" style="546" customWidth="1"/>
    <col min="18" max="18" width="14.85546875" style="546" customWidth="1"/>
    <col min="19" max="19" width="18.140625" style="546" customWidth="1"/>
    <col min="20" max="20" width="14.85546875" style="546" customWidth="1"/>
    <col min="21" max="23" width="9.140625" style="546"/>
    <col min="24" max="24" width="11.5703125" style="546" bestFit="1" customWidth="1"/>
    <col min="25" max="16384" width="9.140625" style="546"/>
  </cols>
  <sheetData>
    <row r="1" spans="1:24" s="576" customFormat="1" ht="27.75" customHeight="1">
      <c r="B1" s="564" t="s">
        <v>723</v>
      </c>
      <c r="C1" s="577"/>
      <c r="D1" s="577"/>
      <c r="E1" s="658"/>
      <c r="F1" s="577"/>
      <c r="I1" s="1185"/>
      <c r="J1" s="1185"/>
      <c r="K1" s="609"/>
      <c r="L1" s="609"/>
      <c r="M1" s="609"/>
      <c r="N1" s="609"/>
    </row>
    <row r="2" spans="1:24" ht="37.5" customHeight="1">
      <c r="A2" s="1188" t="s">
        <v>544</v>
      </c>
      <c r="B2" s="1189"/>
      <c r="C2" s="1189"/>
      <c r="D2" s="1189"/>
      <c r="E2" s="1189"/>
      <c r="F2" s="1189"/>
      <c r="G2" s="1189"/>
      <c r="H2" s="1189"/>
      <c r="I2" s="1189"/>
      <c r="J2" s="1189"/>
      <c r="K2" s="1189"/>
      <c r="L2" s="610"/>
      <c r="M2" s="610"/>
      <c r="N2" s="610"/>
    </row>
    <row r="3" spans="1:24" ht="37.5" customHeight="1">
      <c r="A3" s="1190" t="s">
        <v>0</v>
      </c>
      <c r="B3" s="1190" t="s">
        <v>488</v>
      </c>
      <c r="C3" s="1190" t="s">
        <v>184</v>
      </c>
      <c r="D3" s="1190" t="s">
        <v>317</v>
      </c>
      <c r="E3" s="1191" t="s">
        <v>323</v>
      </c>
      <c r="F3" s="1190" t="s">
        <v>329</v>
      </c>
      <c r="G3" s="1186" t="s">
        <v>765</v>
      </c>
      <c r="H3" s="1186"/>
      <c r="I3" s="1186"/>
      <c r="J3" s="1186"/>
      <c r="K3" s="1186"/>
      <c r="L3" s="1160" t="s">
        <v>532</v>
      </c>
      <c r="M3" s="1160" t="s">
        <v>533</v>
      </c>
      <c r="N3" s="610"/>
    </row>
    <row r="4" spans="1:24" s="549" customFormat="1" ht="69.75" customHeight="1">
      <c r="A4" s="1190"/>
      <c r="B4" s="1190"/>
      <c r="C4" s="1190"/>
      <c r="D4" s="1190"/>
      <c r="E4" s="1191"/>
      <c r="F4" s="1190"/>
      <c r="G4" s="369" t="s">
        <v>707</v>
      </c>
      <c r="H4" s="369" t="s">
        <v>708</v>
      </c>
      <c r="I4" s="369" t="s">
        <v>709</v>
      </c>
      <c r="J4" s="369" t="s">
        <v>710</v>
      </c>
      <c r="K4" s="369" t="s">
        <v>711</v>
      </c>
      <c r="L4" s="1160"/>
      <c r="M4" s="1160"/>
      <c r="N4" s="613"/>
    </row>
    <row r="5" spans="1:24" s="552" customFormat="1" ht="52.5" hidden="1" customHeight="1">
      <c r="A5" s="550" t="s">
        <v>101</v>
      </c>
      <c r="B5" s="548" t="s">
        <v>336</v>
      </c>
      <c r="C5" s="551" t="s">
        <v>489</v>
      </c>
      <c r="D5" s="530"/>
      <c r="E5" s="530"/>
      <c r="F5" s="530"/>
      <c r="G5" s="530"/>
      <c r="H5" s="530"/>
      <c r="I5" s="530"/>
      <c r="J5" s="530"/>
      <c r="K5" s="530"/>
      <c r="L5" s="530"/>
      <c r="M5" s="530"/>
      <c r="N5" s="612"/>
      <c r="W5" s="553"/>
      <c r="X5" s="553"/>
    </row>
    <row r="6" spans="1:24" s="552" customFormat="1" ht="33" hidden="1">
      <c r="A6" s="556">
        <v>1</v>
      </c>
      <c r="B6" s="691" t="s">
        <v>556</v>
      </c>
      <c r="C6" s="551" t="s">
        <v>489</v>
      </c>
      <c r="D6" s="702"/>
      <c r="E6" s="702"/>
      <c r="F6" s="702"/>
      <c r="G6" s="702"/>
      <c r="H6" s="702"/>
      <c r="I6" s="702"/>
      <c r="J6" s="702"/>
      <c r="K6" s="702"/>
      <c r="L6" s="702"/>
      <c r="M6" s="702"/>
      <c r="N6" s="612"/>
      <c r="W6" s="553"/>
      <c r="X6" s="553"/>
    </row>
    <row r="7" spans="1:24" s="552" customFormat="1" ht="33" hidden="1">
      <c r="A7" s="556">
        <v>2</v>
      </c>
      <c r="B7" s="691" t="s">
        <v>557</v>
      </c>
      <c r="C7" s="551" t="s">
        <v>489</v>
      </c>
      <c r="D7" s="702"/>
      <c r="E7" s="702"/>
      <c r="F7" s="702"/>
      <c r="G7" s="702"/>
      <c r="H7" s="702"/>
      <c r="I7" s="702"/>
      <c r="J7" s="702"/>
      <c r="K7" s="702"/>
      <c r="L7" s="702"/>
      <c r="M7" s="702"/>
      <c r="N7" s="612"/>
      <c r="W7" s="553"/>
      <c r="X7" s="553"/>
    </row>
    <row r="8" spans="1:24" s="552" customFormat="1" ht="33" hidden="1">
      <c r="A8" s="556">
        <v>3</v>
      </c>
      <c r="B8" s="691" t="s">
        <v>558</v>
      </c>
      <c r="C8" s="551" t="s">
        <v>489</v>
      </c>
      <c r="D8" s="702"/>
      <c r="E8" s="702"/>
      <c r="F8" s="702"/>
      <c r="G8" s="702"/>
      <c r="H8" s="702"/>
      <c r="I8" s="702"/>
      <c r="J8" s="702"/>
      <c r="K8" s="702"/>
      <c r="L8" s="702"/>
      <c r="M8" s="702"/>
      <c r="N8" s="612"/>
      <c r="W8" s="553"/>
      <c r="X8" s="553"/>
    </row>
    <row r="9" spans="1:24" s="552" customFormat="1" ht="33" hidden="1">
      <c r="A9" s="556">
        <v>4</v>
      </c>
      <c r="B9" s="691" t="s">
        <v>559</v>
      </c>
      <c r="C9" s="551" t="s">
        <v>489</v>
      </c>
      <c r="D9" s="702"/>
      <c r="E9" s="702"/>
      <c r="F9" s="702"/>
      <c r="G9" s="702"/>
      <c r="H9" s="702"/>
      <c r="I9" s="702"/>
      <c r="J9" s="702"/>
      <c r="K9" s="702"/>
      <c r="L9" s="702"/>
      <c r="M9" s="702"/>
      <c r="N9" s="612"/>
      <c r="W9" s="553"/>
      <c r="X9" s="553"/>
    </row>
    <row r="10" spans="1:24" s="552" customFormat="1" ht="33" hidden="1">
      <c r="A10" s="556">
        <v>5</v>
      </c>
      <c r="B10" s="691" t="s">
        <v>560</v>
      </c>
      <c r="C10" s="551" t="s">
        <v>489</v>
      </c>
      <c r="D10" s="702"/>
      <c r="E10" s="702"/>
      <c r="F10" s="702"/>
      <c r="G10" s="702"/>
      <c r="H10" s="702"/>
      <c r="I10" s="702"/>
      <c r="J10" s="702"/>
      <c r="K10" s="702"/>
      <c r="L10" s="702"/>
      <c r="M10" s="702"/>
      <c r="N10" s="612"/>
      <c r="W10" s="553"/>
      <c r="X10" s="553"/>
    </row>
    <row r="11" spans="1:24" s="552" customFormat="1" ht="16.5" hidden="1">
      <c r="A11" s="556"/>
      <c r="B11" s="691" t="s">
        <v>577</v>
      </c>
      <c r="C11" s="551"/>
      <c r="D11" s="702"/>
      <c r="E11" s="702"/>
      <c r="F11" s="702"/>
      <c r="G11" s="702"/>
      <c r="H11" s="702"/>
      <c r="I11" s="702"/>
      <c r="J11" s="702"/>
      <c r="K11" s="702"/>
      <c r="L11" s="702"/>
      <c r="M11" s="702"/>
      <c r="N11" s="612"/>
      <c r="W11" s="553"/>
      <c r="X11" s="553"/>
    </row>
    <row r="12" spans="1:24" s="552" customFormat="1" ht="16.5" hidden="1">
      <c r="A12" s="556"/>
      <c r="B12" s="691" t="s">
        <v>578</v>
      </c>
      <c r="C12" s="551"/>
      <c r="D12" s="702"/>
      <c r="E12" s="702"/>
      <c r="F12" s="702"/>
      <c r="G12" s="702"/>
      <c r="H12" s="702"/>
      <c r="I12" s="702"/>
      <c r="J12" s="702"/>
      <c r="K12" s="702"/>
      <c r="L12" s="702"/>
      <c r="M12" s="702"/>
      <c r="N12" s="612"/>
      <c r="W12" s="553"/>
      <c r="X12" s="553"/>
    </row>
    <row r="13" spans="1:24" s="552" customFormat="1" ht="16.5" hidden="1">
      <c r="A13" s="556"/>
      <c r="B13" s="691" t="s">
        <v>579</v>
      </c>
      <c r="C13" s="551"/>
      <c r="D13" s="702"/>
      <c r="E13" s="702"/>
      <c r="F13" s="702"/>
      <c r="G13" s="702"/>
      <c r="H13" s="702"/>
      <c r="I13" s="702"/>
      <c r="J13" s="702"/>
      <c r="K13" s="702"/>
      <c r="L13" s="702"/>
      <c r="M13" s="702"/>
      <c r="N13" s="612"/>
      <c r="W13" s="553"/>
      <c r="X13" s="553"/>
    </row>
    <row r="14" spans="1:24" s="552" customFormat="1" ht="16.5" hidden="1">
      <c r="A14" s="556"/>
      <c r="B14" s="691" t="s">
        <v>580</v>
      </c>
      <c r="C14" s="551"/>
      <c r="D14" s="702"/>
      <c r="E14" s="702"/>
      <c r="F14" s="702"/>
      <c r="G14" s="702"/>
      <c r="H14" s="702"/>
      <c r="I14" s="702"/>
      <c r="J14" s="702"/>
      <c r="K14" s="702"/>
      <c r="L14" s="702"/>
      <c r="M14" s="702"/>
      <c r="N14" s="612"/>
      <c r="W14" s="553"/>
      <c r="X14" s="553"/>
    </row>
    <row r="15" spans="1:24" s="552" customFormat="1" ht="33" hidden="1">
      <c r="A15" s="556">
        <v>6</v>
      </c>
      <c r="B15" s="691" t="s">
        <v>561</v>
      </c>
      <c r="C15" s="551" t="s">
        <v>489</v>
      </c>
      <c r="D15" s="702"/>
      <c r="E15" s="702"/>
      <c r="F15" s="702"/>
      <c r="G15" s="702"/>
      <c r="H15" s="702"/>
      <c r="I15" s="702"/>
      <c r="J15" s="702"/>
      <c r="K15" s="702"/>
      <c r="L15" s="702"/>
      <c r="M15" s="702"/>
      <c r="N15" s="612"/>
      <c r="W15" s="553"/>
      <c r="X15" s="553"/>
    </row>
    <row r="16" spans="1:24" s="552" customFormat="1" ht="27" customHeight="1">
      <c r="A16" s="550" t="s">
        <v>101</v>
      </c>
      <c r="B16" s="698" t="s">
        <v>547</v>
      </c>
      <c r="C16" s="555"/>
      <c r="D16" s="928"/>
      <c r="E16" s="659"/>
      <c r="F16" s="555"/>
      <c r="G16" s="555"/>
      <c r="H16" s="555"/>
      <c r="I16" s="1187"/>
      <c r="J16" s="1187"/>
      <c r="K16" s="1187"/>
      <c r="L16" s="554"/>
      <c r="M16" s="554"/>
      <c r="N16" s="655"/>
    </row>
    <row r="17" spans="1:17" ht="27" customHeight="1">
      <c r="A17" s="688">
        <v>1</v>
      </c>
      <c r="B17" s="689" t="s">
        <v>548</v>
      </c>
      <c r="C17" s="690" t="s">
        <v>342</v>
      </c>
      <c r="D17" s="927">
        <v>48.24</v>
      </c>
      <c r="E17" s="927">
        <f>0.09915*1000</f>
        <v>99.15</v>
      </c>
      <c r="F17" s="656"/>
      <c r="G17" s="927">
        <f>1000*0.039068624829</f>
        <v>39.068624828999994</v>
      </c>
      <c r="H17" s="927">
        <f>1000*0.014753676472</f>
        <v>14.753676472</v>
      </c>
      <c r="I17" s="927">
        <f>1000*0.01575616708</f>
        <v>15.756167080000001</v>
      </c>
      <c r="J17" s="927">
        <f>1000*0.014074783073</f>
        <v>14.074783073000001</v>
      </c>
      <c r="K17" s="929">
        <f>1000*0.0155</f>
        <v>15.5</v>
      </c>
      <c r="L17" s="929">
        <f>SUM(G17:K17)</f>
        <v>99.153251453999999</v>
      </c>
      <c r="M17" s="556" t="s">
        <v>36</v>
      </c>
      <c r="N17" s="1140">
        <f>H17+H21</f>
        <v>508.92598602700002</v>
      </c>
      <c r="O17" s="1140">
        <f t="shared" ref="O17:P17" si="0">I17+I21</f>
        <v>647.68662302599989</v>
      </c>
      <c r="P17" s="1140">
        <f t="shared" si="0"/>
        <v>721.681629015</v>
      </c>
      <c r="Q17" s="1140">
        <f>K17+K21</f>
        <v>665.83500000000004</v>
      </c>
    </row>
    <row r="18" spans="1:17" ht="27" hidden="1" customHeight="1">
      <c r="A18" s="688">
        <v>2</v>
      </c>
      <c r="B18" s="689" t="s">
        <v>490</v>
      </c>
      <c r="C18" s="690" t="s">
        <v>342</v>
      </c>
      <c r="D18" s="926"/>
      <c r="E18" s="926"/>
      <c r="F18" s="556"/>
      <c r="G18" s="926"/>
      <c r="H18" s="926"/>
      <c r="I18" s="926"/>
      <c r="J18" s="926"/>
      <c r="K18" s="926"/>
      <c r="L18" s="657"/>
      <c r="M18" s="556"/>
      <c r="N18" s="558"/>
    </row>
    <row r="19" spans="1:17" ht="27" hidden="1" customHeight="1">
      <c r="A19" s="690">
        <v>3</v>
      </c>
      <c r="B19" s="689" t="s">
        <v>549</v>
      </c>
      <c r="C19" s="690" t="s">
        <v>342</v>
      </c>
      <c r="D19" s="926"/>
      <c r="E19" s="926"/>
      <c r="F19" s="556"/>
      <c r="G19" s="926"/>
      <c r="H19" s="926"/>
      <c r="I19" s="926"/>
      <c r="J19" s="926"/>
      <c r="K19" s="926"/>
      <c r="L19" s="657"/>
      <c r="M19" s="556"/>
      <c r="N19" s="558"/>
    </row>
    <row r="20" spans="1:17" ht="27" hidden="1" customHeight="1">
      <c r="A20" s="688">
        <v>4</v>
      </c>
      <c r="B20" s="689" t="s">
        <v>550</v>
      </c>
      <c r="C20" s="690" t="s">
        <v>342</v>
      </c>
      <c r="D20" s="926"/>
      <c r="E20" s="926"/>
      <c r="F20" s="556"/>
      <c r="G20" s="926"/>
      <c r="H20" s="926"/>
      <c r="I20" s="926"/>
      <c r="J20" s="926"/>
      <c r="K20" s="926"/>
      <c r="L20" s="657"/>
      <c r="M20" s="556"/>
      <c r="N20" s="558"/>
    </row>
    <row r="21" spans="1:17" ht="27" customHeight="1">
      <c r="A21" s="688">
        <v>5</v>
      </c>
      <c r="B21" s="689" t="s">
        <v>562</v>
      </c>
      <c r="C21" s="690" t="s">
        <v>342</v>
      </c>
      <c r="D21" s="927">
        <v>2168.25</v>
      </c>
      <c r="E21" s="927">
        <f>2.87*1000</f>
        <v>2870</v>
      </c>
      <c r="F21" s="556"/>
      <c r="G21" s="927">
        <f>1000*0.497332575199</f>
        <v>497.33257519899996</v>
      </c>
      <c r="H21" s="927">
        <f>1000*0.494172309555</f>
        <v>494.17230955500003</v>
      </c>
      <c r="I21" s="927">
        <f>1000*0.631930455946</f>
        <v>631.93045594599994</v>
      </c>
      <c r="J21" s="927">
        <f>1000*0.707606845942</f>
        <v>707.60684594199995</v>
      </c>
      <c r="K21" s="927">
        <f>1000*0.543855+106.48</f>
        <v>650.33500000000004</v>
      </c>
      <c r="L21" s="1026">
        <f>SUM(G21:K21)</f>
        <v>2981.3771866419997</v>
      </c>
      <c r="M21" s="556" t="s">
        <v>78</v>
      </c>
      <c r="N21" s="558"/>
    </row>
    <row r="22" spans="1:17" ht="27" customHeight="1">
      <c r="A22" s="699" t="s">
        <v>102</v>
      </c>
      <c r="B22" s="698" t="s">
        <v>551</v>
      </c>
      <c r="C22" s="699" t="s">
        <v>342</v>
      </c>
      <c r="D22" s="930">
        <f>D24+D25</f>
        <v>2203.5086619799999</v>
      </c>
      <c r="E22" s="930">
        <f t="shared" ref="E22:K22" si="1">E24+E25</f>
        <v>2969.16</v>
      </c>
      <c r="F22" s="930">
        <f t="shared" si="1"/>
        <v>0</v>
      </c>
      <c r="G22" s="930">
        <f t="shared" si="1"/>
        <v>535.949782325</v>
      </c>
      <c r="H22" s="930">
        <f t="shared" si="1"/>
        <v>506.68867509200004</v>
      </c>
      <c r="I22" s="930">
        <f t="shared" si="1"/>
        <v>646.52037113199992</v>
      </c>
      <c r="J22" s="930">
        <f t="shared" si="1"/>
        <v>720.65602247900006</v>
      </c>
      <c r="K22" s="930">
        <f t="shared" si="1"/>
        <v>665.83404565800004</v>
      </c>
      <c r="L22" s="930">
        <f>SUM(G22:K22)</f>
        <v>3075.6488966860002</v>
      </c>
      <c r="M22" s="550" t="s">
        <v>36</v>
      </c>
      <c r="N22" s="1139">
        <f>D17+D21</f>
        <v>2216.4899999999998</v>
      </c>
    </row>
    <row r="23" spans="1:17" ht="27" customHeight="1">
      <c r="A23" s="688"/>
      <c r="B23" s="692" t="s">
        <v>214</v>
      </c>
      <c r="C23" s="690"/>
      <c r="D23" s="556"/>
      <c r="E23" s="556"/>
      <c r="F23" s="556"/>
      <c r="G23" s="556"/>
      <c r="H23" s="556"/>
      <c r="I23" s="556"/>
      <c r="J23" s="556"/>
      <c r="K23" s="556"/>
      <c r="L23" s="657"/>
      <c r="M23" s="556"/>
      <c r="N23" s="558"/>
    </row>
    <row r="24" spans="1:17" ht="27" customHeight="1">
      <c r="A24" s="688">
        <v>1</v>
      </c>
      <c r="B24" s="689" t="s">
        <v>492</v>
      </c>
      <c r="C24" s="690" t="s">
        <v>342</v>
      </c>
      <c r="D24" s="927">
        <f>1000*0.01078260951</f>
        <v>10.78260951</v>
      </c>
      <c r="E24" s="927">
        <f>0.03939*1000</f>
        <v>39.39</v>
      </c>
      <c r="F24" s="556"/>
      <c r="G24" s="927">
        <f>1000*0.023040948897</f>
        <v>23.040948897</v>
      </c>
      <c r="H24" s="927">
        <f>1000*0.00598981772</f>
        <v>5.9898177200000005</v>
      </c>
      <c r="I24" s="927">
        <f>1000*0.006353411374</f>
        <v>6.3534113740000002</v>
      </c>
      <c r="J24" s="927">
        <f>1000*0.002210709995</f>
        <v>2.2107099949999998</v>
      </c>
      <c r="K24" s="927">
        <f>1000*0.0018</f>
        <v>1.8</v>
      </c>
      <c r="L24" s="1026">
        <f>SUM(G24:K24)</f>
        <v>39.394887986000001</v>
      </c>
      <c r="M24" s="556" t="s">
        <v>36</v>
      </c>
      <c r="N24" s="558"/>
    </row>
    <row r="25" spans="1:17" ht="27" customHeight="1">
      <c r="A25" s="690">
        <v>2</v>
      </c>
      <c r="B25" s="689" t="s">
        <v>491</v>
      </c>
      <c r="C25" s="690" t="s">
        <v>342</v>
      </c>
      <c r="D25" s="927">
        <f>1000*2.19272605247</f>
        <v>2192.72605247</v>
      </c>
      <c r="E25" s="927">
        <f>2.92977*1000</f>
        <v>2929.77</v>
      </c>
      <c r="F25" s="556"/>
      <c r="G25" s="927">
        <f>1000*0.512908833428</f>
        <v>512.90883342799998</v>
      </c>
      <c r="H25" s="927">
        <f>1000*0.500698857372</f>
        <v>500.69885737200002</v>
      </c>
      <c r="I25" s="927">
        <f>1000*0.640166959758</f>
        <v>640.16695975799996</v>
      </c>
      <c r="J25" s="927">
        <f>1000*0.718445312484</f>
        <v>718.44531248400006</v>
      </c>
      <c r="K25" s="927">
        <f>'Biểu 1A'!J65</f>
        <v>664.03404565800008</v>
      </c>
      <c r="L25" s="1026">
        <f>SUM(G25:K25)</f>
        <v>3036.2540087000002</v>
      </c>
      <c r="M25" s="556" t="s">
        <v>36</v>
      </c>
      <c r="N25" s="558"/>
    </row>
    <row r="26" spans="1:17" ht="27" customHeight="1">
      <c r="A26" s="556">
        <v>3</v>
      </c>
      <c r="B26" s="591" t="s">
        <v>493</v>
      </c>
      <c r="C26" s="551"/>
      <c r="D26" s="556"/>
      <c r="E26" s="556"/>
      <c r="F26" s="556"/>
      <c r="G26" s="556"/>
      <c r="H26" s="556"/>
      <c r="I26" s="556"/>
      <c r="J26" s="556"/>
      <c r="K26" s="556"/>
      <c r="L26" s="657"/>
      <c r="M26" s="556"/>
      <c r="N26" s="558"/>
    </row>
    <row r="27" spans="1:17" ht="27" customHeight="1">
      <c r="A27" s="556">
        <v>4</v>
      </c>
      <c r="B27" s="700" t="s">
        <v>524</v>
      </c>
      <c r="C27" s="551"/>
      <c r="D27" s="556"/>
      <c r="E27" s="556"/>
      <c r="F27" s="556"/>
      <c r="G27" s="556"/>
      <c r="H27" s="556"/>
      <c r="I27" s="556"/>
      <c r="J27" s="556"/>
      <c r="K27" s="556"/>
      <c r="L27" s="657"/>
      <c r="M27" s="556"/>
      <c r="N27" s="558"/>
    </row>
    <row r="28" spans="1:17" s="552" customFormat="1" ht="27" customHeight="1">
      <c r="A28" s="550" t="s">
        <v>115</v>
      </c>
      <c r="B28" s="698" t="s">
        <v>552</v>
      </c>
      <c r="C28" s="690"/>
      <c r="D28" s="550"/>
      <c r="E28" s="550"/>
      <c r="F28" s="550"/>
      <c r="G28" s="550"/>
      <c r="H28" s="550"/>
      <c r="I28" s="550"/>
      <c r="J28" s="550"/>
      <c r="K28" s="550"/>
      <c r="L28" s="664"/>
      <c r="M28" s="550"/>
      <c r="N28" s="663"/>
    </row>
    <row r="29" spans="1:17" ht="27" customHeight="1">
      <c r="A29" s="688">
        <v>1</v>
      </c>
      <c r="B29" s="689" t="s">
        <v>553</v>
      </c>
      <c r="C29" s="690" t="s">
        <v>342</v>
      </c>
      <c r="D29" s="556"/>
      <c r="E29" s="556"/>
      <c r="F29" s="556"/>
      <c r="G29" s="556"/>
      <c r="H29" s="556"/>
      <c r="I29" s="556"/>
      <c r="J29" s="556"/>
      <c r="K29" s="556"/>
      <c r="L29" s="657"/>
      <c r="M29" s="556"/>
      <c r="N29" s="558"/>
    </row>
    <row r="30" spans="1:17" ht="27" customHeight="1">
      <c r="A30" s="688">
        <v>2</v>
      </c>
      <c r="B30" s="689" t="s">
        <v>554</v>
      </c>
      <c r="C30" s="690" t="s">
        <v>342</v>
      </c>
      <c r="D30" s="556">
        <f>0.1298*1000</f>
        <v>129.80000000000001</v>
      </c>
      <c r="E30" s="556">
        <f>0.00488*1000</f>
        <v>4.88</v>
      </c>
      <c r="F30" s="556"/>
      <c r="G30" s="556">
        <f>0.000451*1000</f>
        <v>0.45100000000000001</v>
      </c>
      <c r="H30" s="556">
        <f>0.00224*1000</f>
        <v>2.2399999999999998</v>
      </c>
      <c r="I30" s="556">
        <f>0.001166*1000</f>
        <v>1.1659999999999999</v>
      </c>
      <c r="J30" s="556">
        <f>0.001026*1000</f>
        <v>1.026</v>
      </c>
      <c r="K30" s="556"/>
      <c r="L30" s="1026">
        <f>SUM(G30:K30)</f>
        <v>4.883</v>
      </c>
      <c r="M30" s="556" t="s">
        <v>36</v>
      </c>
      <c r="N30" s="558"/>
    </row>
    <row r="31" spans="1:17" ht="27" hidden="1" customHeight="1">
      <c r="A31" s="701" t="s">
        <v>116</v>
      </c>
      <c r="B31" s="698" t="s">
        <v>338</v>
      </c>
      <c r="C31" s="551"/>
      <c r="D31" s="556"/>
      <c r="E31" s="394"/>
      <c r="F31" s="556"/>
      <c r="G31" s="657"/>
      <c r="H31" s="657"/>
      <c r="I31" s="657"/>
      <c r="J31" s="556"/>
      <c r="K31" s="657"/>
      <c r="L31" s="657"/>
      <c r="M31" s="657"/>
      <c r="N31" s="558"/>
    </row>
    <row r="32" spans="1:17" ht="16.5">
      <c r="A32" s="557"/>
      <c r="B32" s="559"/>
      <c r="C32" s="593"/>
      <c r="D32" s="557"/>
      <c r="E32" s="661"/>
      <c r="F32" s="557"/>
      <c r="G32" s="558"/>
      <c r="H32" s="558"/>
      <c r="I32" s="558"/>
      <c r="J32" s="557"/>
      <c r="K32" s="558"/>
      <c r="L32" s="558"/>
      <c r="M32" s="558"/>
      <c r="N32" s="558"/>
    </row>
    <row r="33" spans="1:14" ht="16.5" customHeight="1">
      <c r="A33" s="557"/>
      <c r="B33" s="559"/>
      <c r="C33" s="593"/>
      <c r="D33" s="557"/>
      <c r="E33" s="661"/>
      <c r="F33" s="557"/>
      <c r="G33" s="558"/>
      <c r="H33" s="558"/>
      <c r="I33" s="558"/>
      <c r="J33" s="557"/>
      <c r="K33" s="558"/>
      <c r="L33" s="558"/>
      <c r="M33" s="558"/>
      <c r="N33" s="558"/>
    </row>
    <row r="34" spans="1:14" ht="16.5">
      <c r="A34" s="557"/>
      <c r="B34" s="559"/>
      <c r="C34" s="593"/>
      <c r="D34" s="557"/>
      <c r="E34" s="661"/>
      <c r="F34" s="557"/>
      <c r="G34" s="558"/>
      <c r="H34" s="558"/>
      <c r="I34" s="558"/>
      <c r="J34" s="557"/>
      <c r="K34" s="558"/>
      <c r="L34" s="558"/>
      <c r="M34" s="558"/>
      <c r="N34" s="558"/>
    </row>
    <row r="35" spans="1:14" ht="16.5" customHeight="1">
      <c r="A35" s="557"/>
      <c r="B35" s="559"/>
      <c r="C35" s="593"/>
      <c r="D35" s="557"/>
      <c r="E35" s="661"/>
      <c r="F35" s="557"/>
      <c r="G35" s="558"/>
      <c r="H35" s="558"/>
      <c r="I35" s="558"/>
      <c r="J35" s="557"/>
      <c r="K35" s="558"/>
      <c r="L35" s="558"/>
      <c r="M35" s="558"/>
      <c r="N35" s="558"/>
    </row>
    <row r="36" spans="1:14" ht="16.5">
      <c r="A36" s="557"/>
      <c r="B36" s="559"/>
      <c r="C36" s="593"/>
      <c r="D36" s="557"/>
      <c r="E36" s="661"/>
      <c r="F36" s="557"/>
      <c r="G36" s="558"/>
      <c r="H36" s="558"/>
      <c r="I36" s="558"/>
      <c r="J36" s="557"/>
      <c r="K36" s="558"/>
      <c r="L36" s="558"/>
      <c r="M36" s="558"/>
      <c r="N36" s="558"/>
    </row>
    <row r="37" spans="1:14" ht="16.5" customHeight="1">
      <c r="A37" s="557"/>
      <c r="B37" s="559"/>
      <c r="C37" s="593"/>
      <c r="D37" s="557"/>
      <c r="E37" s="661"/>
      <c r="F37" s="557"/>
      <c r="G37" s="558"/>
      <c r="H37" s="558"/>
      <c r="I37" s="558"/>
      <c r="J37" s="557"/>
      <c r="K37" s="558"/>
      <c r="L37" s="558"/>
      <c r="M37" s="558"/>
      <c r="N37" s="558"/>
    </row>
    <row r="38" spans="1:14" ht="16.5">
      <c r="A38" s="557"/>
      <c r="B38" s="559"/>
      <c r="C38" s="593"/>
      <c r="D38" s="557"/>
      <c r="E38" s="661"/>
      <c r="F38" s="557"/>
      <c r="G38" s="558"/>
      <c r="H38" s="558"/>
      <c r="I38" s="558"/>
      <c r="J38" s="557"/>
      <c r="K38" s="558"/>
      <c r="L38" s="558"/>
      <c r="M38" s="558"/>
      <c r="N38" s="558"/>
    </row>
    <row r="39" spans="1:14" ht="16.5" customHeight="1">
      <c r="A39" s="557"/>
      <c r="B39" s="559"/>
      <c r="C39" s="593"/>
      <c r="D39" s="557"/>
      <c r="E39" s="661"/>
      <c r="F39" s="557"/>
      <c r="G39" s="558"/>
      <c r="H39" s="558"/>
      <c r="I39" s="558"/>
      <c r="J39" s="557"/>
      <c r="K39" s="558"/>
      <c r="L39" s="558"/>
      <c r="M39" s="558"/>
      <c r="N39" s="558"/>
    </row>
    <row r="40" spans="1:14" ht="16.5">
      <c r="A40" s="557"/>
      <c r="B40" s="559"/>
      <c r="C40" s="593"/>
      <c r="D40" s="557"/>
      <c r="E40" s="661"/>
      <c r="F40" s="557"/>
      <c r="G40" s="558"/>
      <c r="H40" s="558"/>
      <c r="I40" s="558"/>
      <c r="J40" s="557"/>
      <c r="K40" s="558"/>
      <c r="L40" s="558"/>
      <c r="M40" s="558"/>
      <c r="N40" s="558"/>
    </row>
    <row r="41" spans="1:14" ht="16.5" customHeight="1">
      <c r="A41" s="557"/>
      <c r="B41" s="559"/>
      <c r="C41" s="593"/>
      <c r="D41" s="557"/>
      <c r="E41" s="661"/>
      <c r="F41" s="557"/>
      <c r="G41" s="558"/>
      <c r="H41" s="558"/>
      <c r="I41" s="558"/>
      <c r="J41" s="557"/>
      <c r="K41" s="558"/>
      <c r="L41" s="558"/>
      <c r="M41" s="558"/>
      <c r="N41" s="558"/>
    </row>
    <row r="42" spans="1:14" ht="16.5">
      <c r="A42" s="557"/>
      <c r="B42" s="559"/>
      <c r="C42" s="593"/>
      <c r="D42" s="557"/>
      <c r="E42" s="661"/>
      <c r="F42" s="557"/>
      <c r="G42" s="558"/>
      <c r="H42" s="558"/>
      <c r="I42" s="558"/>
      <c r="J42" s="557"/>
      <c r="K42" s="558"/>
      <c r="L42" s="558"/>
      <c r="M42" s="558"/>
      <c r="N42" s="558"/>
    </row>
    <row r="43" spans="1:14" ht="16.5" customHeight="1">
      <c r="A43" s="557"/>
      <c r="B43" s="559"/>
      <c r="C43" s="593"/>
      <c r="D43" s="557"/>
      <c r="E43" s="661"/>
      <c r="F43" s="557"/>
      <c r="G43" s="558"/>
      <c r="H43" s="558"/>
      <c r="I43" s="558"/>
      <c r="J43" s="557"/>
      <c r="K43" s="558"/>
      <c r="L43" s="558"/>
      <c r="M43" s="558"/>
      <c r="N43" s="558"/>
    </row>
    <row r="44" spans="1:14" ht="16.5">
      <c r="A44" s="557"/>
      <c r="B44" s="559"/>
      <c r="C44" s="593"/>
      <c r="D44" s="557"/>
      <c r="E44" s="661"/>
      <c r="F44" s="557"/>
      <c r="G44" s="558"/>
      <c r="H44" s="558"/>
      <c r="I44" s="558"/>
      <c r="J44" s="557"/>
      <c r="K44" s="558"/>
      <c r="L44" s="558"/>
      <c r="M44" s="558"/>
      <c r="N44" s="558"/>
    </row>
    <row r="45" spans="1:14" ht="16.5" customHeight="1">
      <c r="A45" s="557"/>
      <c r="B45" s="559"/>
      <c r="C45" s="593"/>
      <c r="D45" s="557"/>
      <c r="E45" s="661"/>
      <c r="F45" s="557"/>
      <c r="G45" s="558"/>
      <c r="H45" s="558"/>
      <c r="I45" s="558"/>
      <c r="J45" s="557"/>
      <c r="K45" s="558"/>
      <c r="L45" s="558"/>
      <c r="M45" s="558"/>
      <c r="N45" s="558"/>
    </row>
    <row r="46" spans="1:14" ht="16.5">
      <c r="A46" s="557"/>
      <c r="B46" s="559"/>
      <c r="C46" s="593"/>
      <c r="D46" s="557"/>
      <c r="E46" s="661"/>
      <c r="F46" s="557"/>
      <c r="G46" s="558"/>
      <c r="H46" s="558"/>
      <c r="I46" s="558"/>
      <c r="J46" s="557"/>
      <c r="K46" s="558"/>
      <c r="L46" s="558"/>
      <c r="M46" s="558"/>
      <c r="N46" s="558"/>
    </row>
    <row r="47" spans="1:14" ht="16.5" customHeight="1">
      <c r="A47" s="557"/>
      <c r="B47" s="559"/>
      <c r="C47" s="593"/>
      <c r="D47" s="557"/>
      <c r="E47" s="661"/>
      <c r="F47" s="557"/>
      <c r="G47" s="558"/>
      <c r="H47" s="558"/>
      <c r="I47" s="558"/>
      <c r="J47" s="557"/>
      <c r="K47" s="558"/>
      <c r="L47" s="558"/>
      <c r="M47" s="558"/>
      <c r="N47" s="558"/>
    </row>
    <row r="48" spans="1:14" ht="16.5">
      <c r="A48" s="557"/>
      <c r="B48" s="559"/>
      <c r="C48" s="593"/>
      <c r="D48" s="557"/>
      <c r="E48" s="661"/>
      <c r="F48" s="557"/>
      <c r="G48" s="558"/>
      <c r="H48" s="558"/>
      <c r="I48" s="558"/>
      <c r="J48" s="557"/>
      <c r="K48" s="558"/>
      <c r="L48" s="558"/>
      <c r="M48" s="558"/>
      <c r="N48" s="558"/>
    </row>
    <row r="49" spans="1:14" ht="16.5" customHeight="1">
      <c r="A49" s="557"/>
      <c r="B49" s="559"/>
      <c r="C49" s="593"/>
      <c r="D49" s="557"/>
      <c r="E49" s="661"/>
      <c r="F49" s="557"/>
      <c r="G49" s="558"/>
      <c r="H49" s="558"/>
      <c r="I49" s="558"/>
      <c r="J49" s="557"/>
      <c r="K49" s="558"/>
      <c r="L49" s="558"/>
      <c r="M49" s="558"/>
      <c r="N49" s="558"/>
    </row>
    <row r="50" spans="1:14" ht="16.5">
      <c r="A50" s="557"/>
      <c r="B50" s="559"/>
      <c r="C50" s="593"/>
      <c r="D50" s="557"/>
      <c r="E50" s="661"/>
      <c r="F50" s="557"/>
      <c r="G50" s="558"/>
      <c r="H50" s="558"/>
      <c r="I50" s="558"/>
      <c r="J50" s="557"/>
      <c r="K50" s="558"/>
      <c r="L50" s="558"/>
      <c r="M50" s="558"/>
      <c r="N50" s="558"/>
    </row>
    <row r="51" spans="1:14" ht="16.5" customHeight="1">
      <c r="A51" s="557"/>
      <c r="B51" s="559"/>
      <c r="C51" s="593"/>
      <c r="D51" s="557"/>
      <c r="E51" s="661"/>
      <c r="F51" s="557"/>
      <c r="G51" s="558"/>
      <c r="H51" s="558"/>
      <c r="I51" s="558"/>
      <c r="J51" s="557"/>
      <c r="K51" s="558"/>
      <c r="L51" s="558"/>
      <c r="M51" s="558"/>
      <c r="N51" s="558"/>
    </row>
    <row r="52" spans="1:14" ht="16.5">
      <c r="A52" s="557"/>
      <c r="B52" s="559"/>
      <c r="C52" s="593"/>
      <c r="D52" s="557"/>
      <c r="E52" s="661"/>
      <c r="F52" s="557"/>
      <c r="G52" s="558"/>
      <c r="H52" s="558"/>
      <c r="I52" s="558"/>
      <c r="J52" s="557"/>
      <c r="K52" s="558"/>
      <c r="L52" s="558"/>
      <c r="M52" s="558"/>
      <c r="N52" s="558"/>
    </row>
    <row r="53" spans="1:14" ht="16.5" customHeight="1">
      <c r="A53" s="557"/>
      <c r="B53" s="559"/>
      <c r="C53" s="593"/>
      <c r="D53" s="557"/>
      <c r="E53" s="661"/>
      <c r="F53" s="557"/>
      <c r="G53" s="558"/>
      <c r="H53" s="558"/>
      <c r="I53" s="558"/>
      <c r="J53" s="557"/>
      <c r="K53" s="558"/>
      <c r="L53" s="558"/>
      <c r="M53" s="558"/>
      <c r="N53" s="558"/>
    </row>
    <row r="54" spans="1:14" ht="16.5">
      <c r="A54" s="557"/>
      <c r="B54" s="559"/>
      <c r="C54" s="593"/>
      <c r="D54" s="557"/>
      <c r="E54" s="661"/>
      <c r="F54" s="557"/>
      <c r="G54" s="558"/>
      <c r="H54" s="558"/>
      <c r="I54" s="558"/>
      <c r="J54" s="557"/>
      <c r="K54" s="558"/>
      <c r="L54" s="558"/>
      <c r="M54" s="558"/>
      <c r="N54" s="558"/>
    </row>
    <row r="55" spans="1:14" ht="16.5" customHeight="1">
      <c r="A55" s="557"/>
      <c r="B55" s="559"/>
      <c r="C55" s="593"/>
      <c r="D55" s="557"/>
      <c r="E55" s="661"/>
      <c r="F55" s="557"/>
      <c r="G55" s="558"/>
      <c r="H55" s="558"/>
      <c r="I55" s="558"/>
      <c r="J55" s="557"/>
      <c r="K55" s="558"/>
      <c r="L55" s="558"/>
      <c r="M55" s="558"/>
      <c r="N55" s="558"/>
    </row>
    <row r="56" spans="1:14" ht="16.5">
      <c r="A56" s="557"/>
      <c r="B56" s="559"/>
      <c r="C56" s="593"/>
      <c r="D56" s="557"/>
      <c r="E56" s="661"/>
      <c r="F56" s="557"/>
      <c r="G56" s="558"/>
      <c r="H56" s="558"/>
      <c r="I56" s="558"/>
      <c r="J56" s="557"/>
      <c r="K56" s="558"/>
      <c r="L56" s="558"/>
      <c r="M56" s="558"/>
      <c r="N56" s="558"/>
    </row>
    <row r="57" spans="1:14" ht="16.5" customHeight="1">
      <c r="A57" s="557"/>
      <c r="B57" s="559"/>
      <c r="C57" s="593"/>
      <c r="D57" s="557"/>
      <c r="E57" s="661"/>
      <c r="F57" s="557"/>
      <c r="G57" s="558"/>
      <c r="H57" s="558"/>
      <c r="I57" s="558"/>
      <c r="J57" s="557"/>
      <c r="K57" s="558"/>
      <c r="L57" s="558"/>
      <c r="M57" s="558"/>
      <c r="N57" s="558"/>
    </row>
    <row r="58" spans="1:14" ht="16.5">
      <c r="A58" s="557"/>
      <c r="B58" s="559"/>
      <c r="C58" s="593"/>
      <c r="D58" s="557"/>
      <c r="E58" s="661"/>
      <c r="F58" s="557"/>
      <c r="G58" s="558"/>
      <c r="H58" s="558"/>
      <c r="I58" s="558"/>
      <c r="J58" s="557"/>
      <c r="K58" s="558"/>
      <c r="L58" s="558"/>
      <c r="M58" s="558"/>
      <c r="N58" s="558"/>
    </row>
    <row r="59" spans="1:14" ht="16.5" customHeight="1">
      <c r="A59" s="557"/>
      <c r="B59" s="559"/>
      <c r="C59" s="593"/>
      <c r="D59" s="557"/>
      <c r="E59" s="661"/>
      <c r="F59" s="557"/>
      <c r="G59" s="558"/>
      <c r="H59" s="558"/>
      <c r="I59" s="558"/>
      <c r="J59" s="557"/>
      <c r="K59" s="558"/>
      <c r="L59" s="558"/>
      <c r="M59" s="558"/>
      <c r="N59" s="558"/>
    </row>
    <row r="60" spans="1:14" ht="16.5">
      <c r="A60" s="557"/>
      <c r="B60" s="559"/>
      <c r="C60" s="593"/>
      <c r="D60" s="557"/>
      <c r="E60" s="661"/>
      <c r="F60" s="557"/>
      <c r="G60" s="558"/>
      <c r="H60" s="558"/>
      <c r="I60" s="558"/>
      <c r="J60" s="557"/>
      <c r="K60" s="558"/>
      <c r="L60" s="558"/>
      <c r="M60" s="558"/>
      <c r="N60" s="558"/>
    </row>
    <row r="61" spans="1:14" ht="16.5" customHeight="1">
      <c r="A61" s="557"/>
      <c r="B61" s="559"/>
      <c r="C61" s="593"/>
      <c r="D61" s="557"/>
      <c r="E61" s="661"/>
      <c r="F61" s="557"/>
      <c r="G61" s="558"/>
      <c r="H61" s="558"/>
      <c r="I61" s="558"/>
      <c r="J61" s="557"/>
      <c r="K61" s="558"/>
      <c r="L61" s="558"/>
      <c r="M61" s="558"/>
      <c r="N61" s="558"/>
    </row>
    <row r="62" spans="1:14" ht="16.5">
      <c r="A62" s="557"/>
      <c r="B62" s="559"/>
      <c r="C62" s="593"/>
      <c r="D62" s="557"/>
      <c r="E62" s="661"/>
      <c r="F62" s="557"/>
      <c r="G62" s="558"/>
      <c r="H62" s="558"/>
      <c r="I62" s="558"/>
      <c r="J62" s="557"/>
      <c r="K62" s="558"/>
      <c r="L62" s="558"/>
      <c r="M62" s="558"/>
      <c r="N62" s="558"/>
    </row>
    <row r="63" spans="1:14" ht="16.5" customHeight="1">
      <c r="A63" s="557"/>
      <c r="B63" s="559"/>
      <c r="C63" s="593"/>
      <c r="D63" s="557"/>
      <c r="E63" s="661"/>
      <c r="F63" s="557"/>
      <c r="G63" s="558"/>
      <c r="H63" s="558"/>
      <c r="I63" s="558"/>
      <c r="J63" s="557"/>
      <c r="K63" s="558"/>
      <c r="L63" s="558"/>
      <c r="M63" s="558"/>
      <c r="N63" s="558"/>
    </row>
    <row r="64" spans="1:14" ht="16.5">
      <c r="A64" s="557"/>
      <c r="B64" s="559"/>
      <c r="C64" s="593"/>
      <c r="D64" s="557"/>
      <c r="E64" s="661"/>
      <c r="F64" s="557"/>
      <c r="G64" s="558"/>
      <c r="H64" s="558"/>
      <c r="I64" s="558"/>
      <c r="J64" s="557"/>
      <c r="K64" s="558"/>
      <c r="L64" s="558"/>
      <c r="M64" s="558"/>
      <c r="N64" s="558"/>
    </row>
    <row r="65" spans="1:14" ht="16.5" customHeight="1">
      <c r="A65" s="557"/>
      <c r="B65" s="559"/>
      <c r="C65" s="593"/>
      <c r="D65" s="557"/>
      <c r="E65" s="661"/>
      <c r="F65" s="557"/>
      <c r="G65" s="558"/>
      <c r="H65" s="558"/>
      <c r="I65" s="558"/>
      <c r="J65" s="557"/>
      <c r="K65" s="558"/>
      <c r="L65" s="558"/>
      <c r="M65" s="558"/>
      <c r="N65" s="558"/>
    </row>
    <row r="66" spans="1:14" ht="16.5">
      <c r="A66" s="557"/>
      <c r="B66" s="559"/>
      <c r="C66" s="593"/>
      <c r="D66" s="557"/>
      <c r="E66" s="661"/>
      <c r="F66" s="557"/>
      <c r="G66" s="558"/>
      <c r="H66" s="558"/>
      <c r="I66" s="558"/>
      <c r="J66" s="557"/>
      <c r="K66" s="558"/>
      <c r="L66" s="558"/>
      <c r="M66" s="558"/>
      <c r="N66" s="558"/>
    </row>
    <row r="67" spans="1:14" ht="16.5" customHeight="1">
      <c r="A67" s="557"/>
      <c r="B67" s="559"/>
      <c r="C67" s="593"/>
      <c r="D67" s="557"/>
      <c r="E67" s="661"/>
      <c r="F67" s="557"/>
      <c r="G67" s="558"/>
      <c r="H67" s="558"/>
      <c r="I67" s="558"/>
      <c r="J67" s="557"/>
      <c r="K67" s="558"/>
      <c r="L67" s="558"/>
      <c r="M67" s="558"/>
      <c r="N67" s="558"/>
    </row>
    <row r="68" spans="1:14" ht="16.5">
      <c r="A68" s="557"/>
      <c r="B68" s="559"/>
      <c r="C68" s="593"/>
      <c r="D68" s="557"/>
      <c r="E68" s="661"/>
      <c r="F68" s="557"/>
      <c r="G68" s="558"/>
      <c r="H68" s="558"/>
      <c r="I68" s="558"/>
      <c r="J68" s="557"/>
      <c r="K68" s="558"/>
      <c r="L68" s="558"/>
      <c r="M68" s="558"/>
      <c r="N68" s="558"/>
    </row>
    <row r="69" spans="1:14" ht="16.5" customHeight="1">
      <c r="A69" s="557"/>
      <c r="B69" s="559"/>
      <c r="C69" s="593"/>
      <c r="D69" s="557"/>
      <c r="E69" s="661"/>
      <c r="F69" s="557"/>
      <c r="G69" s="558"/>
      <c r="H69" s="558"/>
      <c r="I69" s="558"/>
      <c r="J69" s="557"/>
      <c r="K69" s="558"/>
      <c r="L69" s="558"/>
      <c r="M69" s="558"/>
      <c r="N69" s="558"/>
    </row>
    <row r="70" spans="1:14" ht="16.5">
      <c r="A70" s="557"/>
      <c r="B70" s="559"/>
      <c r="C70" s="593"/>
      <c r="D70" s="557"/>
      <c r="E70" s="661"/>
      <c r="F70" s="557"/>
      <c r="G70" s="558"/>
      <c r="H70" s="558"/>
      <c r="I70" s="558"/>
      <c r="J70" s="557"/>
      <c r="K70" s="558"/>
      <c r="L70" s="558"/>
      <c r="M70" s="558"/>
      <c r="N70" s="558"/>
    </row>
    <row r="71" spans="1:14" ht="16.5" customHeight="1">
      <c r="A71" s="557"/>
      <c r="B71" s="559"/>
      <c r="C71" s="593"/>
      <c r="D71" s="557"/>
      <c r="E71" s="661"/>
      <c r="F71" s="557"/>
      <c r="G71" s="558"/>
      <c r="H71" s="558"/>
      <c r="I71" s="558"/>
      <c r="J71" s="557"/>
      <c r="K71" s="558"/>
      <c r="L71" s="558"/>
      <c r="M71" s="558"/>
      <c r="N71" s="558"/>
    </row>
    <row r="72" spans="1:14" ht="16.5">
      <c r="A72" s="557"/>
      <c r="B72" s="559"/>
      <c r="C72" s="593"/>
      <c r="D72" s="557"/>
      <c r="E72" s="661"/>
      <c r="F72" s="557"/>
      <c r="G72" s="558"/>
      <c r="H72" s="558"/>
      <c r="I72" s="558"/>
      <c r="J72" s="557"/>
      <c r="K72" s="558"/>
      <c r="L72" s="558"/>
      <c r="M72" s="558"/>
      <c r="N72" s="558"/>
    </row>
    <row r="73" spans="1:14" ht="16.5" customHeight="1">
      <c r="A73" s="557"/>
      <c r="B73" s="559"/>
      <c r="C73" s="593"/>
      <c r="D73" s="557"/>
      <c r="E73" s="661"/>
      <c r="F73" s="557"/>
      <c r="G73" s="558"/>
      <c r="H73" s="558"/>
      <c r="I73" s="558"/>
      <c r="J73" s="557"/>
      <c r="K73" s="558"/>
      <c r="L73" s="558"/>
      <c r="M73" s="558"/>
      <c r="N73" s="558"/>
    </row>
    <row r="74" spans="1:14" ht="16.5">
      <c r="A74" s="557"/>
      <c r="B74" s="559"/>
      <c r="C74" s="593"/>
      <c r="D74" s="557"/>
      <c r="E74" s="661"/>
      <c r="F74" s="557"/>
      <c r="G74" s="558"/>
      <c r="H74" s="558"/>
      <c r="I74" s="558"/>
      <c r="J74" s="557"/>
      <c r="K74" s="558"/>
      <c r="L74" s="558"/>
      <c r="M74" s="558"/>
      <c r="N74" s="558"/>
    </row>
    <row r="75" spans="1:14" ht="16.5" customHeight="1">
      <c r="A75" s="557"/>
      <c r="B75" s="559"/>
      <c r="C75" s="593"/>
      <c r="D75" s="557"/>
      <c r="E75" s="661"/>
      <c r="F75" s="557"/>
      <c r="G75" s="558"/>
      <c r="H75" s="558"/>
      <c r="I75" s="558"/>
      <c r="J75" s="557"/>
      <c r="K75" s="558"/>
      <c r="L75" s="558"/>
      <c r="M75" s="558"/>
      <c r="N75" s="558"/>
    </row>
    <row r="76" spans="1:14" ht="16.5">
      <c r="A76" s="557"/>
      <c r="B76" s="559"/>
      <c r="C76" s="593"/>
      <c r="D76" s="557"/>
      <c r="E76" s="661"/>
      <c r="F76" s="557"/>
      <c r="G76" s="558"/>
      <c r="H76" s="558"/>
      <c r="I76" s="558"/>
      <c r="J76" s="557"/>
      <c r="K76" s="558"/>
      <c r="L76" s="558"/>
      <c r="M76" s="558"/>
      <c r="N76" s="558"/>
    </row>
    <row r="77" spans="1:14" ht="16.5" customHeight="1">
      <c r="A77" s="557"/>
      <c r="B77" s="559"/>
      <c r="C77" s="593"/>
      <c r="D77" s="557"/>
      <c r="E77" s="661"/>
      <c r="F77" s="557"/>
      <c r="G77" s="558"/>
      <c r="H77" s="558"/>
      <c r="I77" s="558"/>
      <c r="J77" s="557"/>
      <c r="K77" s="558"/>
      <c r="L77" s="558"/>
      <c r="M77" s="558"/>
      <c r="N77" s="558"/>
    </row>
    <row r="78" spans="1:14" ht="16.5">
      <c r="A78" s="557"/>
      <c r="B78" s="559"/>
      <c r="C78" s="593"/>
      <c r="D78" s="557"/>
      <c r="E78" s="661"/>
      <c r="F78" s="557"/>
      <c r="G78" s="558"/>
      <c r="H78" s="558"/>
      <c r="I78" s="558"/>
      <c r="J78" s="557"/>
      <c r="K78" s="558"/>
      <c r="L78" s="558"/>
      <c r="M78" s="558"/>
      <c r="N78" s="558"/>
    </row>
    <row r="79" spans="1:14" ht="16.5" customHeight="1">
      <c r="A79" s="557"/>
      <c r="B79" s="559"/>
      <c r="C79" s="593"/>
      <c r="D79" s="557"/>
      <c r="E79" s="661"/>
      <c r="F79" s="557"/>
      <c r="G79" s="558"/>
      <c r="H79" s="558"/>
      <c r="I79" s="558"/>
      <c r="J79" s="557"/>
      <c r="K79" s="558"/>
      <c r="L79" s="558"/>
      <c r="M79" s="558"/>
      <c r="N79" s="558"/>
    </row>
    <row r="80" spans="1:14" ht="16.5">
      <c r="A80" s="557"/>
      <c r="B80" s="559"/>
      <c r="C80" s="593"/>
      <c r="D80" s="557"/>
      <c r="E80" s="661"/>
      <c r="F80" s="557"/>
      <c r="G80" s="558"/>
      <c r="H80" s="558"/>
      <c r="I80" s="558"/>
      <c r="J80" s="557"/>
      <c r="K80" s="558"/>
      <c r="L80" s="558"/>
      <c r="M80" s="558"/>
      <c r="N80" s="558"/>
    </row>
    <row r="81" spans="1:14" ht="16.5" customHeight="1">
      <c r="A81" s="557"/>
      <c r="B81" s="559"/>
      <c r="C81" s="593"/>
      <c r="D81" s="557"/>
      <c r="E81" s="661"/>
      <c r="F81" s="557"/>
      <c r="G81" s="558"/>
      <c r="H81" s="558"/>
      <c r="I81" s="558"/>
      <c r="J81" s="557"/>
      <c r="K81" s="558"/>
      <c r="L81" s="558"/>
      <c r="M81" s="558"/>
      <c r="N81" s="558"/>
    </row>
    <row r="82" spans="1:14" ht="16.5">
      <c r="A82" s="557"/>
      <c r="B82" s="559"/>
      <c r="C82" s="593"/>
      <c r="D82" s="557"/>
      <c r="E82" s="661"/>
      <c r="F82" s="557"/>
      <c r="G82" s="558"/>
      <c r="H82" s="558"/>
      <c r="I82" s="558"/>
      <c r="J82" s="557"/>
      <c r="K82" s="558"/>
      <c r="L82" s="558"/>
      <c r="M82" s="558"/>
      <c r="N82" s="558"/>
    </row>
    <row r="83" spans="1:14" ht="16.5" customHeight="1">
      <c r="A83" s="557"/>
      <c r="B83" s="559"/>
      <c r="C83" s="593"/>
      <c r="D83" s="557"/>
      <c r="E83" s="661"/>
      <c r="F83" s="557"/>
      <c r="G83" s="558"/>
      <c r="H83" s="558"/>
      <c r="I83" s="558"/>
      <c r="J83" s="557"/>
      <c r="K83" s="558"/>
      <c r="L83" s="558"/>
      <c r="M83" s="558"/>
      <c r="N83" s="558"/>
    </row>
    <row r="84" spans="1:14" ht="16.5">
      <c r="A84" s="557"/>
      <c r="B84" s="559"/>
      <c r="C84" s="593"/>
      <c r="D84" s="557"/>
      <c r="E84" s="661"/>
      <c r="F84" s="557"/>
      <c r="G84" s="558"/>
      <c r="H84" s="558"/>
      <c r="I84" s="558"/>
      <c r="J84" s="557"/>
      <c r="K84" s="558"/>
      <c r="L84" s="558"/>
      <c r="M84" s="558"/>
      <c r="N84" s="558"/>
    </row>
    <row r="85" spans="1:14" ht="16.5" customHeight="1">
      <c r="A85" s="557"/>
      <c r="B85" s="559"/>
      <c r="C85" s="593"/>
      <c r="D85" s="557"/>
      <c r="E85" s="661"/>
      <c r="F85" s="557"/>
      <c r="G85" s="558"/>
      <c r="H85" s="558"/>
      <c r="I85" s="558"/>
      <c r="J85" s="557"/>
      <c r="K85" s="558"/>
      <c r="L85" s="558"/>
      <c r="M85" s="558"/>
      <c r="N85" s="558"/>
    </row>
    <row r="86" spans="1:14" ht="16.5">
      <c r="A86" s="557"/>
      <c r="B86" s="559"/>
      <c r="C86" s="593"/>
      <c r="D86" s="557"/>
      <c r="E86" s="661"/>
      <c r="F86" s="557"/>
      <c r="G86" s="558"/>
      <c r="H86" s="558"/>
      <c r="I86" s="558"/>
      <c r="J86" s="557"/>
      <c r="K86" s="558"/>
      <c r="L86" s="558"/>
      <c r="M86" s="558"/>
      <c r="N86" s="558"/>
    </row>
    <row r="87" spans="1:14" ht="16.5" customHeight="1">
      <c r="A87" s="557"/>
      <c r="B87" s="559"/>
      <c r="C87" s="593"/>
      <c r="D87" s="557"/>
      <c r="E87" s="661"/>
      <c r="F87" s="557"/>
      <c r="G87" s="558"/>
      <c r="H87" s="558"/>
      <c r="I87" s="558"/>
      <c r="J87" s="557"/>
      <c r="K87" s="558"/>
      <c r="L87" s="558"/>
      <c r="M87" s="558"/>
      <c r="N87" s="558"/>
    </row>
    <row r="88" spans="1:14" ht="16.5">
      <c r="A88" s="557"/>
      <c r="B88" s="559"/>
      <c r="C88" s="593"/>
      <c r="D88" s="557"/>
      <c r="E88" s="661"/>
      <c r="F88" s="557"/>
      <c r="G88" s="558"/>
      <c r="H88" s="558"/>
      <c r="I88" s="558"/>
      <c r="J88" s="557"/>
      <c r="K88" s="558"/>
      <c r="L88" s="558"/>
      <c r="M88" s="558"/>
      <c r="N88" s="558"/>
    </row>
    <row r="89" spans="1:14" ht="16.5" customHeight="1">
      <c r="A89" s="557"/>
      <c r="B89" s="559"/>
      <c r="C89" s="593"/>
      <c r="D89" s="557"/>
      <c r="E89" s="661"/>
      <c r="F89" s="557"/>
      <c r="G89" s="558"/>
      <c r="H89" s="558"/>
      <c r="I89" s="558"/>
      <c r="J89" s="557"/>
      <c r="K89" s="558"/>
      <c r="L89" s="558"/>
      <c r="M89" s="558"/>
      <c r="N89" s="558"/>
    </row>
    <row r="90" spans="1:14" ht="16.5">
      <c r="A90" s="557"/>
      <c r="B90" s="559"/>
      <c r="C90" s="593"/>
      <c r="D90" s="557"/>
      <c r="E90" s="661"/>
      <c r="F90" s="557"/>
      <c r="G90" s="558"/>
      <c r="H90" s="558"/>
      <c r="I90" s="558"/>
      <c r="J90" s="557"/>
      <c r="K90" s="558"/>
      <c r="L90" s="558"/>
      <c r="M90" s="558"/>
      <c r="N90" s="558"/>
    </row>
    <row r="91" spans="1:14" ht="16.5" customHeight="1">
      <c r="A91" s="557"/>
      <c r="B91" s="559"/>
      <c r="C91" s="593"/>
      <c r="D91" s="557"/>
      <c r="E91" s="661"/>
      <c r="F91" s="557"/>
      <c r="G91" s="558"/>
      <c r="H91" s="558"/>
      <c r="I91" s="558"/>
      <c r="J91" s="557"/>
      <c r="K91" s="558"/>
      <c r="L91" s="558"/>
      <c r="M91" s="558"/>
      <c r="N91" s="558"/>
    </row>
    <row r="92" spans="1:14" ht="16.5">
      <c r="A92" s="557"/>
      <c r="B92" s="559"/>
      <c r="C92" s="593"/>
      <c r="D92" s="557"/>
      <c r="E92" s="661"/>
      <c r="F92" s="557"/>
      <c r="G92" s="558"/>
      <c r="H92" s="558"/>
      <c r="I92" s="558"/>
      <c r="J92" s="557"/>
      <c r="K92" s="558"/>
      <c r="L92" s="558"/>
      <c r="M92" s="558"/>
      <c r="N92" s="558"/>
    </row>
    <row r="93" spans="1:14" ht="16.5" customHeight="1">
      <c r="A93" s="557"/>
      <c r="B93" s="559"/>
      <c r="C93" s="593"/>
      <c r="D93" s="557"/>
      <c r="E93" s="661"/>
      <c r="F93" s="557"/>
      <c r="G93" s="558"/>
      <c r="H93" s="558"/>
      <c r="I93" s="558"/>
      <c r="J93" s="557"/>
      <c r="K93" s="558"/>
      <c r="L93" s="558"/>
      <c r="M93" s="558"/>
      <c r="N93" s="558"/>
    </row>
    <row r="94" spans="1:14" ht="16.5">
      <c r="A94" s="557"/>
      <c r="B94" s="559"/>
      <c r="C94" s="593"/>
      <c r="D94" s="557"/>
      <c r="E94" s="661"/>
      <c r="F94" s="557"/>
      <c r="G94" s="558"/>
      <c r="H94" s="558"/>
      <c r="I94" s="558"/>
      <c r="J94" s="557"/>
      <c r="K94" s="558"/>
      <c r="L94" s="558"/>
      <c r="M94" s="558"/>
      <c r="N94" s="558"/>
    </row>
    <row r="95" spans="1:14" ht="16.5" customHeight="1">
      <c r="A95" s="557"/>
      <c r="B95" s="559"/>
      <c r="C95" s="593"/>
      <c r="D95" s="557"/>
      <c r="E95" s="661"/>
      <c r="F95" s="557"/>
      <c r="G95" s="558"/>
      <c r="H95" s="558"/>
      <c r="I95" s="558"/>
      <c r="J95" s="557"/>
      <c r="K95" s="558"/>
      <c r="L95" s="558"/>
      <c r="M95" s="558"/>
      <c r="N95" s="558"/>
    </row>
    <row r="96" spans="1:14" ht="16.5">
      <c r="A96" s="557"/>
      <c r="B96" s="559"/>
      <c r="C96" s="593"/>
      <c r="D96" s="557"/>
      <c r="E96" s="661"/>
      <c r="F96" s="557"/>
      <c r="G96" s="558"/>
      <c r="H96" s="558"/>
      <c r="I96" s="558"/>
      <c r="J96" s="557"/>
      <c r="K96" s="558"/>
      <c r="L96" s="558"/>
      <c r="M96" s="558"/>
      <c r="N96" s="558"/>
    </row>
    <row r="97" spans="1:14" ht="16.5" customHeight="1">
      <c r="A97" s="557"/>
      <c r="B97" s="559"/>
      <c r="C97" s="593"/>
      <c r="D97" s="557"/>
      <c r="E97" s="661"/>
      <c r="F97" s="557"/>
      <c r="G97" s="558"/>
      <c r="H97" s="558"/>
      <c r="I97" s="558"/>
      <c r="J97" s="557"/>
      <c r="K97" s="558"/>
      <c r="L97" s="558"/>
      <c r="M97" s="558"/>
      <c r="N97" s="558"/>
    </row>
    <row r="98" spans="1:14" ht="16.5">
      <c r="A98" s="557"/>
      <c r="B98" s="559"/>
      <c r="C98" s="593"/>
      <c r="D98" s="557"/>
      <c r="E98" s="661"/>
      <c r="F98" s="557"/>
      <c r="G98" s="558"/>
      <c r="H98" s="558"/>
      <c r="I98" s="558"/>
      <c r="J98" s="557"/>
      <c r="K98" s="558"/>
      <c r="L98" s="558"/>
      <c r="M98" s="558"/>
      <c r="N98" s="558"/>
    </row>
    <row r="99" spans="1:14" ht="16.5" customHeight="1">
      <c r="A99" s="557"/>
      <c r="B99" s="559"/>
      <c r="C99" s="593"/>
      <c r="D99" s="557"/>
      <c r="E99" s="661"/>
      <c r="F99" s="557"/>
      <c r="G99" s="558"/>
      <c r="H99" s="558"/>
      <c r="I99" s="558"/>
      <c r="J99" s="557"/>
      <c r="K99" s="558"/>
      <c r="L99" s="558"/>
      <c r="M99" s="558"/>
      <c r="N99" s="558"/>
    </row>
    <row r="100" spans="1:14" ht="16.5">
      <c r="A100" s="557"/>
      <c r="B100" s="559"/>
      <c r="C100" s="593"/>
      <c r="D100" s="557"/>
      <c r="E100" s="661"/>
      <c r="F100" s="557"/>
      <c r="G100" s="558"/>
      <c r="H100" s="558"/>
      <c r="I100" s="558"/>
      <c r="J100" s="557"/>
      <c r="K100" s="558"/>
      <c r="L100" s="558"/>
      <c r="M100" s="558"/>
      <c r="N100" s="558"/>
    </row>
    <row r="101" spans="1:14" ht="16.5" customHeight="1">
      <c r="A101" s="557"/>
      <c r="B101" s="559"/>
      <c r="C101" s="593"/>
      <c r="D101" s="557"/>
      <c r="E101" s="661"/>
      <c r="F101" s="557"/>
      <c r="G101" s="558"/>
      <c r="H101" s="558"/>
      <c r="I101" s="558"/>
      <c r="J101" s="557"/>
      <c r="K101" s="558"/>
      <c r="L101" s="558"/>
      <c r="M101" s="558"/>
      <c r="N101" s="558"/>
    </row>
    <row r="102" spans="1:14" ht="16.5">
      <c r="A102" s="557"/>
      <c r="B102" s="559"/>
      <c r="C102" s="593"/>
      <c r="D102" s="557"/>
      <c r="E102" s="661"/>
      <c r="F102" s="557"/>
      <c r="G102" s="558"/>
      <c r="H102" s="558"/>
      <c r="I102" s="558"/>
      <c r="J102" s="557"/>
      <c r="K102" s="558"/>
      <c r="L102" s="558"/>
      <c r="M102" s="558"/>
      <c r="N102" s="558"/>
    </row>
    <row r="103" spans="1:14" ht="16.5" customHeight="1">
      <c r="A103" s="557"/>
      <c r="B103" s="559"/>
      <c r="C103" s="593"/>
      <c r="D103" s="557"/>
      <c r="E103" s="661"/>
      <c r="F103" s="557"/>
      <c r="G103" s="558"/>
      <c r="H103" s="558"/>
      <c r="I103" s="558"/>
      <c r="J103" s="557"/>
      <c r="K103" s="558"/>
      <c r="L103" s="558"/>
      <c r="M103" s="558"/>
      <c r="N103" s="558"/>
    </row>
    <row r="104" spans="1:14" ht="16.5">
      <c r="A104" s="557"/>
      <c r="B104" s="559"/>
      <c r="C104" s="593"/>
      <c r="D104" s="557"/>
      <c r="E104" s="661"/>
      <c r="F104" s="557"/>
      <c r="G104" s="558"/>
      <c r="H104" s="558"/>
      <c r="I104" s="558"/>
      <c r="J104" s="557"/>
      <c r="K104" s="558"/>
      <c r="L104" s="558"/>
      <c r="M104" s="558"/>
      <c r="N104" s="558"/>
    </row>
    <row r="105" spans="1:14" ht="16.5" customHeight="1">
      <c r="A105" s="557"/>
      <c r="B105" s="559"/>
      <c r="C105" s="593"/>
      <c r="D105" s="557"/>
      <c r="E105" s="661"/>
      <c r="F105" s="557"/>
      <c r="G105" s="558"/>
      <c r="H105" s="558"/>
      <c r="I105" s="558"/>
      <c r="J105" s="557"/>
      <c r="K105" s="558"/>
      <c r="L105" s="558"/>
      <c r="M105" s="558"/>
      <c r="N105" s="558"/>
    </row>
    <row r="106" spans="1:14" ht="16.5">
      <c r="A106" s="557"/>
      <c r="B106" s="559"/>
      <c r="C106" s="593"/>
      <c r="D106" s="557"/>
      <c r="E106" s="661"/>
      <c r="F106" s="557"/>
      <c r="G106" s="558"/>
      <c r="H106" s="558"/>
      <c r="I106" s="558"/>
      <c r="J106" s="557"/>
      <c r="K106" s="558"/>
      <c r="L106" s="558"/>
      <c r="M106" s="558"/>
      <c r="N106" s="558"/>
    </row>
    <row r="107" spans="1:14" ht="16.5" customHeight="1">
      <c r="A107" s="557"/>
      <c r="B107" s="559"/>
      <c r="C107" s="593"/>
      <c r="D107" s="557"/>
      <c r="E107" s="661"/>
      <c r="F107" s="557"/>
      <c r="G107" s="558"/>
      <c r="H107" s="558"/>
      <c r="I107" s="558"/>
      <c r="J107" s="557"/>
      <c r="K107" s="558"/>
      <c r="L107" s="558"/>
      <c r="M107" s="558"/>
      <c r="N107" s="558"/>
    </row>
    <row r="108" spans="1:14" ht="16.5">
      <c r="A108" s="557"/>
      <c r="B108" s="559"/>
      <c r="C108" s="593"/>
      <c r="D108" s="557"/>
      <c r="E108" s="661"/>
      <c r="F108" s="557"/>
      <c r="G108" s="558"/>
      <c r="H108" s="558"/>
      <c r="I108" s="558"/>
      <c r="J108" s="557"/>
      <c r="K108" s="558"/>
      <c r="L108" s="558"/>
      <c r="M108" s="558"/>
      <c r="N108" s="558"/>
    </row>
    <row r="109" spans="1:14" ht="16.5" customHeight="1">
      <c r="A109" s="557"/>
      <c r="B109" s="559"/>
      <c r="C109" s="593"/>
      <c r="D109" s="557"/>
      <c r="E109" s="661"/>
      <c r="F109" s="557"/>
      <c r="G109" s="558"/>
      <c r="H109" s="558"/>
      <c r="I109" s="558"/>
      <c r="J109" s="557"/>
      <c r="K109" s="558"/>
      <c r="L109" s="558"/>
      <c r="M109" s="558"/>
      <c r="N109" s="558"/>
    </row>
    <row r="110" spans="1:14" ht="16.5">
      <c r="A110" s="557"/>
      <c r="B110" s="559"/>
      <c r="C110" s="593"/>
      <c r="D110" s="557"/>
      <c r="E110" s="661"/>
      <c r="F110" s="557"/>
      <c r="G110" s="558"/>
      <c r="H110" s="558"/>
      <c r="I110" s="558"/>
      <c r="J110" s="557"/>
      <c r="K110" s="558"/>
      <c r="L110" s="558"/>
      <c r="M110" s="558"/>
      <c r="N110" s="558"/>
    </row>
    <row r="111" spans="1:14" ht="16.5" customHeight="1">
      <c r="A111" s="557"/>
      <c r="B111" s="559"/>
      <c r="C111" s="593"/>
      <c r="D111" s="557"/>
      <c r="E111" s="661"/>
      <c r="F111" s="557"/>
      <c r="G111" s="558"/>
      <c r="H111" s="558"/>
      <c r="I111" s="558"/>
      <c r="J111" s="557"/>
      <c r="K111" s="558"/>
      <c r="L111" s="558"/>
      <c r="M111" s="558"/>
      <c r="N111" s="558"/>
    </row>
    <row r="112" spans="1:14" ht="16.5">
      <c r="A112" s="557"/>
      <c r="B112" s="559"/>
      <c r="C112" s="593"/>
      <c r="D112" s="557"/>
      <c r="E112" s="661"/>
      <c r="F112" s="557"/>
      <c r="G112" s="558"/>
      <c r="H112" s="558"/>
      <c r="I112" s="558"/>
      <c r="J112" s="557"/>
      <c r="K112" s="558"/>
      <c r="L112" s="558"/>
      <c r="M112" s="558"/>
      <c r="N112" s="558"/>
    </row>
    <row r="113" spans="1:14" ht="16.5" customHeight="1">
      <c r="A113" s="557"/>
      <c r="B113" s="559"/>
      <c r="C113" s="593"/>
      <c r="D113" s="557"/>
      <c r="E113" s="661"/>
      <c r="F113" s="557"/>
      <c r="G113" s="558"/>
      <c r="H113" s="558"/>
      <c r="I113" s="558"/>
      <c r="J113" s="557"/>
      <c r="K113" s="558"/>
      <c r="L113" s="558"/>
      <c r="M113" s="558"/>
      <c r="N113" s="558"/>
    </row>
    <row r="114" spans="1:14" ht="16.5">
      <c r="A114" s="557"/>
      <c r="B114" s="559"/>
      <c r="C114" s="593"/>
      <c r="D114" s="557"/>
      <c r="E114" s="661"/>
      <c r="F114" s="557"/>
      <c r="G114" s="558"/>
      <c r="H114" s="558"/>
      <c r="I114" s="558"/>
      <c r="J114" s="557"/>
      <c r="K114" s="558"/>
      <c r="L114" s="558"/>
      <c r="M114" s="558"/>
      <c r="N114" s="558"/>
    </row>
    <row r="115" spans="1:14" ht="16.5" customHeight="1">
      <c r="A115" s="557"/>
      <c r="B115" s="559"/>
      <c r="C115" s="593"/>
      <c r="D115" s="557"/>
      <c r="E115" s="661"/>
      <c r="F115" s="557"/>
      <c r="G115" s="558"/>
      <c r="H115" s="558"/>
      <c r="I115" s="558"/>
      <c r="J115" s="557"/>
      <c r="K115" s="558"/>
      <c r="L115" s="558"/>
      <c r="M115" s="558"/>
      <c r="N115" s="558"/>
    </row>
    <row r="116" spans="1:14" ht="16.5">
      <c r="A116" s="557"/>
      <c r="B116" s="559"/>
      <c r="C116" s="593"/>
      <c r="D116" s="557"/>
      <c r="E116" s="661"/>
      <c r="F116" s="557"/>
      <c r="G116" s="558"/>
      <c r="H116" s="558"/>
      <c r="I116" s="558"/>
      <c r="J116" s="557"/>
      <c r="K116" s="558"/>
      <c r="L116" s="558"/>
      <c r="M116" s="558"/>
      <c r="N116" s="558"/>
    </row>
    <row r="117" spans="1:14" ht="16.5" customHeight="1">
      <c r="A117" s="557"/>
      <c r="B117" s="559"/>
      <c r="C117" s="593"/>
      <c r="D117" s="557"/>
      <c r="E117" s="661"/>
      <c r="F117" s="557"/>
      <c r="G117" s="558"/>
      <c r="H117" s="558"/>
      <c r="I117" s="558"/>
      <c r="J117" s="557"/>
      <c r="K117" s="558"/>
      <c r="L117" s="558"/>
      <c r="M117" s="558"/>
      <c r="N117" s="558"/>
    </row>
    <row r="118" spans="1:14" ht="16.5">
      <c r="A118" s="557"/>
      <c r="B118" s="559"/>
      <c r="C118" s="593"/>
      <c r="D118" s="557"/>
      <c r="E118" s="661"/>
      <c r="F118" s="557"/>
      <c r="G118" s="558"/>
      <c r="H118" s="558"/>
      <c r="I118" s="558"/>
      <c r="J118" s="557"/>
      <c r="K118" s="558"/>
      <c r="L118" s="558"/>
      <c r="M118" s="558"/>
      <c r="N118" s="558"/>
    </row>
    <row r="119" spans="1:14" ht="16.5" customHeight="1">
      <c r="A119" s="557"/>
      <c r="B119" s="559"/>
      <c r="C119" s="593"/>
      <c r="D119" s="557"/>
      <c r="E119" s="661"/>
      <c r="F119" s="557"/>
      <c r="G119" s="558"/>
      <c r="H119" s="558"/>
      <c r="I119" s="558"/>
      <c r="J119" s="557"/>
      <c r="K119" s="558"/>
      <c r="L119" s="558"/>
      <c r="M119" s="558"/>
      <c r="N119" s="558"/>
    </row>
    <row r="120" spans="1:14" ht="16.5">
      <c r="A120" s="557"/>
      <c r="B120" s="559"/>
      <c r="C120" s="593"/>
      <c r="D120" s="557"/>
      <c r="E120" s="661"/>
      <c r="F120" s="557"/>
      <c r="G120" s="558"/>
      <c r="H120" s="558"/>
      <c r="I120" s="558"/>
      <c r="J120" s="557"/>
      <c r="K120" s="558"/>
      <c r="L120" s="558"/>
      <c r="M120" s="558"/>
      <c r="N120" s="558"/>
    </row>
    <row r="121" spans="1:14" ht="16.5" customHeight="1">
      <c r="A121" s="557"/>
      <c r="B121" s="559"/>
      <c r="C121" s="593"/>
      <c r="D121" s="557"/>
      <c r="E121" s="661"/>
      <c r="F121" s="557"/>
      <c r="G121" s="558"/>
      <c r="H121" s="558"/>
      <c r="I121" s="558"/>
      <c r="J121" s="557"/>
      <c r="K121" s="558"/>
      <c r="L121" s="558"/>
      <c r="M121" s="558"/>
      <c r="N121" s="558"/>
    </row>
    <row r="122" spans="1:14" ht="16.5">
      <c r="A122" s="557"/>
      <c r="B122" s="559"/>
      <c r="C122" s="593"/>
      <c r="D122" s="557"/>
      <c r="E122" s="661"/>
      <c r="F122" s="557"/>
      <c r="G122" s="558"/>
      <c r="H122" s="558"/>
      <c r="I122" s="558"/>
      <c r="J122" s="557"/>
      <c r="K122" s="558"/>
      <c r="L122" s="558"/>
      <c r="M122" s="558"/>
      <c r="N122" s="558"/>
    </row>
    <row r="123" spans="1:14" ht="16.5" customHeight="1">
      <c r="A123" s="557"/>
      <c r="B123" s="559"/>
      <c r="C123" s="593"/>
      <c r="D123" s="557"/>
      <c r="E123" s="661"/>
      <c r="F123" s="557"/>
      <c r="G123" s="558"/>
      <c r="H123" s="558"/>
      <c r="I123" s="558"/>
      <c r="J123" s="557"/>
      <c r="K123" s="558"/>
      <c r="L123" s="558"/>
      <c r="M123" s="558"/>
      <c r="N123" s="558"/>
    </row>
    <row r="124" spans="1:14" ht="16.5">
      <c r="A124" s="557"/>
      <c r="B124" s="559"/>
      <c r="C124" s="593"/>
      <c r="D124" s="557"/>
      <c r="E124" s="661"/>
      <c r="F124" s="557"/>
      <c r="G124" s="558"/>
      <c r="H124" s="558"/>
      <c r="I124" s="558"/>
      <c r="J124" s="557"/>
      <c r="K124" s="558"/>
      <c r="L124" s="558"/>
      <c r="M124" s="558"/>
      <c r="N124" s="558"/>
    </row>
    <row r="125" spans="1:14" ht="16.5" customHeight="1">
      <c r="A125" s="557"/>
      <c r="B125" s="559"/>
      <c r="C125" s="593"/>
      <c r="D125" s="557"/>
      <c r="E125" s="661"/>
      <c r="F125" s="557"/>
      <c r="G125" s="558"/>
      <c r="H125" s="558"/>
      <c r="I125" s="558"/>
      <c r="J125" s="557"/>
      <c r="K125" s="558"/>
      <c r="L125" s="558"/>
      <c r="M125" s="558"/>
      <c r="N125" s="558"/>
    </row>
    <row r="126" spans="1:14" ht="16.5">
      <c r="A126" s="557"/>
      <c r="B126" s="559"/>
      <c r="C126" s="593"/>
      <c r="D126" s="557"/>
      <c r="E126" s="661"/>
      <c r="F126" s="557"/>
      <c r="G126" s="558"/>
      <c r="H126" s="558"/>
      <c r="I126" s="558"/>
      <c r="J126" s="557"/>
      <c r="K126" s="558"/>
      <c r="L126" s="558"/>
      <c r="M126" s="558"/>
      <c r="N126" s="558"/>
    </row>
    <row r="127" spans="1:14" ht="16.5" customHeight="1">
      <c r="A127" s="557"/>
      <c r="B127" s="559"/>
      <c r="C127" s="593"/>
      <c r="D127" s="557"/>
      <c r="E127" s="661"/>
      <c r="F127" s="557"/>
      <c r="G127" s="558"/>
      <c r="H127" s="558"/>
      <c r="I127" s="558"/>
      <c r="J127" s="557"/>
      <c r="K127" s="558"/>
      <c r="L127" s="558"/>
      <c r="M127" s="558"/>
      <c r="N127" s="558"/>
    </row>
    <row r="128" spans="1:14" ht="16.5">
      <c r="A128" s="557"/>
      <c r="B128" s="559"/>
      <c r="C128" s="593"/>
      <c r="D128" s="557"/>
      <c r="E128" s="661"/>
      <c r="F128" s="557"/>
      <c r="G128" s="558"/>
      <c r="H128" s="558"/>
      <c r="I128" s="558"/>
      <c r="J128" s="557"/>
      <c r="K128" s="558"/>
      <c r="L128" s="558"/>
      <c r="M128" s="558"/>
      <c r="N128" s="558"/>
    </row>
    <row r="129" spans="1:14" ht="16.5" customHeight="1">
      <c r="A129" s="557"/>
      <c r="B129" s="559"/>
      <c r="C129" s="593"/>
      <c r="D129" s="557"/>
      <c r="E129" s="661"/>
      <c r="F129" s="557"/>
      <c r="G129" s="558"/>
      <c r="H129" s="558"/>
      <c r="I129" s="558"/>
      <c r="J129" s="557"/>
      <c r="K129" s="558"/>
      <c r="L129" s="558"/>
      <c r="M129" s="558"/>
      <c r="N129" s="558"/>
    </row>
    <row r="130" spans="1:14" ht="16.5">
      <c r="A130" s="557"/>
      <c r="B130" s="559"/>
      <c r="C130" s="593"/>
      <c r="D130" s="557"/>
      <c r="E130" s="661"/>
      <c r="F130" s="557"/>
      <c r="G130" s="558"/>
      <c r="H130" s="558"/>
      <c r="I130" s="558"/>
      <c r="J130" s="557"/>
      <c r="K130" s="558"/>
      <c r="L130" s="558"/>
      <c r="M130" s="558"/>
      <c r="N130" s="558"/>
    </row>
    <row r="131" spans="1:14" ht="16.5" customHeight="1">
      <c r="A131" s="557"/>
      <c r="B131" s="559"/>
      <c r="C131" s="593"/>
      <c r="D131" s="557"/>
      <c r="E131" s="661"/>
      <c r="F131" s="557"/>
      <c r="G131" s="558"/>
      <c r="H131" s="558"/>
      <c r="I131" s="558"/>
      <c r="J131" s="557"/>
      <c r="K131" s="558"/>
      <c r="L131" s="558"/>
      <c r="M131" s="558"/>
      <c r="N131" s="558"/>
    </row>
    <row r="132" spans="1:14" ht="16.5">
      <c r="A132" s="557"/>
      <c r="B132" s="559"/>
      <c r="C132" s="593"/>
      <c r="D132" s="557"/>
      <c r="E132" s="661"/>
      <c r="F132" s="557"/>
      <c r="G132" s="558"/>
      <c r="H132" s="558"/>
      <c r="I132" s="558"/>
      <c r="J132" s="557"/>
      <c r="K132" s="558"/>
      <c r="L132" s="558"/>
      <c r="M132" s="558"/>
      <c r="N132" s="558"/>
    </row>
    <row r="133" spans="1:14" ht="16.5" customHeight="1">
      <c r="A133" s="557"/>
      <c r="B133" s="559"/>
      <c r="C133" s="593"/>
      <c r="D133" s="557"/>
      <c r="E133" s="661"/>
      <c r="F133" s="557"/>
      <c r="G133" s="558"/>
      <c r="H133" s="558"/>
      <c r="I133" s="558"/>
      <c r="J133" s="557"/>
      <c r="K133" s="558"/>
      <c r="L133" s="558"/>
      <c r="M133" s="558"/>
      <c r="N133" s="558"/>
    </row>
    <row r="134" spans="1:14" ht="16.5">
      <c r="A134" s="557"/>
      <c r="B134" s="559"/>
      <c r="C134" s="593"/>
      <c r="D134" s="557"/>
      <c r="E134" s="661"/>
      <c r="F134" s="557"/>
      <c r="G134" s="558"/>
      <c r="H134" s="558"/>
      <c r="I134" s="558"/>
      <c r="J134" s="557"/>
      <c r="K134" s="558"/>
      <c r="L134" s="558"/>
      <c r="M134" s="558"/>
      <c r="N134" s="558"/>
    </row>
    <row r="135" spans="1:14" ht="16.5" customHeight="1">
      <c r="A135" s="557"/>
      <c r="B135" s="559"/>
      <c r="C135" s="593"/>
      <c r="D135" s="557"/>
      <c r="E135" s="661"/>
      <c r="F135" s="557"/>
      <c r="G135" s="558"/>
      <c r="H135" s="558"/>
      <c r="I135" s="558"/>
      <c r="J135" s="557"/>
      <c r="K135" s="558"/>
      <c r="L135" s="558"/>
      <c r="M135" s="558"/>
      <c r="N135" s="558"/>
    </row>
    <row r="136" spans="1:14" ht="16.5">
      <c r="A136" s="557"/>
      <c r="B136" s="559"/>
      <c r="C136" s="593"/>
      <c r="D136" s="557"/>
      <c r="E136" s="661"/>
      <c r="F136" s="557"/>
      <c r="G136" s="558"/>
      <c r="H136" s="558"/>
      <c r="I136" s="558"/>
      <c r="J136" s="557"/>
      <c r="K136" s="558"/>
      <c r="L136" s="558"/>
      <c r="M136" s="558"/>
      <c r="N136" s="558"/>
    </row>
    <row r="137" spans="1:14" ht="16.5" customHeight="1">
      <c r="A137" s="557"/>
      <c r="B137" s="559"/>
      <c r="C137" s="593"/>
      <c r="D137" s="557"/>
      <c r="E137" s="661"/>
      <c r="F137" s="557"/>
      <c r="G137" s="558"/>
      <c r="H137" s="558"/>
      <c r="I137" s="558"/>
      <c r="J137" s="557"/>
      <c r="K137" s="558"/>
      <c r="L137" s="558"/>
      <c r="M137" s="558"/>
      <c r="N137" s="558"/>
    </row>
    <row r="138" spans="1:14" ht="16.5">
      <c r="A138" s="557"/>
      <c r="B138" s="559"/>
      <c r="C138" s="593"/>
      <c r="D138" s="557"/>
      <c r="E138" s="661"/>
      <c r="F138" s="557"/>
      <c r="G138" s="558"/>
      <c r="H138" s="558"/>
      <c r="I138" s="558"/>
      <c r="J138" s="557"/>
      <c r="K138" s="558"/>
      <c r="L138" s="558"/>
      <c r="M138" s="558"/>
      <c r="N138" s="558"/>
    </row>
    <row r="139" spans="1:14" ht="16.5" customHeight="1">
      <c r="A139" s="557"/>
      <c r="B139" s="559"/>
      <c r="C139" s="593"/>
      <c r="D139" s="557"/>
      <c r="E139" s="661"/>
      <c r="F139" s="557"/>
      <c r="G139" s="558"/>
      <c r="H139" s="558"/>
      <c r="I139" s="558"/>
      <c r="J139" s="557"/>
      <c r="K139" s="558"/>
      <c r="L139" s="558"/>
      <c r="M139" s="558"/>
      <c r="N139" s="558"/>
    </row>
    <row r="140" spans="1:14" ht="16.5">
      <c r="A140" s="557"/>
      <c r="B140" s="559"/>
      <c r="C140" s="593"/>
      <c r="D140" s="557"/>
      <c r="E140" s="661"/>
      <c r="F140" s="557"/>
      <c r="G140" s="558"/>
      <c r="H140" s="558"/>
      <c r="I140" s="558"/>
      <c r="J140" s="557"/>
      <c r="K140" s="558"/>
      <c r="L140" s="558"/>
      <c r="M140" s="558"/>
      <c r="N140" s="558"/>
    </row>
    <row r="141" spans="1:14" ht="16.5" customHeight="1">
      <c r="A141" s="557"/>
      <c r="B141" s="559"/>
      <c r="C141" s="593"/>
      <c r="D141" s="557"/>
      <c r="E141" s="661"/>
      <c r="F141" s="557"/>
      <c r="G141" s="558"/>
      <c r="H141" s="558"/>
      <c r="I141" s="558"/>
      <c r="J141" s="557"/>
      <c r="K141" s="558"/>
      <c r="L141" s="558"/>
      <c r="M141" s="558"/>
      <c r="N141" s="558"/>
    </row>
    <row r="142" spans="1:14" ht="16.5">
      <c r="A142" s="557"/>
      <c r="B142" s="559"/>
      <c r="C142" s="593"/>
      <c r="D142" s="557"/>
      <c r="E142" s="661"/>
      <c r="F142" s="557"/>
      <c r="G142" s="558"/>
      <c r="H142" s="558"/>
      <c r="I142" s="558"/>
      <c r="J142" s="557"/>
      <c r="K142" s="558"/>
      <c r="L142" s="558"/>
      <c r="M142" s="558"/>
      <c r="N142" s="558"/>
    </row>
    <row r="143" spans="1:14" ht="16.5" customHeight="1">
      <c r="A143" s="557"/>
      <c r="B143" s="559"/>
      <c r="C143" s="593"/>
      <c r="D143" s="557"/>
      <c r="E143" s="661"/>
      <c r="F143" s="557"/>
      <c r="G143" s="558"/>
      <c r="H143" s="558"/>
      <c r="I143" s="558"/>
      <c r="J143" s="557"/>
      <c r="K143" s="558"/>
      <c r="L143" s="558"/>
      <c r="M143" s="558"/>
      <c r="N143" s="558"/>
    </row>
    <row r="144" spans="1:14" ht="16.5">
      <c r="A144" s="557"/>
      <c r="B144" s="559"/>
      <c r="C144" s="593"/>
      <c r="D144" s="557"/>
      <c r="E144" s="661"/>
      <c r="F144" s="557"/>
      <c r="G144" s="558"/>
      <c r="H144" s="558"/>
      <c r="I144" s="558"/>
      <c r="J144" s="557"/>
      <c r="K144" s="558"/>
      <c r="L144" s="558"/>
      <c r="M144" s="558"/>
      <c r="N144" s="558"/>
    </row>
    <row r="145" spans="1:14" ht="16.5" customHeight="1">
      <c r="A145" s="557"/>
      <c r="B145" s="559"/>
      <c r="C145" s="593"/>
      <c r="D145" s="557"/>
      <c r="E145" s="661"/>
      <c r="F145" s="557"/>
      <c r="G145" s="558"/>
      <c r="H145" s="558"/>
      <c r="I145" s="558"/>
      <c r="J145" s="557"/>
      <c r="K145" s="558"/>
      <c r="L145" s="558"/>
      <c r="M145" s="558"/>
      <c r="N145" s="558"/>
    </row>
    <row r="146" spans="1:14" ht="16.5">
      <c r="A146" s="557"/>
      <c r="B146" s="559"/>
      <c r="C146" s="593"/>
      <c r="D146" s="557"/>
      <c r="E146" s="661"/>
      <c r="F146" s="557"/>
      <c r="G146" s="558"/>
      <c r="H146" s="558"/>
      <c r="I146" s="558"/>
      <c r="J146" s="557"/>
      <c r="K146" s="558"/>
      <c r="L146" s="558"/>
      <c r="M146" s="558"/>
      <c r="N146" s="558"/>
    </row>
    <row r="147" spans="1:14" ht="16.5" customHeight="1">
      <c r="A147" s="557"/>
      <c r="B147" s="559"/>
      <c r="C147" s="593"/>
      <c r="D147" s="557"/>
      <c r="E147" s="661"/>
      <c r="F147" s="557"/>
      <c r="G147" s="558"/>
      <c r="H147" s="558"/>
      <c r="I147" s="558"/>
      <c r="J147" s="557"/>
      <c r="K147" s="558"/>
      <c r="L147" s="558"/>
      <c r="M147" s="558"/>
      <c r="N147" s="558"/>
    </row>
    <row r="148" spans="1:14" ht="16.5">
      <c r="A148" s="557"/>
      <c r="B148" s="559"/>
      <c r="C148" s="593"/>
      <c r="D148" s="557"/>
      <c r="E148" s="661"/>
      <c r="F148" s="557"/>
      <c r="G148" s="558"/>
      <c r="H148" s="558"/>
      <c r="I148" s="558"/>
      <c r="J148" s="557"/>
      <c r="K148" s="558"/>
      <c r="L148" s="558"/>
      <c r="M148" s="558"/>
      <c r="N148" s="558"/>
    </row>
    <row r="149" spans="1:14" ht="16.5" customHeight="1">
      <c r="A149" s="557"/>
      <c r="B149" s="559"/>
      <c r="C149" s="593"/>
      <c r="D149" s="557"/>
      <c r="E149" s="661"/>
      <c r="F149" s="557"/>
      <c r="G149" s="558"/>
      <c r="H149" s="558"/>
      <c r="I149" s="558"/>
      <c r="J149" s="557"/>
      <c r="K149" s="558"/>
      <c r="L149" s="558"/>
      <c r="M149" s="558"/>
      <c r="N149" s="558"/>
    </row>
    <row r="150" spans="1:14" ht="16.5">
      <c r="A150" s="557"/>
      <c r="B150" s="559"/>
      <c r="C150" s="593"/>
      <c r="D150" s="557"/>
      <c r="E150" s="661"/>
      <c r="F150" s="557"/>
      <c r="G150" s="558"/>
      <c r="H150" s="558"/>
      <c r="I150" s="558"/>
      <c r="J150" s="557"/>
      <c r="K150" s="558"/>
      <c r="L150" s="558"/>
      <c r="M150" s="558"/>
      <c r="N150" s="558"/>
    </row>
    <row r="151" spans="1:14" ht="16.5" customHeight="1">
      <c r="A151" s="557"/>
      <c r="B151" s="559"/>
      <c r="C151" s="593"/>
      <c r="D151" s="557"/>
      <c r="E151" s="661"/>
      <c r="F151" s="557"/>
      <c r="G151" s="558"/>
      <c r="H151" s="558"/>
      <c r="I151" s="558"/>
      <c r="J151" s="557"/>
      <c r="K151" s="558"/>
      <c r="L151" s="558"/>
      <c r="M151" s="558"/>
      <c r="N151" s="558"/>
    </row>
    <row r="152" spans="1:14" ht="16.5">
      <c r="A152" s="557"/>
      <c r="B152" s="559"/>
      <c r="C152" s="593"/>
      <c r="D152" s="557"/>
      <c r="E152" s="661"/>
      <c r="F152" s="557"/>
      <c r="G152" s="558"/>
      <c r="H152" s="558"/>
      <c r="I152" s="558"/>
      <c r="J152" s="557"/>
      <c r="K152" s="558"/>
      <c r="L152" s="558"/>
      <c r="M152" s="558"/>
      <c r="N152" s="558"/>
    </row>
    <row r="153" spans="1:14" ht="16.5" customHeight="1">
      <c r="A153" s="557"/>
      <c r="B153" s="559"/>
      <c r="C153" s="593"/>
      <c r="D153" s="557"/>
      <c r="E153" s="661"/>
      <c r="F153" s="557"/>
      <c r="G153" s="558"/>
      <c r="H153" s="558"/>
      <c r="I153" s="558"/>
      <c r="J153" s="557"/>
      <c r="K153" s="558"/>
      <c r="L153" s="558"/>
      <c r="M153" s="558"/>
      <c r="N153" s="558"/>
    </row>
    <row r="154" spans="1:14" ht="16.5">
      <c r="A154" s="557"/>
      <c r="B154" s="559"/>
      <c r="C154" s="593"/>
      <c r="D154" s="557"/>
      <c r="E154" s="661"/>
      <c r="F154" s="557"/>
      <c r="G154" s="558"/>
      <c r="H154" s="558"/>
      <c r="I154" s="558"/>
      <c r="J154" s="557"/>
      <c r="K154" s="558"/>
      <c r="L154" s="558"/>
      <c r="M154" s="558"/>
      <c r="N154" s="558"/>
    </row>
    <row r="155" spans="1:14" ht="16.5" customHeight="1">
      <c r="A155" s="557"/>
      <c r="B155" s="559"/>
      <c r="C155" s="593"/>
      <c r="D155" s="557"/>
      <c r="E155" s="661"/>
      <c r="F155" s="557"/>
      <c r="G155" s="558"/>
      <c r="H155" s="558"/>
      <c r="I155" s="558"/>
      <c r="J155" s="557"/>
      <c r="K155" s="558"/>
      <c r="L155" s="558"/>
      <c r="M155" s="558"/>
      <c r="N155" s="558"/>
    </row>
    <row r="156" spans="1:14" ht="16.5">
      <c r="A156" s="557"/>
      <c r="B156" s="559"/>
      <c r="C156" s="593"/>
      <c r="D156" s="557"/>
      <c r="E156" s="661"/>
      <c r="F156" s="557"/>
      <c r="G156" s="558"/>
      <c r="H156" s="558"/>
      <c r="I156" s="558"/>
      <c r="J156" s="557"/>
      <c r="K156" s="558"/>
      <c r="L156" s="558"/>
      <c r="M156" s="558"/>
      <c r="N156" s="558"/>
    </row>
    <row r="157" spans="1:14" ht="16.5" customHeight="1">
      <c r="A157" s="557"/>
      <c r="B157" s="559"/>
      <c r="C157" s="593"/>
      <c r="D157" s="557"/>
      <c r="E157" s="661"/>
      <c r="F157" s="557"/>
      <c r="G157" s="558"/>
      <c r="H157" s="558"/>
      <c r="I157" s="558"/>
      <c r="J157" s="557"/>
      <c r="K157" s="558"/>
      <c r="L157" s="558"/>
      <c r="M157" s="558"/>
      <c r="N157" s="558"/>
    </row>
    <row r="158" spans="1:14" ht="16.5">
      <c r="A158" s="557"/>
      <c r="B158" s="559"/>
      <c r="C158" s="593"/>
      <c r="D158" s="557"/>
      <c r="E158" s="661"/>
      <c r="F158" s="557"/>
      <c r="G158" s="558"/>
      <c r="H158" s="558"/>
      <c r="I158" s="558"/>
      <c r="J158" s="557"/>
      <c r="K158" s="558"/>
      <c r="L158" s="558"/>
      <c r="M158" s="558"/>
      <c r="N158" s="558"/>
    </row>
    <row r="159" spans="1:14" ht="16.5" customHeight="1">
      <c r="A159" s="557"/>
      <c r="B159" s="559"/>
      <c r="C159" s="593"/>
      <c r="D159" s="557"/>
      <c r="E159" s="661"/>
      <c r="F159" s="557"/>
      <c r="G159" s="558"/>
      <c r="H159" s="558"/>
      <c r="I159" s="558"/>
      <c r="J159" s="557"/>
      <c r="K159" s="558"/>
      <c r="L159" s="558"/>
      <c r="M159" s="558"/>
      <c r="N159" s="558"/>
    </row>
    <row r="160" spans="1:14" ht="16.5">
      <c r="A160" s="557"/>
      <c r="B160" s="559"/>
      <c r="C160" s="593"/>
      <c r="D160" s="557"/>
      <c r="E160" s="661"/>
      <c r="F160" s="557"/>
      <c r="G160" s="558"/>
      <c r="H160" s="558"/>
      <c r="I160" s="558"/>
      <c r="J160" s="557"/>
      <c r="K160" s="558"/>
      <c r="L160" s="558"/>
      <c r="M160" s="558"/>
      <c r="N160" s="558"/>
    </row>
    <row r="161" spans="1:14" ht="16.5" customHeight="1">
      <c r="A161" s="557"/>
      <c r="B161" s="559"/>
      <c r="C161" s="593"/>
      <c r="D161" s="557"/>
      <c r="E161" s="661"/>
      <c r="F161" s="557"/>
      <c r="G161" s="558"/>
      <c r="H161" s="558"/>
      <c r="I161" s="558"/>
      <c r="J161" s="557"/>
      <c r="K161" s="558"/>
      <c r="L161" s="558"/>
      <c r="M161" s="558"/>
      <c r="N161" s="558"/>
    </row>
    <row r="162" spans="1:14" ht="16.5">
      <c r="A162" s="557"/>
      <c r="B162" s="559"/>
      <c r="C162" s="593"/>
      <c r="D162" s="557"/>
      <c r="E162" s="661"/>
      <c r="F162" s="557"/>
      <c r="G162" s="558"/>
      <c r="H162" s="558"/>
      <c r="I162" s="558"/>
      <c r="J162" s="557"/>
      <c r="K162" s="558"/>
      <c r="L162" s="558"/>
      <c r="M162" s="558"/>
      <c r="N162" s="558"/>
    </row>
    <row r="163" spans="1:14" ht="16.5" customHeight="1">
      <c r="A163" s="557"/>
      <c r="B163" s="559"/>
      <c r="C163" s="593"/>
      <c r="D163" s="557"/>
      <c r="E163" s="661"/>
      <c r="F163" s="557"/>
      <c r="G163" s="558"/>
      <c r="H163" s="558"/>
      <c r="I163" s="558"/>
      <c r="J163" s="557"/>
      <c r="K163" s="558"/>
      <c r="L163" s="558"/>
      <c r="M163" s="558"/>
      <c r="N163" s="558"/>
    </row>
    <row r="164" spans="1:14" ht="16.5">
      <c r="A164" s="557"/>
      <c r="B164" s="559"/>
      <c r="C164" s="593"/>
      <c r="D164" s="557"/>
      <c r="E164" s="661"/>
      <c r="F164" s="557"/>
      <c r="G164" s="558"/>
      <c r="H164" s="558"/>
      <c r="I164" s="558"/>
      <c r="J164" s="557"/>
      <c r="K164" s="558"/>
      <c r="L164" s="558"/>
      <c r="M164" s="558"/>
      <c r="N164" s="558"/>
    </row>
    <row r="165" spans="1:14" ht="16.5" customHeight="1">
      <c r="A165" s="557"/>
      <c r="B165" s="559"/>
      <c r="C165" s="593"/>
      <c r="D165" s="557"/>
      <c r="E165" s="661"/>
      <c r="F165" s="557"/>
      <c r="G165" s="558"/>
      <c r="H165" s="558"/>
      <c r="I165" s="558"/>
      <c r="J165" s="557"/>
      <c r="K165" s="558"/>
      <c r="L165" s="558"/>
      <c r="M165" s="558"/>
      <c r="N165" s="558"/>
    </row>
    <row r="166" spans="1:14" ht="16.5">
      <c r="A166" s="557"/>
      <c r="B166" s="559"/>
      <c r="C166" s="593"/>
      <c r="D166" s="557"/>
      <c r="E166" s="661"/>
      <c r="F166" s="557"/>
      <c r="G166" s="558"/>
      <c r="H166" s="558"/>
      <c r="I166" s="558"/>
      <c r="J166" s="557"/>
      <c r="K166" s="558"/>
      <c r="L166" s="558"/>
      <c r="M166" s="558"/>
      <c r="N166" s="558"/>
    </row>
    <row r="167" spans="1:14" ht="16.5" customHeight="1">
      <c r="A167" s="557"/>
      <c r="B167" s="559"/>
      <c r="C167" s="593"/>
      <c r="D167" s="557"/>
      <c r="E167" s="661"/>
      <c r="F167" s="557"/>
      <c r="G167" s="558"/>
      <c r="H167" s="558"/>
      <c r="I167" s="558"/>
      <c r="J167" s="557"/>
      <c r="K167" s="558"/>
      <c r="L167" s="558"/>
      <c r="M167" s="558"/>
      <c r="N167" s="558"/>
    </row>
    <row r="168" spans="1:14" ht="16.5">
      <c r="A168" s="557"/>
      <c r="B168" s="559"/>
      <c r="C168" s="593"/>
      <c r="D168" s="557"/>
      <c r="E168" s="661"/>
      <c r="F168" s="557"/>
      <c r="G168" s="558"/>
      <c r="H168" s="558"/>
      <c r="I168" s="558"/>
      <c r="J168" s="557"/>
      <c r="K168" s="558"/>
      <c r="L168" s="558"/>
      <c r="M168" s="558"/>
      <c r="N168" s="558"/>
    </row>
    <row r="169" spans="1:14" ht="16.5" customHeight="1">
      <c r="A169" s="557"/>
      <c r="B169" s="559"/>
      <c r="C169" s="593"/>
      <c r="D169" s="557"/>
      <c r="E169" s="661"/>
      <c r="F169" s="557"/>
      <c r="G169" s="558"/>
      <c r="H169" s="558"/>
      <c r="I169" s="558"/>
      <c r="J169" s="557"/>
      <c r="K169" s="558"/>
      <c r="L169" s="558"/>
      <c r="M169" s="558"/>
      <c r="N169" s="558"/>
    </row>
    <row r="170" spans="1:14" ht="16.5">
      <c r="A170" s="557"/>
      <c r="B170" s="559"/>
      <c r="C170" s="593"/>
      <c r="D170" s="557"/>
      <c r="E170" s="661"/>
      <c r="F170" s="557"/>
      <c r="G170" s="558"/>
      <c r="H170" s="558"/>
      <c r="I170" s="558"/>
      <c r="J170" s="557"/>
      <c r="K170" s="558"/>
      <c r="L170" s="558"/>
      <c r="M170" s="558"/>
      <c r="N170" s="558"/>
    </row>
    <row r="171" spans="1:14" ht="16.5" customHeight="1">
      <c r="A171" s="557"/>
      <c r="B171" s="559"/>
      <c r="C171" s="593"/>
      <c r="D171" s="557"/>
      <c r="E171" s="661"/>
      <c r="F171" s="557"/>
      <c r="G171" s="558"/>
      <c r="H171" s="558"/>
      <c r="I171" s="558"/>
      <c r="J171" s="557"/>
      <c r="K171" s="558"/>
      <c r="L171" s="558"/>
      <c r="M171" s="558"/>
      <c r="N171" s="558"/>
    </row>
    <row r="172" spans="1:14" ht="16.5">
      <c r="A172" s="557"/>
      <c r="B172" s="559"/>
      <c r="C172" s="593"/>
      <c r="D172" s="557"/>
      <c r="E172" s="661"/>
      <c r="F172" s="557"/>
      <c r="G172" s="558"/>
      <c r="H172" s="558"/>
      <c r="I172" s="558"/>
      <c r="J172" s="557"/>
      <c r="K172" s="558"/>
      <c r="L172" s="558"/>
      <c r="M172" s="558"/>
      <c r="N172" s="558"/>
    </row>
    <row r="173" spans="1:14" ht="16.5" customHeight="1">
      <c r="A173" s="557"/>
      <c r="B173" s="559"/>
      <c r="C173" s="593"/>
      <c r="D173" s="557"/>
      <c r="E173" s="661"/>
      <c r="F173" s="557"/>
      <c r="G173" s="558"/>
      <c r="H173" s="558"/>
      <c r="I173" s="558"/>
      <c r="J173" s="557"/>
      <c r="K173" s="558"/>
      <c r="L173" s="558"/>
      <c r="M173" s="558"/>
      <c r="N173" s="558"/>
    </row>
    <row r="174" spans="1:14" ht="16.5">
      <c r="A174" s="557"/>
      <c r="B174" s="559"/>
      <c r="C174" s="593"/>
      <c r="D174" s="557"/>
      <c r="E174" s="661"/>
      <c r="F174" s="557"/>
      <c r="G174" s="558"/>
      <c r="H174" s="558"/>
      <c r="I174" s="558"/>
      <c r="J174" s="557"/>
      <c r="K174" s="558"/>
      <c r="L174" s="558"/>
      <c r="M174" s="558"/>
      <c r="N174" s="558"/>
    </row>
    <row r="175" spans="1:14" ht="16.5" customHeight="1">
      <c r="A175" s="557"/>
      <c r="B175" s="559"/>
      <c r="C175" s="593"/>
      <c r="D175" s="557"/>
      <c r="E175" s="661"/>
      <c r="F175" s="557"/>
      <c r="G175" s="558"/>
      <c r="H175" s="558"/>
      <c r="I175" s="558"/>
      <c r="J175" s="557"/>
      <c r="K175" s="558"/>
      <c r="L175" s="558"/>
      <c r="M175" s="558"/>
      <c r="N175" s="558"/>
    </row>
    <row r="176" spans="1:14" ht="16.5">
      <c r="A176" s="557"/>
      <c r="B176" s="559"/>
      <c r="C176" s="593"/>
      <c r="D176" s="557"/>
      <c r="E176" s="661"/>
      <c r="F176" s="557"/>
      <c r="G176" s="558"/>
      <c r="H176" s="558"/>
      <c r="I176" s="558"/>
      <c r="J176" s="557"/>
      <c r="K176" s="558"/>
      <c r="L176" s="558"/>
      <c r="M176" s="558"/>
      <c r="N176" s="558"/>
    </row>
    <row r="177" spans="1:14" ht="16.5" customHeight="1">
      <c r="A177" s="557"/>
      <c r="B177" s="559"/>
      <c r="C177" s="593"/>
      <c r="D177" s="557"/>
      <c r="E177" s="661"/>
      <c r="F177" s="557"/>
      <c r="G177" s="558"/>
      <c r="H177" s="558"/>
      <c r="I177" s="558"/>
      <c r="J177" s="557"/>
      <c r="K177" s="558"/>
      <c r="L177" s="558"/>
      <c r="M177" s="558"/>
      <c r="N177" s="558"/>
    </row>
    <row r="178" spans="1:14" ht="16.5">
      <c r="A178" s="557"/>
      <c r="B178" s="559"/>
      <c r="C178" s="593"/>
      <c r="D178" s="557"/>
      <c r="E178" s="661"/>
      <c r="F178" s="557"/>
      <c r="G178" s="558"/>
      <c r="H178" s="558"/>
      <c r="I178" s="558"/>
      <c r="J178" s="557"/>
      <c r="K178" s="558"/>
      <c r="L178" s="558"/>
      <c r="M178" s="558"/>
      <c r="N178" s="558"/>
    </row>
    <row r="179" spans="1:14" ht="16.5" customHeight="1">
      <c r="A179" s="557"/>
      <c r="B179" s="559"/>
      <c r="C179" s="593"/>
      <c r="D179" s="557"/>
      <c r="E179" s="661"/>
      <c r="F179" s="557"/>
      <c r="G179" s="558"/>
      <c r="H179" s="558"/>
      <c r="I179" s="558"/>
      <c r="J179" s="557"/>
      <c r="K179" s="558"/>
      <c r="L179" s="558"/>
      <c r="M179" s="558"/>
      <c r="N179" s="558"/>
    </row>
    <row r="180" spans="1:14" ht="16.5">
      <c r="A180" s="557"/>
      <c r="B180" s="559"/>
      <c r="C180" s="593"/>
      <c r="D180" s="557"/>
      <c r="E180" s="661"/>
      <c r="F180" s="557"/>
      <c r="G180" s="558"/>
      <c r="H180" s="558"/>
      <c r="I180" s="558"/>
      <c r="J180" s="557"/>
      <c r="K180" s="558"/>
      <c r="L180" s="558"/>
      <c r="M180" s="558"/>
      <c r="N180" s="558"/>
    </row>
    <row r="181" spans="1:14" ht="16.5" customHeight="1">
      <c r="A181" s="557"/>
      <c r="B181" s="559"/>
      <c r="C181" s="593"/>
      <c r="D181" s="557"/>
      <c r="E181" s="661"/>
      <c r="F181" s="557"/>
      <c r="G181" s="558"/>
      <c r="H181" s="558"/>
      <c r="I181" s="558"/>
      <c r="J181" s="557"/>
      <c r="K181" s="558"/>
      <c r="L181" s="558"/>
      <c r="M181" s="558"/>
      <c r="N181" s="558"/>
    </row>
    <row r="182" spans="1:14" ht="16.5">
      <c r="A182" s="557"/>
      <c r="B182" s="559"/>
      <c r="C182" s="593"/>
      <c r="D182" s="557"/>
      <c r="E182" s="661"/>
      <c r="F182" s="557"/>
      <c r="G182" s="558"/>
      <c r="H182" s="558"/>
      <c r="I182" s="558"/>
      <c r="J182" s="557"/>
      <c r="K182" s="558"/>
      <c r="L182" s="558"/>
      <c r="M182" s="558"/>
      <c r="N182" s="558"/>
    </row>
    <row r="183" spans="1:14" ht="16.5" customHeight="1">
      <c r="A183" s="557"/>
      <c r="B183" s="559"/>
      <c r="C183" s="593"/>
      <c r="D183" s="557"/>
      <c r="E183" s="661"/>
      <c r="F183" s="557"/>
      <c r="G183" s="558"/>
      <c r="H183" s="558"/>
      <c r="I183" s="558"/>
      <c r="J183" s="557"/>
      <c r="K183" s="558"/>
      <c r="L183" s="558"/>
      <c r="M183" s="558"/>
      <c r="N183" s="558"/>
    </row>
    <row r="184" spans="1:14" ht="16.5">
      <c r="A184" s="557"/>
      <c r="B184" s="559"/>
      <c r="C184" s="593"/>
      <c r="D184" s="557"/>
      <c r="E184" s="661"/>
      <c r="F184" s="557"/>
      <c r="G184" s="558"/>
      <c r="H184" s="558"/>
      <c r="I184" s="558"/>
      <c r="J184" s="557"/>
      <c r="K184" s="558"/>
      <c r="L184" s="558"/>
      <c r="M184" s="558"/>
      <c r="N184" s="558"/>
    </row>
    <row r="185" spans="1:14" ht="16.5" customHeight="1">
      <c r="A185" s="557"/>
      <c r="B185" s="559"/>
      <c r="C185" s="593"/>
      <c r="D185" s="557"/>
      <c r="E185" s="661"/>
      <c r="F185" s="557"/>
      <c r="G185" s="558"/>
      <c r="H185" s="558"/>
      <c r="I185" s="558"/>
      <c r="J185" s="557"/>
      <c r="K185" s="558"/>
      <c r="L185" s="558"/>
      <c r="M185" s="558"/>
      <c r="N185" s="558"/>
    </row>
    <row r="186" spans="1:14" ht="16.5">
      <c r="A186" s="557"/>
      <c r="B186" s="559"/>
      <c r="C186" s="593"/>
      <c r="D186" s="557"/>
      <c r="E186" s="661"/>
      <c r="F186" s="557"/>
      <c r="G186" s="558"/>
      <c r="H186" s="558"/>
      <c r="I186" s="558"/>
      <c r="J186" s="557"/>
      <c r="K186" s="558"/>
      <c r="L186" s="558"/>
      <c r="M186" s="558"/>
      <c r="N186" s="558"/>
    </row>
    <row r="187" spans="1:14" ht="16.5" customHeight="1">
      <c r="A187" s="557"/>
      <c r="B187" s="559"/>
      <c r="C187" s="593"/>
      <c r="D187" s="557"/>
      <c r="E187" s="661"/>
      <c r="F187" s="557"/>
      <c r="G187" s="558"/>
      <c r="H187" s="558"/>
      <c r="I187" s="558"/>
      <c r="J187" s="557"/>
      <c r="K187" s="558"/>
      <c r="L187" s="558"/>
      <c r="M187" s="558"/>
      <c r="N187" s="558"/>
    </row>
    <row r="188" spans="1:14" ht="16.5">
      <c r="A188" s="557"/>
      <c r="B188" s="559"/>
      <c r="C188" s="593"/>
      <c r="D188" s="557"/>
      <c r="E188" s="661"/>
      <c r="F188" s="557"/>
      <c r="G188" s="558"/>
      <c r="H188" s="558"/>
      <c r="I188" s="558"/>
      <c r="J188" s="557"/>
      <c r="K188" s="558"/>
      <c r="L188" s="558"/>
      <c r="M188" s="558"/>
      <c r="N188" s="558"/>
    </row>
    <row r="189" spans="1:14" ht="16.5" customHeight="1">
      <c r="A189" s="557"/>
      <c r="B189" s="559"/>
      <c r="C189" s="593"/>
      <c r="D189" s="557"/>
      <c r="E189" s="661"/>
      <c r="F189" s="557"/>
      <c r="G189" s="558"/>
      <c r="H189" s="558"/>
      <c r="I189" s="558"/>
      <c r="J189" s="557"/>
      <c r="K189" s="558"/>
      <c r="L189" s="558"/>
      <c r="M189" s="558"/>
      <c r="N189" s="558"/>
    </row>
    <row r="190" spans="1:14" ht="16.5">
      <c r="A190" s="557"/>
      <c r="B190" s="559"/>
      <c r="C190" s="593"/>
      <c r="D190" s="557"/>
      <c r="E190" s="661"/>
      <c r="F190" s="557"/>
      <c r="G190" s="558"/>
      <c r="H190" s="558"/>
      <c r="I190" s="558"/>
      <c r="J190" s="557"/>
      <c r="K190" s="558"/>
      <c r="L190" s="558"/>
      <c r="M190" s="558"/>
      <c r="N190" s="558"/>
    </row>
    <row r="191" spans="1:14" ht="16.5" customHeight="1">
      <c r="A191" s="557"/>
      <c r="B191" s="559"/>
      <c r="C191" s="593"/>
      <c r="D191" s="557"/>
      <c r="E191" s="661"/>
      <c r="F191" s="557"/>
      <c r="G191" s="558"/>
      <c r="H191" s="558"/>
      <c r="I191" s="558"/>
      <c r="J191" s="557"/>
      <c r="K191" s="558"/>
      <c r="L191" s="558"/>
      <c r="M191" s="558"/>
      <c r="N191" s="558"/>
    </row>
    <row r="192" spans="1:14" ht="16.5">
      <c r="A192" s="557"/>
      <c r="B192" s="559"/>
      <c r="C192" s="593"/>
      <c r="D192" s="557"/>
      <c r="E192" s="661"/>
      <c r="F192" s="557"/>
      <c r="G192" s="558"/>
      <c r="H192" s="558"/>
      <c r="I192" s="558"/>
      <c r="J192" s="557"/>
      <c r="K192" s="558"/>
      <c r="L192" s="558"/>
      <c r="M192" s="558"/>
      <c r="N192" s="558"/>
    </row>
    <row r="193" spans="1:14" ht="16.5" customHeight="1">
      <c r="A193" s="557"/>
      <c r="B193" s="559"/>
      <c r="C193" s="593"/>
      <c r="D193" s="557"/>
      <c r="E193" s="661"/>
      <c r="F193" s="557"/>
      <c r="G193" s="558"/>
      <c r="H193" s="558"/>
      <c r="I193" s="558"/>
      <c r="J193" s="557"/>
      <c r="K193" s="558"/>
      <c r="L193" s="558"/>
      <c r="M193" s="558"/>
      <c r="N193" s="558"/>
    </row>
    <row r="194" spans="1:14" ht="16.5">
      <c r="A194" s="557"/>
      <c r="B194" s="559"/>
      <c r="C194" s="593"/>
      <c r="D194" s="557"/>
      <c r="E194" s="661"/>
      <c r="F194" s="557"/>
      <c r="G194" s="558"/>
      <c r="H194" s="558"/>
      <c r="I194" s="558"/>
      <c r="J194" s="557"/>
      <c r="K194" s="558"/>
      <c r="L194" s="558"/>
      <c r="M194" s="558"/>
      <c r="N194" s="558"/>
    </row>
    <row r="195" spans="1:14" ht="16.5" customHeight="1">
      <c r="A195" s="557"/>
      <c r="B195" s="559"/>
      <c r="C195" s="593"/>
      <c r="D195" s="557"/>
      <c r="E195" s="661"/>
      <c r="F195" s="557"/>
      <c r="G195" s="558"/>
      <c r="H195" s="558"/>
      <c r="I195" s="558"/>
      <c r="J195" s="557"/>
      <c r="K195" s="558"/>
      <c r="L195" s="558"/>
      <c r="M195" s="558"/>
      <c r="N195" s="558"/>
    </row>
    <row r="196" spans="1:14" ht="16.5">
      <c r="A196" s="557"/>
      <c r="B196" s="559"/>
      <c r="C196" s="593"/>
      <c r="D196" s="557"/>
      <c r="E196" s="661"/>
      <c r="F196" s="557"/>
      <c r="G196" s="558"/>
      <c r="H196" s="558"/>
      <c r="I196" s="558"/>
      <c r="J196" s="557"/>
      <c r="K196" s="558"/>
      <c r="L196" s="558"/>
      <c r="M196" s="558"/>
      <c r="N196" s="558"/>
    </row>
    <row r="197" spans="1:14" ht="16.5" customHeight="1">
      <c r="A197" s="557"/>
      <c r="B197" s="559"/>
      <c r="C197" s="593"/>
      <c r="D197" s="557"/>
      <c r="E197" s="661"/>
      <c r="F197" s="557"/>
      <c r="G197" s="558"/>
      <c r="H197" s="558"/>
      <c r="I197" s="558"/>
      <c r="J197" s="557"/>
      <c r="K197" s="558"/>
      <c r="L197" s="558"/>
      <c r="M197" s="558"/>
      <c r="N197" s="558"/>
    </row>
    <row r="198" spans="1:14" ht="16.5">
      <c r="A198" s="557"/>
      <c r="B198" s="559"/>
      <c r="C198" s="593"/>
      <c r="D198" s="557"/>
      <c r="E198" s="661"/>
      <c r="F198" s="557"/>
      <c r="G198" s="558"/>
      <c r="H198" s="558"/>
      <c r="I198" s="558"/>
      <c r="J198" s="557"/>
      <c r="K198" s="558"/>
      <c r="L198" s="558"/>
      <c r="M198" s="558"/>
      <c r="N198" s="558"/>
    </row>
    <row r="199" spans="1:14" ht="16.5" customHeight="1">
      <c r="A199" s="557"/>
      <c r="B199" s="559"/>
      <c r="C199" s="593"/>
      <c r="D199" s="557"/>
      <c r="E199" s="661"/>
      <c r="F199" s="557"/>
      <c r="G199" s="558"/>
      <c r="H199" s="558"/>
      <c r="I199" s="558"/>
      <c r="J199" s="557"/>
      <c r="K199" s="558"/>
      <c r="L199" s="558"/>
      <c r="M199" s="558"/>
      <c r="N199" s="558"/>
    </row>
    <row r="200" spans="1:14" ht="16.5">
      <c r="A200" s="557"/>
      <c r="B200" s="559"/>
      <c r="C200" s="593"/>
      <c r="D200" s="557"/>
      <c r="E200" s="661"/>
      <c r="F200" s="557"/>
      <c r="G200" s="558"/>
      <c r="H200" s="558"/>
      <c r="I200" s="558"/>
      <c r="J200" s="557"/>
      <c r="K200" s="558"/>
      <c r="L200" s="558"/>
      <c r="M200" s="558"/>
      <c r="N200" s="558"/>
    </row>
    <row r="201" spans="1:14" ht="16.5" customHeight="1">
      <c r="A201" s="557"/>
      <c r="B201" s="559"/>
      <c r="C201" s="593"/>
      <c r="D201" s="557"/>
      <c r="E201" s="661"/>
      <c r="F201" s="557"/>
      <c r="G201" s="558"/>
      <c r="H201" s="558"/>
      <c r="I201" s="558"/>
      <c r="J201" s="557"/>
      <c r="K201" s="558"/>
      <c r="L201" s="558"/>
      <c r="M201" s="558"/>
      <c r="N201" s="558"/>
    </row>
    <row r="202" spans="1:14" ht="16.5">
      <c r="A202" s="557"/>
      <c r="B202" s="559"/>
      <c r="C202" s="593"/>
      <c r="D202" s="557"/>
      <c r="E202" s="661"/>
      <c r="F202" s="557"/>
      <c r="G202" s="558"/>
      <c r="H202" s="558"/>
      <c r="I202" s="558"/>
      <c r="J202" s="557"/>
      <c r="K202" s="558"/>
      <c r="L202" s="558"/>
      <c r="M202" s="558"/>
      <c r="N202" s="558"/>
    </row>
    <row r="203" spans="1:14" ht="16.5" customHeight="1">
      <c r="A203" s="557"/>
      <c r="B203" s="559"/>
      <c r="C203" s="593"/>
      <c r="D203" s="557"/>
      <c r="E203" s="661"/>
      <c r="F203" s="557"/>
      <c r="G203" s="558"/>
      <c r="H203" s="558"/>
      <c r="I203" s="558"/>
      <c r="J203" s="557"/>
      <c r="K203" s="558"/>
      <c r="L203" s="558"/>
      <c r="M203" s="558"/>
      <c r="N203" s="558"/>
    </row>
    <row r="204" spans="1:14" ht="16.5">
      <c r="A204" s="557"/>
      <c r="B204" s="559"/>
      <c r="C204" s="593"/>
      <c r="D204" s="557"/>
      <c r="E204" s="661"/>
      <c r="F204" s="557"/>
      <c r="G204" s="558"/>
      <c r="H204" s="558"/>
      <c r="I204" s="558"/>
      <c r="J204" s="557"/>
      <c r="K204" s="558"/>
      <c r="L204" s="558"/>
      <c r="M204" s="558"/>
      <c r="N204" s="558"/>
    </row>
    <row r="205" spans="1:14" ht="16.5" customHeight="1">
      <c r="A205" s="557"/>
      <c r="B205" s="559"/>
      <c r="C205" s="593"/>
      <c r="D205" s="557"/>
      <c r="E205" s="661"/>
      <c r="F205" s="557"/>
      <c r="G205" s="558"/>
      <c r="H205" s="558"/>
      <c r="I205" s="558"/>
      <c r="J205" s="557"/>
      <c r="K205" s="558"/>
      <c r="L205" s="558"/>
      <c r="M205" s="558"/>
      <c r="N205" s="558"/>
    </row>
    <row r="206" spans="1:14" ht="16.5">
      <c r="A206" s="557"/>
      <c r="B206" s="559"/>
      <c r="C206" s="593"/>
      <c r="D206" s="557"/>
      <c r="E206" s="661"/>
      <c r="F206" s="557"/>
      <c r="G206" s="558"/>
      <c r="H206" s="558"/>
      <c r="I206" s="558"/>
      <c r="J206" s="557"/>
      <c r="K206" s="558"/>
      <c r="L206" s="558"/>
      <c r="M206" s="558"/>
      <c r="N206" s="558"/>
    </row>
    <row r="207" spans="1:14" ht="16.5" customHeight="1">
      <c r="A207" s="557"/>
      <c r="B207" s="559"/>
      <c r="C207" s="593"/>
      <c r="D207" s="557"/>
      <c r="E207" s="661"/>
      <c r="F207" s="557"/>
      <c r="G207" s="558"/>
      <c r="H207" s="558"/>
      <c r="I207" s="558"/>
      <c r="J207" s="557"/>
      <c r="K207" s="558"/>
      <c r="L207" s="558"/>
      <c r="M207" s="558"/>
      <c r="N207" s="558"/>
    </row>
    <row r="208" spans="1:14" ht="16.5">
      <c r="A208" s="557"/>
      <c r="B208" s="559"/>
      <c r="C208" s="593"/>
      <c r="D208" s="557"/>
      <c r="E208" s="661"/>
      <c r="F208" s="557"/>
      <c r="G208" s="558"/>
      <c r="H208" s="558"/>
      <c r="I208" s="558"/>
      <c r="J208" s="557"/>
      <c r="K208" s="558"/>
      <c r="L208" s="558"/>
      <c r="M208" s="558"/>
      <c r="N208" s="558"/>
    </row>
    <row r="209" spans="1:14" ht="16.5" customHeight="1">
      <c r="A209" s="557"/>
      <c r="B209" s="559"/>
      <c r="C209" s="593"/>
      <c r="D209" s="557"/>
      <c r="E209" s="661"/>
      <c r="F209" s="557"/>
      <c r="G209" s="558"/>
      <c r="H209" s="558"/>
      <c r="I209" s="558"/>
      <c r="J209" s="557"/>
      <c r="K209" s="558"/>
      <c r="L209" s="558"/>
      <c r="M209" s="558"/>
      <c r="N209" s="558"/>
    </row>
    <row r="210" spans="1:14" ht="16.5">
      <c r="A210" s="557"/>
      <c r="B210" s="559"/>
      <c r="C210" s="593"/>
      <c r="D210" s="557"/>
      <c r="E210" s="661"/>
      <c r="F210" s="557"/>
      <c r="G210" s="558"/>
      <c r="H210" s="558"/>
      <c r="I210" s="558"/>
      <c r="J210" s="557"/>
      <c r="K210" s="558"/>
      <c r="L210" s="558"/>
      <c r="M210" s="558"/>
      <c r="N210" s="558"/>
    </row>
    <row r="211" spans="1:14" ht="16.5" customHeight="1">
      <c r="A211" s="557"/>
      <c r="B211" s="559"/>
      <c r="C211" s="593"/>
      <c r="D211" s="557"/>
      <c r="E211" s="661"/>
      <c r="F211" s="557"/>
      <c r="G211" s="558"/>
      <c r="H211" s="558"/>
      <c r="I211" s="558"/>
      <c r="J211" s="557"/>
      <c r="K211" s="558"/>
      <c r="L211" s="558"/>
      <c r="M211" s="558"/>
      <c r="N211" s="558"/>
    </row>
    <row r="212" spans="1:14" ht="16.5">
      <c r="A212" s="557"/>
      <c r="B212" s="559"/>
      <c r="C212" s="593"/>
      <c r="D212" s="557"/>
      <c r="E212" s="661"/>
      <c r="F212" s="557"/>
      <c r="G212" s="558"/>
      <c r="H212" s="558"/>
      <c r="I212" s="558"/>
      <c r="J212" s="557"/>
      <c r="K212" s="558"/>
      <c r="L212" s="558"/>
      <c r="M212" s="558"/>
      <c r="N212" s="558"/>
    </row>
    <row r="213" spans="1:14" ht="16.5" customHeight="1">
      <c r="A213" s="557"/>
      <c r="B213" s="559"/>
      <c r="C213" s="593"/>
      <c r="D213" s="557"/>
      <c r="E213" s="661"/>
      <c r="F213" s="557"/>
      <c r="G213" s="558"/>
      <c r="H213" s="558"/>
      <c r="I213" s="558"/>
      <c r="J213" s="557"/>
      <c r="K213" s="558"/>
      <c r="L213" s="558"/>
      <c r="M213" s="558"/>
      <c r="N213" s="558"/>
    </row>
    <row r="214" spans="1:14" ht="16.5">
      <c r="A214" s="557"/>
      <c r="B214" s="559"/>
      <c r="C214" s="593"/>
      <c r="D214" s="557"/>
      <c r="E214" s="661"/>
      <c r="F214" s="557"/>
      <c r="G214" s="558"/>
      <c r="H214" s="558"/>
      <c r="I214" s="558"/>
      <c r="J214" s="557"/>
      <c r="K214" s="558"/>
      <c r="L214" s="558"/>
      <c r="M214" s="558"/>
      <c r="N214" s="558"/>
    </row>
    <row r="215" spans="1:14" ht="16.5" customHeight="1">
      <c r="A215" s="557"/>
      <c r="B215" s="559"/>
      <c r="C215" s="593"/>
      <c r="D215" s="557"/>
      <c r="E215" s="661"/>
      <c r="F215" s="557"/>
      <c r="G215" s="558"/>
      <c r="H215" s="558"/>
      <c r="I215" s="558"/>
      <c r="J215" s="557"/>
      <c r="K215" s="558"/>
      <c r="L215" s="558"/>
      <c r="M215" s="558"/>
      <c r="N215" s="558"/>
    </row>
    <row r="216" spans="1:14" ht="16.5">
      <c r="A216" s="557"/>
      <c r="B216" s="559"/>
      <c r="C216" s="593"/>
      <c r="D216" s="557"/>
      <c r="E216" s="661"/>
      <c r="F216" s="557"/>
      <c r="G216" s="558"/>
      <c r="H216" s="558"/>
      <c r="I216" s="558"/>
      <c r="J216" s="557"/>
      <c r="K216" s="558"/>
      <c r="L216" s="558"/>
      <c r="M216" s="558"/>
      <c r="N216" s="558"/>
    </row>
    <row r="217" spans="1:14" ht="16.5" customHeight="1">
      <c r="A217" s="557"/>
      <c r="B217" s="559"/>
      <c r="C217" s="593"/>
      <c r="D217" s="557"/>
      <c r="E217" s="661"/>
      <c r="F217" s="557"/>
      <c r="G217" s="558"/>
      <c r="H217" s="558"/>
      <c r="I217" s="558"/>
      <c r="J217" s="557"/>
      <c r="K217" s="558"/>
      <c r="L217" s="558"/>
      <c r="M217" s="558"/>
      <c r="N217" s="558"/>
    </row>
    <row r="218" spans="1:14" ht="16.5">
      <c r="A218" s="557"/>
      <c r="B218" s="559"/>
      <c r="C218" s="593"/>
      <c r="D218" s="557"/>
      <c r="E218" s="661"/>
      <c r="F218" s="557"/>
      <c r="G218" s="558"/>
      <c r="H218" s="558"/>
      <c r="I218" s="558"/>
      <c r="J218" s="557"/>
      <c r="K218" s="558"/>
      <c r="L218" s="558"/>
      <c r="M218" s="558"/>
      <c r="N218" s="558"/>
    </row>
    <row r="219" spans="1:14" ht="16.5" customHeight="1">
      <c r="A219" s="557"/>
      <c r="B219" s="559"/>
      <c r="C219" s="593"/>
      <c r="D219" s="557"/>
      <c r="E219" s="661"/>
      <c r="F219" s="557"/>
      <c r="G219" s="558"/>
      <c r="H219" s="558"/>
      <c r="I219" s="558"/>
      <c r="J219" s="557"/>
      <c r="K219" s="558"/>
      <c r="L219" s="558"/>
      <c r="M219" s="558"/>
      <c r="N219" s="558"/>
    </row>
    <row r="220" spans="1:14" ht="16.5">
      <c r="A220" s="557"/>
      <c r="B220" s="559"/>
      <c r="C220" s="593"/>
      <c r="D220" s="557"/>
      <c r="E220" s="661"/>
      <c r="F220" s="557"/>
      <c r="G220" s="558"/>
      <c r="H220" s="558"/>
      <c r="I220" s="558"/>
      <c r="J220" s="557"/>
      <c r="K220" s="558"/>
      <c r="L220" s="558"/>
      <c r="M220" s="558"/>
      <c r="N220" s="558"/>
    </row>
    <row r="221" spans="1:14" ht="16.5" customHeight="1">
      <c r="A221" s="557"/>
      <c r="B221" s="559"/>
      <c r="C221" s="593"/>
      <c r="D221" s="557"/>
      <c r="E221" s="661"/>
      <c r="F221" s="557"/>
      <c r="G221" s="558"/>
      <c r="H221" s="558"/>
      <c r="I221" s="558"/>
      <c r="J221" s="557"/>
      <c r="K221" s="558"/>
      <c r="L221" s="558"/>
      <c r="M221" s="558"/>
      <c r="N221" s="558"/>
    </row>
    <row r="222" spans="1:14" ht="16.5">
      <c r="A222" s="557"/>
      <c r="B222" s="559"/>
      <c r="C222" s="593"/>
      <c r="D222" s="557"/>
      <c r="E222" s="661"/>
      <c r="F222" s="557"/>
      <c r="G222" s="558"/>
      <c r="H222" s="558"/>
      <c r="I222" s="558"/>
      <c r="J222" s="557"/>
      <c r="K222" s="558"/>
      <c r="L222" s="558"/>
      <c r="M222" s="558"/>
      <c r="N222" s="558"/>
    </row>
    <row r="223" spans="1:14" ht="16.5" customHeight="1">
      <c r="A223" s="557"/>
      <c r="B223" s="559"/>
      <c r="C223" s="593"/>
      <c r="D223" s="557"/>
      <c r="E223" s="661"/>
      <c r="F223" s="557"/>
      <c r="G223" s="558"/>
      <c r="H223" s="558"/>
      <c r="I223" s="558"/>
      <c r="J223" s="557"/>
      <c r="K223" s="558"/>
      <c r="L223" s="558"/>
      <c r="M223" s="558"/>
      <c r="N223" s="558"/>
    </row>
    <row r="224" spans="1:14" ht="16.5">
      <c r="A224" s="557"/>
      <c r="B224" s="559"/>
      <c r="C224" s="593"/>
      <c r="D224" s="557"/>
      <c r="E224" s="661"/>
      <c r="F224" s="557"/>
      <c r="G224" s="558"/>
      <c r="H224" s="558"/>
      <c r="I224" s="558"/>
      <c r="J224" s="557"/>
      <c r="K224" s="558"/>
      <c r="L224" s="558"/>
      <c r="M224" s="558"/>
      <c r="N224" s="558"/>
    </row>
    <row r="225" spans="1:14" ht="16.5" customHeight="1">
      <c r="A225" s="557"/>
      <c r="B225" s="559"/>
      <c r="C225" s="593"/>
      <c r="D225" s="557"/>
      <c r="E225" s="661"/>
      <c r="F225" s="557"/>
      <c r="G225" s="558"/>
      <c r="H225" s="558"/>
      <c r="I225" s="558"/>
      <c r="J225" s="557"/>
      <c r="K225" s="558"/>
      <c r="L225" s="558"/>
      <c r="M225" s="558"/>
      <c r="N225" s="558"/>
    </row>
    <row r="226" spans="1:14" ht="16.5">
      <c r="A226" s="557"/>
      <c r="B226" s="559"/>
      <c r="C226" s="593"/>
      <c r="D226" s="557"/>
      <c r="E226" s="661"/>
      <c r="F226" s="557"/>
      <c r="G226" s="558"/>
      <c r="H226" s="558"/>
      <c r="I226" s="558"/>
      <c r="J226" s="557"/>
      <c r="K226" s="558"/>
      <c r="L226" s="558"/>
      <c r="M226" s="558"/>
      <c r="N226" s="558"/>
    </row>
    <row r="227" spans="1:14" ht="16.5" customHeight="1">
      <c r="A227" s="557"/>
      <c r="B227" s="559"/>
      <c r="C227" s="593"/>
      <c r="D227" s="557"/>
      <c r="E227" s="661"/>
      <c r="F227" s="557"/>
      <c r="G227" s="558"/>
      <c r="H227" s="558"/>
      <c r="I227" s="558"/>
      <c r="J227" s="557"/>
      <c r="K227" s="558"/>
      <c r="L227" s="558"/>
      <c r="M227" s="558"/>
      <c r="N227" s="558"/>
    </row>
    <row r="228" spans="1:14" ht="16.5">
      <c r="A228" s="557"/>
      <c r="B228" s="559"/>
      <c r="C228" s="593"/>
      <c r="D228" s="557"/>
      <c r="E228" s="661"/>
      <c r="F228" s="557"/>
      <c r="G228" s="558"/>
      <c r="H228" s="558"/>
      <c r="I228" s="558"/>
      <c r="J228" s="557"/>
      <c r="K228" s="558"/>
      <c r="L228" s="558"/>
      <c r="M228" s="558"/>
      <c r="N228" s="558"/>
    </row>
    <row r="229" spans="1:14" ht="16.5" customHeight="1">
      <c r="A229" s="557"/>
      <c r="B229" s="559"/>
      <c r="C229" s="593"/>
      <c r="D229" s="557"/>
      <c r="E229" s="661"/>
      <c r="F229" s="557"/>
      <c r="G229" s="558"/>
      <c r="H229" s="558"/>
      <c r="I229" s="558"/>
      <c r="J229" s="557"/>
      <c r="K229" s="558"/>
      <c r="L229" s="558"/>
      <c r="M229" s="558"/>
      <c r="N229" s="558"/>
    </row>
    <row r="230" spans="1:14" ht="16.5">
      <c r="A230" s="557"/>
      <c r="B230" s="559"/>
      <c r="C230" s="593"/>
      <c r="D230" s="557"/>
      <c r="E230" s="661"/>
      <c r="F230" s="557"/>
      <c r="G230" s="558"/>
      <c r="H230" s="558"/>
      <c r="I230" s="558"/>
      <c r="J230" s="557"/>
      <c r="K230" s="558"/>
      <c r="L230" s="558"/>
      <c r="M230" s="558"/>
      <c r="N230" s="558"/>
    </row>
    <row r="231" spans="1:14" ht="16.5" customHeight="1">
      <c r="A231" s="557"/>
      <c r="B231" s="559"/>
      <c r="C231" s="593"/>
      <c r="D231" s="557"/>
      <c r="E231" s="661"/>
      <c r="F231" s="557"/>
      <c r="G231" s="558"/>
      <c r="H231" s="558"/>
      <c r="I231" s="558"/>
      <c r="J231" s="557"/>
      <c r="K231" s="558"/>
      <c r="L231" s="558"/>
      <c r="M231" s="558"/>
      <c r="N231" s="558"/>
    </row>
    <row r="232" spans="1:14" ht="16.5">
      <c r="A232" s="557"/>
      <c r="B232" s="559"/>
      <c r="C232" s="593"/>
      <c r="D232" s="557"/>
      <c r="E232" s="661"/>
      <c r="F232" s="557"/>
      <c r="G232" s="558"/>
      <c r="H232" s="558"/>
      <c r="I232" s="558"/>
      <c r="J232" s="557"/>
      <c r="K232" s="558"/>
      <c r="L232" s="558"/>
      <c r="M232" s="558"/>
      <c r="N232" s="558"/>
    </row>
    <row r="233" spans="1:14" ht="16.5" customHeight="1">
      <c r="A233" s="557"/>
      <c r="B233" s="559"/>
      <c r="C233" s="593"/>
      <c r="D233" s="557"/>
      <c r="E233" s="661"/>
      <c r="F233" s="557"/>
      <c r="G233" s="558"/>
      <c r="H233" s="558"/>
      <c r="I233" s="558"/>
      <c r="J233" s="557"/>
      <c r="K233" s="558"/>
      <c r="L233" s="558"/>
      <c r="M233" s="558"/>
      <c r="N233" s="558"/>
    </row>
    <row r="234" spans="1:14" ht="16.5">
      <c r="A234" s="557"/>
      <c r="B234" s="559"/>
      <c r="C234" s="593"/>
      <c r="D234" s="557"/>
      <c r="E234" s="661"/>
      <c r="F234" s="557"/>
      <c r="G234" s="558"/>
      <c r="H234" s="558"/>
      <c r="I234" s="558"/>
      <c r="J234" s="557"/>
      <c r="K234" s="558"/>
      <c r="L234" s="558"/>
      <c r="M234" s="558"/>
      <c r="N234" s="558"/>
    </row>
  </sheetData>
  <mergeCells count="12">
    <mergeCell ref="I1:J1"/>
    <mergeCell ref="G3:K3"/>
    <mergeCell ref="L3:L4"/>
    <mergeCell ref="M3:M4"/>
    <mergeCell ref="I16:K16"/>
    <mergeCell ref="A2:K2"/>
    <mergeCell ref="A3:A4"/>
    <mergeCell ref="B3:B4"/>
    <mergeCell ref="C3:C4"/>
    <mergeCell ref="D3:D4"/>
    <mergeCell ref="E3:E4"/>
    <mergeCell ref="F3:F4"/>
  </mergeCells>
  <phoneticPr fontId="61" type="noConversion"/>
  <printOptions horizontalCentered="1"/>
  <pageMargins left="0.6692913385826772" right="0.55118110236220474" top="0.74803149606299213" bottom="0.70866141732283472" header="0.51181102362204722" footer="0.35433070866141736"/>
  <pageSetup paperSize="9" scale="70" fitToHeight="0" orientation="landscape" r:id="rId1"/>
  <headerFooter alignWithMargins="0">
    <oddFooter>&amp;R&amp;"Times New Roman,Regular"&amp;12&amp;P/&amp;N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6"/>
  <sheetViews>
    <sheetView view="pageBreakPreview" topLeftCell="A4" zoomScaleNormal="70" zoomScaleSheetLayoutView="100" workbookViewId="0">
      <selection activeCell="E14" sqref="E14"/>
    </sheetView>
  </sheetViews>
  <sheetFormatPr defaultRowHeight="18.75"/>
  <cols>
    <col min="1" max="1" width="7.28515625" style="538" customWidth="1"/>
    <col min="2" max="2" width="38.5703125" style="538" customWidth="1"/>
    <col min="3" max="3" width="15" style="538" customWidth="1"/>
    <col min="4" max="5" width="17.140625" style="545" customWidth="1"/>
    <col min="6" max="11" width="14.140625" style="538" customWidth="1"/>
    <col min="12" max="12" width="17.7109375" style="864" customWidth="1"/>
    <col min="13" max="13" width="8.42578125" style="538" hidden="1" customWidth="1"/>
    <col min="14" max="16384" width="9.140625" style="538"/>
  </cols>
  <sheetData>
    <row r="1" spans="1:13" s="399" customFormat="1" ht="26.25" customHeight="1">
      <c r="A1" s="531"/>
      <c r="B1" s="1027" t="s">
        <v>729</v>
      </c>
      <c r="C1" s="531"/>
      <c r="D1" s="531"/>
      <c r="E1" s="531"/>
      <c r="F1" s="531"/>
      <c r="G1" s="531"/>
      <c r="H1" s="1196"/>
      <c r="I1" s="1196"/>
      <c r="J1" s="1194"/>
      <c r="K1" s="1194"/>
      <c r="L1" s="1194"/>
      <c r="M1" s="531"/>
    </row>
    <row r="2" spans="1:13" ht="34.9" customHeight="1">
      <c r="A2" s="1198" t="s">
        <v>572</v>
      </c>
      <c r="B2" s="1198"/>
      <c r="C2" s="1198"/>
      <c r="D2" s="1198"/>
      <c r="E2" s="1198"/>
      <c r="F2" s="1198"/>
      <c r="G2" s="1198"/>
      <c r="H2" s="1198"/>
      <c r="I2" s="1198"/>
      <c r="J2" s="1198"/>
      <c r="K2" s="1198"/>
      <c r="L2" s="1198"/>
    </row>
    <row r="3" spans="1:13" ht="23.25" customHeight="1">
      <c r="A3" s="1197" t="s">
        <v>820</v>
      </c>
      <c r="B3" s="1197"/>
      <c r="C3" s="1197"/>
      <c r="D3" s="1197"/>
      <c r="E3" s="1197"/>
      <c r="F3" s="1197"/>
      <c r="G3" s="1197"/>
      <c r="H3" s="1197"/>
      <c r="I3" s="1197"/>
      <c r="J3" s="1197"/>
      <c r="K3" s="1197"/>
      <c r="L3" s="1197"/>
    </row>
    <row r="4" spans="1:13" ht="28.5" customHeight="1">
      <c r="A4" s="539"/>
      <c r="B4" s="539"/>
      <c r="C4" s="539"/>
      <c r="D4" s="539"/>
      <c r="E4" s="539"/>
      <c r="F4" s="539"/>
      <c r="G4" s="539"/>
      <c r="H4" s="539"/>
      <c r="I4" s="539"/>
    </row>
    <row r="5" spans="1:13" ht="31.5" customHeight="1">
      <c r="A5" s="1195" t="s">
        <v>0</v>
      </c>
      <c r="B5" s="1195" t="s">
        <v>287</v>
      </c>
      <c r="C5" s="1195" t="s">
        <v>184</v>
      </c>
      <c r="D5" s="1195" t="s">
        <v>317</v>
      </c>
      <c r="E5" s="1192" t="s">
        <v>496</v>
      </c>
      <c r="F5" s="1182" t="s">
        <v>765</v>
      </c>
      <c r="G5" s="1182"/>
      <c r="H5" s="1182"/>
      <c r="I5" s="1182"/>
      <c r="J5" s="1182"/>
      <c r="K5" s="1160" t="s">
        <v>532</v>
      </c>
      <c r="L5" s="1160" t="s">
        <v>533</v>
      </c>
    </row>
    <row r="6" spans="1:13" ht="36.75" customHeight="1">
      <c r="A6" s="1195"/>
      <c r="B6" s="1195"/>
      <c r="C6" s="1195"/>
      <c r="D6" s="1195"/>
      <c r="E6" s="1193"/>
      <c r="F6" s="369" t="s">
        <v>707</v>
      </c>
      <c r="G6" s="369" t="s">
        <v>708</v>
      </c>
      <c r="H6" s="369" t="s">
        <v>709</v>
      </c>
      <c r="I6" s="369" t="s">
        <v>710</v>
      </c>
      <c r="J6" s="369" t="s">
        <v>711</v>
      </c>
      <c r="K6" s="1160"/>
      <c r="L6" s="1160"/>
    </row>
    <row r="7" spans="1:13" ht="36.75" customHeight="1">
      <c r="A7" s="865" t="s">
        <v>101</v>
      </c>
      <c r="B7" s="1028" t="s">
        <v>494</v>
      </c>
      <c r="C7" s="865"/>
      <c r="D7" s="865"/>
      <c r="E7" s="866"/>
      <c r="F7" s="867"/>
      <c r="G7" s="867"/>
      <c r="H7" s="867"/>
      <c r="I7" s="867"/>
      <c r="J7" s="867"/>
      <c r="K7" s="931"/>
      <c r="L7" s="931"/>
    </row>
    <row r="8" spans="1:13" ht="43.5" customHeight="1">
      <c r="A8" s="1029">
        <v>1</v>
      </c>
      <c r="B8" s="1030" t="s">
        <v>817</v>
      </c>
      <c r="C8" s="932" t="s">
        <v>494</v>
      </c>
      <c r="D8" s="869">
        <v>18</v>
      </c>
      <c r="E8" s="911">
        <v>18</v>
      </c>
      <c r="F8" s="934">
        <v>18</v>
      </c>
      <c r="G8" s="934">
        <v>29</v>
      </c>
      <c r="H8" s="934">
        <v>30</v>
      </c>
      <c r="I8" s="934">
        <v>31</v>
      </c>
      <c r="J8" s="934">
        <v>34</v>
      </c>
      <c r="K8" s="932">
        <f>J8</f>
        <v>34</v>
      </c>
      <c r="L8" s="932" t="s">
        <v>36</v>
      </c>
    </row>
    <row r="9" spans="1:13" ht="60.75" customHeight="1">
      <c r="A9" s="1029">
        <v>2</v>
      </c>
      <c r="B9" s="1030" t="s">
        <v>821</v>
      </c>
      <c r="C9" s="932" t="s">
        <v>494</v>
      </c>
      <c r="D9" s="869">
        <v>18</v>
      </c>
      <c r="E9" s="911">
        <v>18</v>
      </c>
      <c r="F9" s="934">
        <v>18</v>
      </c>
      <c r="G9" s="934">
        <v>29</v>
      </c>
      <c r="H9" s="934">
        <v>30</v>
      </c>
      <c r="I9" s="934">
        <v>31</v>
      </c>
      <c r="J9" s="934">
        <v>34</v>
      </c>
      <c r="K9" s="932">
        <f>J9</f>
        <v>34</v>
      </c>
      <c r="L9" s="932" t="s">
        <v>36</v>
      </c>
    </row>
    <row r="10" spans="1:13" ht="43.5" customHeight="1">
      <c r="A10" s="1029">
        <v>3</v>
      </c>
      <c r="B10" s="1031" t="s">
        <v>818</v>
      </c>
      <c r="C10" s="932" t="s">
        <v>494</v>
      </c>
      <c r="D10" s="865"/>
      <c r="E10" s="911">
        <v>1</v>
      </c>
      <c r="F10" s="934"/>
      <c r="G10" s="934">
        <v>11</v>
      </c>
      <c r="H10" s="934">
        <v>1</v>
      </c>
      <c r="I10" s="934">
        <v>1</v>
      </c>
      <c r="J10" s="934">
        <v>3</v>
      </c>
      <c r="K10" s="932">
        <f>SUM(F10:J10)</f>
        <v>16</v>
      </c>
      <c r="L10" s="932" t="s">
        <v>78</v>
      </c>
    </row>
    <row r="11" spans="1:13" ht="36.75" hidden="1" customHeight="1">
      <c r="A11" s="932">
        <v>4</v>
      </c>
      <c r="B11" s="1031" t="s">
        <v>575</v>
      </c>
      <c r="C11" s="932" t="s">
        <v>685</v>
      </c>
      <c r="D11" s="865"/>
      <c r="E11" s="866"/>
      <c r="F11" s="890"/>
      <c r="G11" s="890"/>
      <c r="H11" s="890"/>
      <c r="I11" s="890"/>
      <c r="J11" s="890"/>
      <c r="K11" s="931"/>
      <c r="L11" s="931"/>
    </row>
    <row r="12" spans="1:13" ht="36.75" hidden="1" customHeight="1">
      <c r="A12" s="1029">
        <v>5</v>
      </c>
      <c r="B12" s="1031" t="s">
        <v>576</v>
      </c>
      <c r="C12" s="932" t="s">
        <v>494</v>
      </c>
      <c r="D12" s="865"/>
      <c r="E12" s="866"/>
      <c r="F12" s="890"/>
      <c r="G12" s="890"/>
      <c r="H12" s="890"/>
      <c r="I12" s="890"/>
      <c r="J12" s="890"/>
      <c r="K12" s="931"/>
      <c r="L12" s="931"/>
    </row>
    <row r="13" spans="1:13" ht="30" customHeight="1">
      <c r="A13" s="865" t="s">
        <v>102</v>
      </c>
      <c r="B13" s="868" t="s">
        <v>497</v>
      </c>
      <c r="C13" s="865"/>
      <c r="D13" s="540"/>
      <c r="E13" s="540"/>
      <c r="F13" s="541"/>
      <c r="G13" s="541"/>
      <c r="H13" s="541"/>
      <c r="I13" s="541"/>
      <c r="J13" s="540"/>
      <c r="K13" s="540"/>
      <c r="L13" s="540"/>
    </row>
    <row r="14" spans="1:13" ht="30" customHeight="1">
      <c r="A14" s="869">
        <v>1</v>
      </c>
      <c r="B14" s="870" t="s">
        <v>498</v>
      </c>
      <c r="C14" s="869" t="s">
        <v>497</v>
      </c>
      <c r="D14" s="541">
        <v>20</v>
      </c>
      <c r="E14" s="541">
        <v>23</v>
      </c>
      <c r="F14" s="541">
        <v>3</v>
      </c>
      <c r="G14" s="541">
        <v>3</v>
      </c>
      <c r="H14" s="541">
        <v>6</v>
      </c>
      <c r="I14" s="541">
        <v>7</v>
      </c>
      <c r="J14" s="541">
        <v>9</v>
      </c>
      <c r="K14" s="541">
        <f>J14</f>
        <v>9</v>
      </c>
      <c r="L14" s="541" t="s">
        <v>42</v>
      </c>
    </row>
    <row r="15" spans="1:13" ht="30" customHeight="1">
      <c r="A15" s="869"/>
      <c r="B15" s="871" t="s">
        <v>214</v>
      </c>
      <c r="C15" s="869"/>
      <c r="D15" s="540"/>
      <c r="E15" s="540"/>
      <c r="F15" s="541"/>
      <c r="G15" s="541"/>
      <c r="H15" s="541"/>
      <c r="I15" s="541"/>
      <c r="J15" s="540"/>
      <c r="K15" s="540"/>
      <c r="L15" s="540"/>
    </row>
    <row r="16" spans="1:13" ht="30" customHeight="1">
      <c r="A16" s="872" t="s">
        <v>284</v>
      </c>
      <c r="B16" s="870" t="s">
        <v>499</v>
      </c>
      <c r="C16" s="869" t="s">
        <v>497</v>
      </c>
      <c r="D16" s="541">
        <v>5</v>
      </c>
      <c r="E16" s="541">
        <v>3</v>
      </c>
      <c r="F16" s="912"/>
      <c r="G16" s="912"/>
      <c r="H16" s="541">
        <v>3</v>
      </c>
      <c r="I16" s="541">
        <v>2</v>
      </c>
      <c r="J16" s="541">
        <v>2</v>
      </c>
      <c r="K16" s="933">
        <f>H16+I16+J16</f>
        <v>7</v>
      </c>
      <c r="L16" s="541" t="s">
        <v>78</v>
      </c>
    </row>
    <row r="17" spans="1:15" ht="30" customHeight="1">
      <c r="A17" s="872" t="s">
        <v>284</v>
      </c>
      <c r="B17" s="870" t="s">
        <v>500</v>
      </c>
      <c r="C17" s="869" t="s">
        <v>497</v>
      </c>
      <c r="D17" s="912"/>
      <c r="E17" s="540"/>
      <c r="F17" s="541">
        <v>17</v>
      </c>
      <c r="G17" s="912"/>
      <c r="H17" s="912"/>
      <c r="I17" s="912">
        <v>1</v>
      </c>
      <c r="J17" s="541">
        <v>1</v>
      </c>
      <c r="K17" s="541"/>
      <c r="L17" s="540"/>
    </row>
    <row r="18" spans="1:15" ht="30" customHeight="1">
      <c r="A18" s="869">
        <v>2</v>
      </c>
      <c r="B18" s="870" t="s">
        <v>501</v>
      </c>
      <c r="C18" s="869" t="s">
        <v>461</v>
      </c>
      <c r="D18" s="541">
        <v>157</v>
      </c>
      <c r="E18" s="541">
        <v>161</v>
      </c>
      <c r="F18" s="541">
        <v>21</v>
      </c>
      <c r="G18" s="541">
        <v>21</v>
      </c>
      <c r="H18" s="541">
        <v>42</v>
      </c>
      <c r="I18" s="541">
        <v>64</v>
      </c>
      <c r="J18" s="541">
        <v>81</v>
      </c>
      <c r="K18" s="541">
        <f>J18</f>
        <v>81</v>
      </c>
      <c r="L18" s="543" t="s">
        <v>42</v>
      </c>
    </row>
    <row r="19" spans="1:15" ht="30" customHeight="1">
      <c r="A19" s="869">
        <v>3</v>
      </c>
      <c r="B19" s="870" t="s">
        <v>502</v>
      </c>
      <c r="C19" s="869" t="s">
        <v>461</v>
      </c>
      <c r="D19" s="541">
        <v>157</v>
      </c>
      <c r="E19" s="541">
        <v>161</v>
      </c>
      <c r="F19" s="541">
        <v>21</v>
      </c>
      <c r="G19" s="541">
        <v>21</v>
      </c>
      <c r="H19" s="541">
        <v>42</v>
      </c>
      <c r="I19" s="541">
        <v>64</v>
      </c>
      <c r="J19" s="541">
        <v>81</v>
      </c>
      <c r="K19" s="541">
        <f>J19</f>
        <v>81</v>
      </c>
      <c r="L19" s="543" t="s">
        <v>42</v>
      </c>
    </row>
    <row r="20" spans="1:15" ht="37.5">
      <c r="A20" s="869"/>
      <c r="B20" s="871" t="s">
        <v>517</v>
      </c>
      <c r="C20" s="869" t="s">
        <v>461</v>
      </c>
      <c r="D20" s="541">
        <v>157</v>
      </c>
      <c r="E20" s="541">
        <v>161</v>
      </c>
      <c r="F20" s="541">
        <v>21</v>
      </c>
      <c r="G20" s="541">
        <v>21</v>
      </c>
      <c r="H20" s="541">
        <v>42</v>
      </c>
      <c r="I20" s="541">
        <v>64</v>
      </c>
      <c r="J20" s="541">
        <v>81</v>
      </c>
      <c r="K20" s="541">
        <f>J20</f>
        <v>81</v>
      </c>
      <c r="L20" s="543" t="s">
        <v>42</v>
      </c>
    </row>
    <row r="21" spans="1:15" ht="30" hidden="1" customHeight="1">
      <c r="A21" s="865" t="s">
        <v>102</v>
      </c>
      <c r="B21" s="868" t="s">
        <v>503</v>
      </c>
      <c r="C21" s="869"/>
      <c r="D21" s="540"/>
      <c r="E21" s="540"/>
      <c r="F21" s="541"/>
      <c r="G21" s="541"/>
      <c r="H21" s="542"/>
      <c r="I21" s="542"/>
      <c r="J21" s="541"/>
      <c r="K21" s="541"/>
      <c r="L21" s="540"/>
    </row>
    <row r="22" spans="1:15" ht="42.6" hidden="1" customHeight="1">
      <c r="A22" s="869">
        <v>1</v>
      </c>
      <c r="B22" s="870" t="s">
        <v>504</v>
      </c>
      <c r="C22" s="869" t="s">
        <v>503</v>
      </c>
      <c r="D22" s="540"/>
      <c r="E22" s="540"/>
      <c r="K22" s="541"/>
      <c r="L22" s="540"/>
    </row>
    <row r="23" spans="1:15" ht="30" hidden="1" customHeight="1">
      <c r="A23" s="869"/>
      <c r="B23" s="871" t="s">
        <v>214</v>
      </c>
      <c r="C23" s="869"/>
      <c r="D23" s="540"/>
      <c r="E23" s="540"/>
      <c r="K23" s="541"/>
      <c r="L23" s="540"/>
    </row>
    <row r="24" spans="1:15" ht="39" hidden="1" customHeight="1">
      <c r="A24" s="872" t="s">
        <v>284</v>
      </c>
      <c r="B24" s="870" t="s">
        <v>505</v>
      </c>
      <c r="C24" s="869" t="s">
        <v>503</v>
      </c>
      <c r="D24" s="540"/>
      <c r="E24" s="540"/>
      <c r="F24" s="541"/>
      <c r="G24" s="541"/>
      <c r="H24" s="542"/>
      <c r="I24" s="542"/>
      <c r="J24" s="541"/>
      <c r="K24" s="541"/>
      <c r="L24" s="540"/>
    </row>
    <row r="25" spans="1:15" ht="42" hidden="1" customHeight="1">
      <c r="A25" s="872" t="s">
        <v>284</v>
      </c>
      <c r="B25" s="870" t="s">
        <v>506</v>
      </c>
      <c r="C25" s="869" t="s">
        <v>503</v>
      </c>
      <c r="D25" s="540"/>
      <c r="E25" s="540"/>
      <c r="F25" s="541"/>
      <c r="G25" s="541"/>
      <c r="H25" s="542"/>
      <c r="I25" s="542"/>
      <c r="J25" s="541"/>
      <c r="K25" s="541"/>
      <c r="L25" s="540"/>
    </row>
    <row r="26" spans="1:15" ht="30" hidden="1" customHeight="1">
      <c r="A26" s="869">
        <v>2</v>
      </c>
      <c r="B26" s="870" t="s">
        <v>507</v>
      </c>
      <c r="C26" s="869" t="s">
        <v>497</v>
      </c>
      <c r="D26" s="540"/>
      <c r="E26" s="540"/>
      <c r="F26" s="541"/>
      <c r="G26" s="541"/>
      <c r="H26" s="542"/>
      <c r="I26" s="542"/>
      <c r="J26" s="541"/>
      <c r="K26" s="541"/>
      <c r="L26" s="540"/>
    </row>
    <row r="27" spans="1:15" ht="37.5" hidden="1">
      <c r="A27" s="869">
        <v>3</v>
      </c>
      <c r="B27" s="870" t="s">
        <v>508</v>
      </c>
      <c r="C27" s="869" t="s">
        <v>461</v>
      </c>
      <c r="D27" s="873"/>
      <c r="E27" s="873"/>
      <c r="F27" s="870"/>
      <c r="G27" s="870"/>
      <c r="H27" s="870"/>
      <c r="I27" s="870"/>
      <c r="J27" s="869"/>
      <c r="K27" s="869"/>
      <c r="L27" s="540"/>
    </row>
    <row r="28" spans="1:15" ht="30" hidden="1" customHeight="1">
      <c r="A28" s="865" t="s">
        <v>115</v>
      </c>
      <c r="B28" s="868" t="s">
        <v>509</v>
      </c>
      <c r="C28" s="865"/>
      <c r="D28" s="873"/>
      <c r="E28" s="873"/>
      <c r="F28" s="870"/>
      <c r="G28" s="870"/>
      <c r="H28" s="870"/>
      <c r="I28" s="870"/>
      <c r="J28" s="870"/>
      <c r="K28" s="870"/>
      <c r="L28" s="544"/>
    </row>
    <row r="29" spans="1:15" ht="30" hidden="1" customHeight="1">
      <c r="A29" s="869">
        <v>1</v>
      </c>
      <c r="B29" s="870" t="s">
        <v>510</v>
      </c>
      <c r="C29" s="869" t="s">
        <v>511</v>
      </c>
      <c r="D29" s="873"/>
      <c r="E29" s="873"/>
      <c r="F29" s="729"/>
      <c r="G29" s="1032"/>
      <c r="H29" s="1032"/>
      <c r="I29" s="1032"/>
      <c r="J29" s="1032"/>
      <c r="K29" s="870"/>
      <c r="L29" s="544"/>
      <c r="O29" s="874"/>
    </row>
    <row r="30" spans="1:15" ht="37.5" hidden="1">
      <c r="A30" s="869"/>
      <c r="B30" s="871" t="s">
        <v>518</v>
      </c>
      <c r="C30" s="869"/>
      <c r="D30" s="873"/>
      <c r="E30" s="873"/>
      <c r="F30" s="729"/>
      <c r="G30" s="1032"/>
      <c r="H30" s="1032"/>
      <c r="I30" s="1032"/>
      <c r="J30" s="1032"/>
      <c r="K30" s="870"/>
      <c r="L30" s="544"/>
    </row>
    <row r="31" spans="1:15" ht="30" hidden="1" customHeight="1">
      <c r="A31" s="869">
        <v>2</v>
      </c>
      <c r="B31" s="870" t="s">
        <v>512</v>
      </c>
      <c r="C31" s="869" t="s">
        <v>513</v>
      </c>
      <c r="D31" s="875"/>
      <c r="E31" s="875"/>
      <c r="F31" s="1033"/>
      <c r="G31" s="1034"/>
      <c r="H31" s="1034"/>
      <c r="I31" s="1034"/>
      <c r="J31" s="1034"/>
      <c r="K31" s="876"/>
      <c r="L31" s="544"/>
    </row>
    <row r="32" spans="1:15" ht="37.5" hidden="1">
      <c r="A32" s="870"/>
      <c r="B32" s="871" t="s">
        <v>519</v>
      </c>
      <c r="C32" s="869" t="s">
        <v>461</v>
      </c>
      <c r="D32" s="875"/>
      <c r="E32" s="875"/>
      <c r="F32" s="876"/>
      <c r="G32" s="876"/>
      <c r="H32" s="876"/>
      <c r="I32" s="876"/>
      <c r="J32" s="876"/>
      <c r="K32" s="876"/>
      <c r="L32" s="544"/>
    </row>
    <row r="33" spans="1:13" ht="30" hidden="1" customHeight="1">
      <c r="A33" s="869">
        <v>3</v>
      </c>
      <c r="B33" s="870" t="s">
        <v>514</v>
      </c>
      <c r="C33" s="869" t="s">
        <v>461</v>
      </c>
      <c r="D33" s="875"/>
      <c r="E33" s="875"/>
      <c r="F33" s="1033"/>
      <c r="G33" s="1034"/>
      <c r="H33" s="1034"/>
      <c r="I33" s="1034"/>
      <c r="J33" s="1034"/>
      <c r="K33" s="876"/>
      <c r="L33" s="877"/>
      <c r="M33" s="544">
        <v>4390</v>
      </c>
    </row>
    <row r="34" spans="1:13" ht="30" hidden="1" customHeight="1">
      <c r="A34" s="870"/>
      <c r="B34" s="871" t="s">
        <v>214</v>
      </c>
      <c r="C34" s="869"/>
      <c r="D34" s="875"/>
      <c r="E34" s="875"/>
      <c r="F34" s="876"/>
      <c r="G34" s="876"/>
      <c r="H34" s="876"/>
      <c r="I34" s="876"/>
      <c r="J34" s="876"/>
      <c r="K34" s="876"/>
      <c r="L34" s="544"/>
    </row>
    <row r="35" spans="1:13" ht="31.9" hidden="1" customHeight="1">
      <c r="A35" s="872" t="s">
        <v>284</v>
      </c>
      <c r="B35" s="870" t="s">
        <v>515</v>
      </c>
      <c r="C35" s="869" t="s">
        <v>461</v>
      </c>
      <c r="D35" s="875"/>
      <c r="E35" s="875"/>
      <c r="F35" s="1033"/>
      <c r="G35" s="1034"/>
      <c r="H35" s="1034"/>
      <c r="I35" s="1034"/>
      <c r="J35" s="1034"/>
      <c r="K35" s="876"/>
      <c r="L35" s="544"/>
    </row>
    <row r="36" spans="1:13" ht="37.5" hidden="1">
      <c r="A36" s="872" t="s">
        <v>284</v>
      </c>
      <c r="B36" s="870" t="s">
        <v>516</v>
      </c>
      <c r="C36" s="869" t="s">
        <v>461</v>
      </c>
      <c r="D36" s="875"/>
      <c r="E36" s="875"/>
      <c r="F36" s="876"/>
      <c r="G36" s="876"/>
      <c r="H36" s="876"/>
      <c r="I36" s="876"/>
      <c r="J36" s="876"/>
      <c r="K36" s="876"/>
      <c r="L36" s="544"/>
    </row>
  </sheetData>
  <mergeCells count="12">
    <mergeCell ref="E5:E6"/>
    <mergeCell ref="F5:J5"/>
    <mergeCell ref="K5:K6"/>
    <mergeCell ref="J1:L1"/>
    <mergeCell ref="A5:A6"/>
    <mergeCell ref="B5:B6"/>
    <mergeCell ref="C5:C6"/>
    <mergeCell ref="D5:D6"/>
    <mergeCell ref="H1:I1"/>
    <mergeCell ref="A3:L3"/>
    <mergeCell ref="L5:L6"/>
    <mergeCell ref="A2:L2"/>
  </mergeCells>
  <phoneticPr fontId="0" type="noConversion"/>
  <pageMargins left="0.511811023622047" right="0.511811023622047" top="0.74803149606299202" bottom="0.74803149606299202" header="0.31496062992126" footer="0.31496062992126"/>
  <pageSetup paperSize="9" scale="70" fitToHeight="0" orientation="landscape" r:id="rId1"/>
  <headerFooter alignWithMargins="0">
    <oddFooter>&amp;R&amp;P/&amp;N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workbookViewId="0">
      <selection activeCell="J43" sqref="J43"/>
    </sheetView>
  </sheetViews>
  <sheetFormatPr defaultRowHeight="12.75"/>
  <cols>
    <col min="1" max="1" width="5.140625" style="38" customWidth="1"/>
    <col min="2" max="2" width="43.140625" style="38" customWidth="1"/>
    <col min="3" max="3" width="11.85546875" style="38" customWidth="1"/>
    <col min="4" max="4" width="15.140625" style="40" customWidth="1"/>
    <col min="5" max="5" width="10.85546875" style="40" hidden="1" customWidth="1"/>
    <col min="6" max="7" width="10.85546875" style="38" hidden="1" customWidth="1"/>
    <col min="8" max="8" width="12.140625" style="38" hidden="1" customWidth="1"/>
    <col min="9" max="9" width="20.42578125" style="38" customWidth="1"/>
    <col min="10" max="10" width="15.140625" style="38" customWidth="1"/>
    <col min="11" max="11" width="14.85546875" style="38" customWidth="1"/>
    <col min="12" max="12" width="16.85546875" style="38" customWidth="1"/>
    <col min="13" max="16384" width="9.140625" style="38"/>
  </cols>
  <sheetData>
    <row r="1" spans="1:12" ht="36" customHeight="1">
      <c r="A1" s="1200" t="s">
        <v>130</v>
      </c>
      <c r="B1" s="1200"/>
      <c r="C1" s="1200"/>
      <c r="D1" s="1200"/>
      <c r="E1" s="1200"/>
      <c r="F1" s="1200"/>
      <c r="G1" s="1200"/>
      <c r="H1" s="1200"/>
      <c r="I1" s="1200"/>
      <c r="J1" s="1200"/>
      <c r="K1" s="1200"/>
      <c r="L1" s="1200"/>
    </row>
    <row r="2" spans="1:12" ht="27.75" customHeight="1">
      <c r="A2" s="1201" t="s">
        <v>100</v>
      </c>
      <c r="B2" s="1201"/>
      <c r="C2" s="1201"/>
      <c r="D2" s="1201"/>
      <c r="E2" s="1201"/>
      <c r="F2" s="1201"/>
      <c r="G2" s="1201"/>
      <c r="H2" s="1201"/>
      <c r="I2" s="1201"/>
      <c r="J2" s="1201"/>
      <c r="K2" s="1201"/>
      <c r="L2" s="1201"/>
    </row>
    <row r="3" spans="1:12" ht="13.5" thickBot="1">
      <c r="A3" s="56"/>
      <c r="B3" s="56"/>
      <c r="C3" s="56"/>
      <c r="D3" s="57"/>
      <c r="E3" s="57"/>
      <c r="F3" s="39"/>
      <c r="G3" s="39"/>
      <c r="H3" s="39"/>
      <c r="I3" s="57"/>
      <c r="J3" s="56"/>
      <c r="K3" s="56"/>
      <c r="L3" s="56"/>
    </row>
    <row r="4" spans="1:12" s="44" customFormat="1" ht="32.450000000000003" customHeight="1" thickTop="1">
      <c r="A4" s="1202" t="s">
        <v>0</v>
      </c>
      <c r="B4" s="1202" t="s">
        <v>19</v>
      </c>
      <c r="C4" s="1202" t="s">
        <v>20</v>
      </c>
      <c r="D4" s="1204" t="s">
        <v>21</v>
      </c>
      <c r="E4" s="1204" t="s">
        <v>98</v>
      </c>
      <c r="F4" s="1204" t="s">
        <v>22</v>
      </c>
      <c r="G4" s="1204" t="s">
        <v>23</v>
      </c>
      <c r="H4" s="1204" t="s">
        <v>24</v>
      </c>
      <c r="I4" s="1204" t="s">
        <v>124</v>
      </c>
      <c r="J4" s="1206" t="s">
        <v>95</v>
      </c>
      <c r="K4" s="1207"/>
      <c r="L4" s="1202" t="s">
        <v>25</v>
      </c>
    </row>
    <row r="5" spans="1:12" s="44" customFormat="1" ht="21" customHeight="1">
      <c r="A5" s="1203"/>
      <c r="B5" s="1203"/>
      <c r="C5" s="1203"/>
      <c r="D5" s="1205"/>
      <c r="E5" s="1205"/>
      <c r="F5" s="1205"/>
      <c r="G5" s="1205"/>
      <c r="H5" s="1205"/>
      <c r="I5" s="1205"/>
      <c r="J5" s="58">
        <v>2009</v>
      </c>
      <c r="K5" s="58">
        <v>2010</v>
      </c>
      <c r="L5" s="1203"/>
    </row>
    <row r="6" spans="1:12" s="44" customFormat="1" ht="30" customHeight="1">
      <c r="A6" s="45" t="s">
        <v>26</v>
      </c>
      <c r="B6" s="46" t="s">
        <v>27</v>
      </c>
      <c r="C6" s="45"/>
      <c r="D6" s="47"/>
      <c r="E6" s="47"/>
      <c r="F6" s="45"/>
      <c r="G6" s="45"/>
      <c r="H6" s="45">
        <v>6.2</v>
      </c>
      <c r="I6" s="45"/>
      <c r="J6" s="45"/>
      <c r="K6" s="45"/>
      <c r="L6" s="45"/>
    </row>
    <row r="7" spans="1:12" s="44" customFormat="1" ht="48.6" customHeight="1">
      <c r="A7" s="48">
        <v>1</v>
      </c>
      <c r="B7" s="49" t="s">
        <v>28</v>
      </c>
      <c r="C7" s="48" t="s">
        <v>5</v>
      </c>
      <c r="D7" s="50" t="s">
        <v>29</v>
      </c>
      <c r="E7" s="64" t="e">
        <f>#REF!</f>
        <v>#REF!</v>
      </c>
      <c r="F7" s="64" t="e">
        <f>#REF!</f>
        <v>#REF!</v>
      </c>
      <c r="G7" s="64" t="e">
        <f>#REF!</f>
        <v>#REF!</v>
      </c>
      <c r="H7" s="64" t="e">
        <f>#REF!</f>
        <v>#REF!</v>
      </c>
      <c r="I7" s="68" t="e">
        <f>#REF!</f>
        <v>#REF!</v>
      </c>
      <c r="J7" s="51" t="e">
        <f>#REF!</f>
        <v>#REF!</v>
      </c>
      <c r="K7" s="51">
        <v>7</v>
      </c>
      <c r="L7" s="48" t="s">
        <v>126</v>
      </c>
    </row>
    <row r="8" spans="1:12" s="44" customFormat="1" ht="36" customHeight="1">
      <c r="A8" s="48">
        <v>2</v>
      </c>
      <c r="B8" s="49" t="s">
        <v>31</v>
      </c>
      <c r="C8" s="48" t="s">
        <v>32</v>
      </c>
      <c r="D8" s="50" t="s">
        <v>33</v>
      </c>
      <c r="E8" s="50"/>
      <c r="F8" s="52">
        <v>425373</v>
      </c>
      <c r="G8" s="52">
        <v>461443</v>
      </c>
      <c r="H8" s="48" t="s">
        <v>34</v>
      </c>
      <c r="I8" s="48" t="s">
        <v>96</v>
      </c>
      <c r="J8" s="52" t="s">
        <v>97</v>
      </c>
      <c r="K8" s="52" t="s">
        <v>127</v>
      </c>
      <c r="L8" s="48" t="s">
        <v>30</v>
      </c>
    </row>
    <row r="9" spans="1:12" s="44" customFormat="1" ht="25.35" customHeight="1">
      <c r="A9" s="48">
        <v>3</v>
      </c>
      <c r="B9" s="49" t="s">
        <v>35</v>
      </c>
      <c r="C9" s="48" t="s">
        <v>10</v>
      </c>
      <c r="D9" s="50" t="e">
        <f>#REF!</f>
        <v>#REF!</v>
      </c>
      <c r="E9" s="50" t="e">
        <f>#REF!</f>
        <v>#REF!</v>
      </c>
      <c r="F9" s="50" t="e">
        <f>#REF!</f>
        <v>#REF!</v>
      </c>
      <c r="G9" s="50" t="e">
        <f>#REF!</f>
        <v>#REF!</v>
      </c>
      <c r="H9" s="50" t="e">
        <f>#REF!</f>
        <v>#REF!</v>
      </c>
      <c r="I9" s="50" t="e">
        <f>#REF!</f>
        <v>#REF!</v>
      </c>
      <c r="J9" s="52" t="e">
        <f>#REF!</f>
        <v>#REF!</v>
      </c>
      <c r="K9" s="52">
        <v>1380</v>
      </c>
      <c r="L9" s="48" t="s">
        <v>78</v>
      </c>
    </row>
    <row r="10" spans="1:12" s="44" customFormat="1" ht="25.35" customHeight="1">
      <c r="A10" s="48">
        <v>4</v>
      </c>
      <c r="B10" s="49" t="s">
        <v>37</v>
      </c>
      <c r="C10" s="48" t="s">
        <v>5</v>
      </c>
      <c r="D10" s="50" t="e">
        <f>#REF!</f>
        <v>#REF!</v>
      </c>
      <c r="E10" s="50" t="e">
        <f>#REF!</f>
        <v>#REF!</v>
      </c>
      <c r="F10" s="50" t="e">
        <f>#REF!</f>
        <v>#REF!</v>
      </c>
      <c r="G10" s="50" t="e">
        <f>#REF!</f>
        <v>#REF!</v>
      </c>
      <c r="H10" s="50" t="e">
        <f>#REF!</f>
        <v>#REF!</v>
      </c>
      <c r="I10" s="66" t="e">
        <f>#REF!</f>
        <v>#REF!</v>
      </c>
      <c r="J10" s="51" t="e">
        <f>#REF!</f>
        <v>#REF!</v>
      </c>
      <c r="K10" s="51">
        <v>3.5</v>
      </c>
      <c r="L10" s="48" t="s">
        <v>78</v>
      </c>
    </row>
    <row r="11" spans="1:12" s="44" customFormat="1" ht="25.35" customHeight="1">
      <c r="A11" s="48">
        <v>5</v>
      </c>
      <c r="B11" s="49" t="s">
        <v>38</v>
      </c>
      <c r="C11" s="48" t="s">
        <v>5</v>
      </c>
      <c r="D11" s="50" t="e">
        <f>#REF!</f>
        <v>#REF!</v>
      </c>
      <c r="E11" s="50" t="e">
        <f>#REF!</f>
        <v>#REF!</v>
      </c>
      <c r="F11" s="50" t="e">
        <f>#REF!</f>
        <v>#REF!</v>
      </c>
      <c r="G11" s="50" t="e">
        <f>#REF!</f>
        <v>#REF!</v>
      </c>
      <c r="H11" s="50" t="e">
        <f>#REF!</f>
        <v>#REF!</v>
      </c>
      <c r="I11" s="66" t="e">
        <f>#REF!</f>
        <v>#REF!</v>
      </c>
      <c r="J11" s="51" t="e">
        <f>#REF!</f>
        <v>#REF!</v>
      </c>
      <c r="K11" s="51">
        <v>8</v>
      </c>
      <c r="L11" s="48" t="s">
        <v>126</v>
      </c>
    </row>
    <row r="12" spans="1:12" s="44" customFormat="1" ht="25.35" customHeight="1">
      <c r="A12" s="48">
        <v>6</v>
      </c>
      <c r="B12" s="49" t="s">
        <v>39</v>
      </c>
      <c r="C12" s="48" t="s">
        <v>5</v>
      </c>
      <c r="D12" s="50" t="e">
        <f>#REF!</f>
        <v>#REF!</v>
      </c>
      <c r="E12" s="50" t="e">
        <f>#REF!</f>
        <v>#REF!</v>
      </c>
      <c r="F12" s="50" t="e">
        <f>#REF!</f>
        <v>#REF!</v>
      </c>
      <c r="G12" s="50" t="e">
        <f>#REF!</f>
        <v>#REF!</v>
      </c>
      <c r="H12" s="50" t="e">
        <f>#REF!</f>
        <v>#REF!</v>
      </c>
      <c r="I12" s="66" t="e">
        <f>#REF!</f>
        <v>#REF!</v>
      </c>
      <c r="J12" s="51" t="e">
        <f>#REF!</f>
        <v>#REF!</v>
      </c>
      <c r="K12" s="48">
        <v>7.8</v>
      </c>
      <c r="L12" s="48" t="s">
        <v>36</v>
      </c>
    </row>
    <row r="13" spans="1:12" s="44" customFormat="1" ht="25.35" customHeight="1">
      <c r="A13" s="48">
        <v>7</v>
      </c>
      <c r="B13" s="49" t="s">
        <v>40</v>
      </c>
      <c r="C13" s="48"/>
      <c r="D13" s="50"/>
      <c r="E13" s="50"/>
      <c r="F13" s="48"/>
      <c r="G13" s="48"/>
      <c r="H13" s="48"/>
      <c r="I13" s="48"/>
      <c r="J13" s="48"/>
      <c r="K13" s="48"/>
      <c r="L13" s="48"/>
    </row>
    <row r="14" spans="1:12" s="44" customFormat="1" ht="25.35" customHeight="1">
      <c r="A14" s="48"/>
      <c r="B14" s="49" t="s">
        <v>41</v>
      </c>
      <c r="C14" s="48" t="s">
        <v>5</v>
      </c>
      <c r="D14" s="50" t="e">
        <f>#REF!</f>
        <v>#REF!</v>
      </c>
      <c r="E14" s="50" t="e">
        <f>#REF!</f>
        <v>#REF!</v>
      </c>
      <c r="F14" s="50" t="e">
        <f>#REF!</f>
        <v>#REF!</v>
      </c>
      <c r="G14" s="50" t="e">
        <f>#REF!</f>
        <v>#REF!</v>
      </c>
      <c r="H14" s="50" t="e">
        <f>#REF!</f>
        <v>#REF!</v>
      </c>
      <c r="I14" s="50" t="e">
        <f>#REF!</f>
        <v>#REF!</v>
      </c>
      <c r="J14" s="124" t="e">
        <f>#REF!</f>
        <v>#REF!</v>
      </c>
      <c r="K14" s="48">
        <v>20</v>
      </c>
      <c r="L14" s="48" t="s">
        <v>42</v>
      </c>
    </row>
    <row r="15" spans="1:12" s="44" customFormat="1" ht="25.35" customHeight="1">
      <c r="A15" s="48"/>
      <c r="B15" s="49" t="s">
        <v>43</v>
      </c>
      <c r="C15" s="48" t="s">
        <v>5</v>
      </c>
      <c r="D15" s="50" t="e">
        <f>#REF!</f>
        <v>#REF!</v>
      </c>
      <c r="E15" s="50" t="e">
        <f>#REF!</f>
        <v>#REF!</v>
      </c>
      <c r="F15" s="50" t="e">
        <f>#REF!</f>
        <v>#REF!</v>
      </c>
      <c r="G15" s="50" t="e">
        <f>#REF!</f>
        <v>#REF!</v>
      </c>
      <c r="H15" s="50" t="e">
        <f>#REF!</f>
        <v>#REF!</v>
      </c>
      <c r="I15" s="50" t="e">
        <f>#REF!</f>
        <v>#REF!</v>
      </c>
      <c r="J15" s="124" t="e">
        <f>#REF!</f>
        <v>#REF!</v>
      </c>
      <c r="K15" s="48">
        <v>40.799999999999997</v>
      </c>
      <c r="L15" s="48" t="s">
        <v>42</v>
      </c>
    </row>
    <row r="16" spans="1:12" s="44" customFormat="1" ht="25.35" customHeight="1">
      <c r="A16" s="48"/>
      <c r="B16" s="49" t="s">
        <v>44</v>
      </c>
      <c r="C16" s="48" t="s">
        <v>5</v>
      </c>
      <c r="D16" s="50" t="e">
        <f>#REF!</f>
        <v>#REF!</v>
      </c>
      <c r="E16" s="50" t="e">
        <f>#REF!</f>
        <v>#REF!</v>
      </c>
      <c r="F16" s="50" t="e">
        <f>#REF!</f>
        <v>#REF!</v>
      </c>
      <c r="G16" s="50" t="e">
        <f>#REF!</f>
        <v>#REF!</v>
      </c>
      <c r="H16" s="50" t="e">
        <f>#REF!</f>
        <v>#REF!</v>
      </c>
      <c r="I16" s="50" t="e">
        <f>#REF!</f>
        <v>#REF!</v>
      </c>
      <c r="J16" s="124" t="e">
        <f>#REF!</f>
        <v>#REF!</v>
      </c>
      <c r="K16" s="48">
        <v>40.5</v>
      </c>
      <c r="L16" s="48" t="s">
        <v>30</v>
      </c>
    </row>
    <row r="17" spans="1:15" s="44" customFormat="1" ht="32.450000000000003" customHeight="1">
      <c r="A17" s="48">
        <v>8</v>
      </c>
      <c r="B17" s="49" t="s">
        <v>45</v>
      </c>
      <c r="C17" s="48" t="s">
        <v>5</v>
      </c>
      <c r="D17" s="50" t="e">
        <f>#REF!</f>
        <v>#REF!</v>
      </c>
      <c r="E17" s="50" t="e">
        <f>#REF!</f>
        <v>#REF!</v>
      </c>
      <c r="F17" s="50" t="e">
        <f>#REF!</f>
        <v>#REF!</v>
      </c>
      <c r="G17" s="50" t="e">
        <f>#REF!</f>
        <v>#REF!</v>
      </c>
      <c r="H17" s="60" t="e">
        <f>#REF!</f>
        <v>#REF!</v>
      </c>
      <c r="I17" s="60" t="e">
        <f>#REF!</f>
        <v>#REF!</v>
      </c>
      <c r="J17" s="51" t="e">
        <f>#REF!</f>
        <v>#REF!</v>
      </c>
      <c r="K17" s="48">
        <v>20</v>
      </c>
      <c r="L17" s="48" t="s">
        <v>78</v>
      </c>
      <c r="O17" s="116"/>
    </row>
    <row r="18" spans="1:15" s="44" customFormat="1" ht="33.6" customHeight="1">
      <c r="A18" s="48">
        <v>9</v>
      </c>
      <c r="B18" s="49" t="s">
        <v>47</v>
      </c>
      <c r="C18" s="48" t="s">
        <v>5</v>
      </c>
      <c r="D18" s="50" t="e">
        <f>#REF!</f>
        <v>#REF!</v>
      </c>
      <c r="E18" s="50" t="e">
        <f>#REF!</f>
        <v>#REF!</v>
      </c>
      <c r="F18" s="50" t="e">
        <f>#REF!</f>
        <v>#REF!</v>
      </c>
      <c r="G18" s="50" t="e">
        <f>#REF!</f>
        <v>#REF!</v>
      </c>
      <c r="H18" s="50" t="e">
        <f>#REF!</f>
        <v>#REF!</v>
      </c>
      <c r="I18" s="50" t="e">
        <f>#REF!</f>
        <v>#REF!</v>
      </c>
      <c r="J18" s="48" t="e">
        <f>#REF!</f>
        <v>#REF!</v>
      </c>
      <c r="K18" s="48">
        <v>40</v>
      </c>
      <c r="L18" s="48" t="s">
        <v>36</v>
      </c>
    </row>
    <row r="19" spans="1:15" s="44" customFormat="1" ht="35.450000000000003" customHeight="1">
      <c r="A19" s="48">
        <v>10</v>
      </c>
      <c r="B19" s="49" t="s">
        <v>49</v>
      </c>
      <c r="C19" s="48" t="s">
        <v>5</v>
      </c>
      <c r="D19" s="50" t="s">
        <v>50</v>
      </c>
      <c r="E19" s="50">
        <v>27.2</v>
      </c>
      <c r="F19" s="48">
        <v>28.7</v>
      </c>
      <c r="G19" s="48">
        <v>27.6</v>
      </c>
      <c r="H19" s="48">
        <v>26.8</v>
      </c>
      <c r="I19" s="51" t="e">
        <f>#REF!</f>
        <v>#REF!</v>
      </c>
      <c r="J19" s="100" t="e">
        <f>#REF!</f>
        <v>#REF!</v>
      </c>
      <c r="K19" s="53">
        <v>23</v>
      </c>
      <c r="L19" s="48" t="s">
        <v>78</v>
      </c>
    </row>
    <row r="20" spans="1:15" s="44" customFormat="1" ht="25.35" customHeight="1">
      <c r="A20" s="48" t="s">
        <v>51</v>
      </c>
      <c r="B20" s="49" t="s">
        <v>52</v>
      </c>
      <c r="C20" s="48"/>
      <c r="D20" s="50"/>
      <c r="E20" s="50"/>
      <c r="F20" s="48"/>
      <c r="G20" s="48"/>
      <c r="H20" s="48"/>
      <c r="I20" s="48"/>
      <c r="J20" s="48"/>
      <c r="K20" s="48"/>
      <c r="L20" s="48"/>
    </row>
    <row r="21" spans="1:15" s="44" customFormat="1" ht="43.5" customHeight="1">
      <c r="A21" s="48">
        <v>11</v>
      </c>
      <c r="B21" s="49" t="s">
        <v>53</v>
      </c>
      <c r="C21" s="48" t="s">
        <v>54</v>
      </c>
      <c r="D21" s="50" t="s">
        <v>55</v>
      </c>
      <c r="E21" s="65" t="e">
        <f>#REF!</f>
        <v>#REF!</v>
      </c>
      <c r="F21" s="65" t="e">
        <f>#REF!</f>
        <v>#REF!</v>
      </c>
      <c r="G21" s="65" t="e">
        <f>#REF!</f>
        <v>#REF!</v>
      </c>
      <c r="H21" s="65" t="e">
        <f>#REF!</f>
        <v>#REF!</v>
      </c>
      <c r="I21" s="65" t="e">
        <f>#REF!</f>
        <v>#REF!</v>
      </c>
      <c r="J21" s="52" t="e">
        <f>#REF!</f>
        <v>#REF!</v>
      </c>
      <c r="K21" s="48" t="s">
        <v>104</v>
      </c>
      <c r="L21" s="48" t="s">
        <v>42</v>
      </c>
    </row>
    <row r="22" spans="1:15" s="44" customFormat="1" ht="30.6" customHeight="1">
      <c r="A22" s="48">
        <v>12</v>
      </c>
      <c r="B22" s="49" t="s">
        <v>56</v>
      </c>
      <c r="C22" s="48" t="s">
        <v>57</v>
      </c>
      <c r="D22" s="50" t="s">
        <v>58</v>
      </c>
      <c r="E22" s="50"/>
      <c r="F22" s="48">
        <v>183</v>
      </c>
      <c r="G22" s="48" t="s">
        <v>59</v>
      </c>
      <c r="H22" s="48" t="s">
        <v>60</v>
      </c>
      <c r="I22" s="117" t="e">
        <f>#REF!</f>
        <v>#REF!</v>
      </c>
      <c r="J22" s="48">
        <v>196</v>
      </c>
      <c r="K22" s="48">
        <v>204</v>
      </c>
      <c r="L22" s="48" t="s">
        <v>30</v>
      </c>
    </row>
    <row r="23" spans="1:15" s="44" customFormat="1" ht="29.1" customHeight="1">
      <c r="A23" s="48">
        <v>13</v>
      </c>
      <c r="B23" s="49" t="s">
        <v>61</v>
      </c>
      <c r="C23" s="48" t="s">
        <v>5</v>
      </c>
      <c r="D23" s="50" t="s">
        <v>48</v>
      </c>
      <c r="E23" s="50"/>
      <c r="F23" s="48">
        <v>27.8</v>
      </c>
      <c r="G23" s="48" t="s">
        <v>62</v>
      </c>
      <c r="H23" s="48" t="s">
        <v>63</v>
      </c>
      <c r="I23" s="51" t="str">
        <f>H23</f>
        <v>37</v>
      </c>
      <c r="J23" s="48">
        <v>40</v>
      </c>
      <c r="K23" s="48">
        <v>43</v>
      </c>
      <c r="L23" s="48" t="s">
        <v>36</v>
      </c>
    </row>
    <row r="24" spans="1:15" s="44" customFormat="1" ht="35.1" customHeight="1">
      <c r="A24" s="48">
        <v>14</v>
      </c>
      <c r="B24" s="49" t="s">
        <v>75</v>
      </c>
      <c r="C24" s="48" t="s">
        <v>5</v>
      </c>
      <c r="D24" s="50" t="s">
        <v>76</v>
      </c>
      <c r="E24" s="50"/>
      <c r="F24" s="48">
        <v>8.4700000000000006</v>
      </c>
      <c r="G24" s="48">
        <v>21.5</v>
      </c>
      <c r="H24" s="48">
        <v>12.4</v>
      </c>
      <c r="I24" s="118" t="s">
        <v>128</v>
      </c>
      <c r="J24" s="48">
        <v>18</v>
      </c>
      <c r="K24" s="48"/>
      <c r="L24" s="48" t="s">
        <v>78</v>
      </c>
    </row>
    <row r="25" spans="1:15" s="44" customFormat="1" ht="25.35" customHeight="1">
      <c r="A25" s="48">
        <v>15</v>
      </c>
      <c r="B25" s="49" t="s">
        <v>64</v>
      </c>
      <c r="C25" s="48" t="s">
        <v>5</v>
      </c>
      <c r="D25" s="64" t="e">
        <f>#REF!</f>
        <v>#REF!</v>
      </c>
      <c r="E25" s="64" t="e">
        <f>#REF!</f>
        <v>#REF!</v>
      </c>
      <c r="F25" s="64" t="e">
        <f>#REF!</f>
        <v>#REF!</v>
      </c>
      <c r="G25" s="64" t="e">
        <f>#REF!</f>
        <v>#REF!</v>
      </c>
      <c r="H25" s="64" t="e">
        <f>#REF!</f>
        <v>#REF!</v>
      </c>
      <c r="I25" s="64" t="e">
        <f>#REF!</f>
        <v>#REF!</v>
      </c>
      <c r="J25" s="124" t="e">
        <f>#REF!</f>
        <v>#REF!</v>
      </c>
      <c r="K25" s="48">
        <v>1.1599999999999999</v>
      </c>
      <c r="L25" s="48" t="s">
        <v>42</v>
      </c>
    </row>
    <row r="26" spans="1:15" s="44" customFormat="1" ht="25.35" customHeight="1">
      <c r="A26" s="48">
        <v>16</v>
      </c>
      <c r="B26" s="49" t="s">
        <v>65</v>
      </c>
      <c r="C26" s="48" t="s">
        <v>66</v>
      </c>
      <c r="D26" s="50" t="s">
        <v>103</v>
      </c>
      <c r="E26" s="50" t="e">
        <f>#REF!</f>
        <v>#REF!</v>
      </c>
      <c r="F26" s="50" t="e">
        <f>#REF!</f>
        <v>#REF!</v>
      </c>
      <c r="G26" s="50" t="e">
        <f>#REF!</f>
        <v>#REF!</v>
      </c>
      <c r="H26" s="50" t="e">
        <f>#REF!</f>
        <v>#REF!</v>
      </c>
      <c r="I26" s="50" t="e">
        <f>#REF!</f>
        <v>#REF!</v>
      </c>
      <c r="J26" s="48" t="e">
        <f>#REF!</f>
        <v>#REF!</v>
      </c>
      <c r="K26" s="48">
        <v>1.8</v>
      </c>
      <c r="L26" s="48" t="s">
        <v>78</v>
      </c>
    </row>
    <row r="27" spans="1:15" s="44" customFormat="1" ht="25.35" customHeight="1">
      <c r="A27" s="48">
        <v>17</v>
      </c>
      <c r="B27" s="49" t="s">
        <v>67</v>
      </c>
      <c r="C27" s="48" t="s">
        <v>5</v>
      </c>
      <c r="D27" s="64" t="e">
        <f>#REF!</f>
        <v>#REF!</v>
      </c>
      <c r="E27" s="64" t="e">
        <f>#REF!</f>
        <v>#REF!</v>
      </c>
      <c r="F27" s="64" t="e">
        <f>#REF!</f>
        <v>#REF!</v>
      </c>
      <c r="G27" s="64" t="e">
        <f>#REF!</f>
        <v>#REF!</v>
      </c>
      <c r="H27" s="64" t="e">
        <f>#REF!</f>
        <v>#REF!</v>
      </c>
      <c r="I27" s="64" t="e">
        <f>#REF!</f>
        <v>#REF!</v>
      </c>
      <c r="J27" s="124" t="e">
        <f>#REF!</f>
        <v>#REF!</v>
      </c>
      <c r="K27" s="48" t="s">
        <v>125</v>
      </c>
      <c r="L27" s="48" t="s">
        <v>78</v>
      </c>
    </row>
    <row r="28" spans="1:15" s="44" customFormat="1" ht="51.6" customHeight="1">
      <c r="A28" s="48">
        <v>18</v>
      </c>
      <c r="B28" s="49" t="s">
        <v>68</v>
      </c>
      <c r="C28" s="48" t="s">
        <v>5</v>
      </c>
      <c r="D28" s="50" t="e">
        <f>#REF!</f>
        <v>#REF!</v>
      </c>
      <c r="E28" s="50" t="e">
        <f>#REF!</f>
        <v>#REF!</v>
      </c>
      <c r="F28" s="50" t="e">
        <f>#REF!</f>
        <v>#REF!</v>
      </c>
      <c r="G28" s="50" t="e">
        <f>#REF!</f>
        <v>#REF!</v>
      </c>
      <c r="H28" s="50" t="e">
        <f>#REF!</f>
        <v>#REF!</v>
      </c>
      <c r="I28" s="66" t="e">
        <f>#REF!</f>
        <v>#REF!</v>
      </c>
      <c r="J28" s="66" t="e">
        <f>#REF!</f>
        <v>#REF!</v>
      </c>
      <c r="K28" s="48"/>
      <c r="L28" s="48" t="s">
        <v>30</v>
      </c>
    </row>
    <row r="29" spans="1:15" s="44" customFormat="1" ht="25.35" customHeight="1">
      <c r="A29" s="48">
        <v>19</v>
      </c>
      <c r="B29" s="49" t="s">
        <v>69</v>
      </c>
      <c r="C29" s="48" t="s">
        <v>70</v>
      </c>
      <c r="D29" s="50" t="s">
        <v>71</v>
      </c>
      <c r="E29" s="50"/>
      <c r="F29" s="48" t="s">
        <v>72</v>
      </c>
      <c r="G29" s="48" t="s">
        <v>72</v>
      </c>
      <c r="H29" s="54">
        <v>71.7</v>
      </c>
      <c r="I29" s="51">
        <f>H29</f>
        <v>71.7</v>
      </c>
      <c r="J29" s="48" t="s">
        <v>71</v>
      </c>
      <c r="K29" s="48"/>
      <c r="L29" s="48" t="s">
        <v>36</v>
      </c>
    </row>
    <row r="30" spans="1:15" s="44" customFormat="1" ht="33" customHeight="1">
      <c r="A30" s="1199" t="s">
        <v>129</v>
      </c>
      <c r="B30" s="1199"/>
      <c r="C30" s="1199"/>
      <c r="D30" s="1199"/>
      <c r="E30" s="1199"/>
      <c r="F30" s="1199"/>
      <c r="G30" s="1199"/>
      <c r="H30" s="1199"/>
      <c r="I30" s="1199"/>
      <c r="J30" s="1199"/>
      <c r="K30" s="1199"/>
      <c r="L30" s="1199"/>
    </row>
    <row r="31" spans="1:15" s="44" customFormat="1" ht="37.35" customHeight="1">
      <c r="A31" s="45">
        <v>20</v>
      </c>
      <c r="B31" s="46" t="s">
        <v>73</v>
      </c>
      <c r="C31" s="45" t="s">
        <v>5</v>
      </c>
      <c r="D31" s="47">
        <v>15</v>
      </c>
      <c r="E31" s="47"/>
      <c r="F31" s="45" t="s">
        <v>74</v>
      </c>
      <c r="G31" s="45">
        <v>20.8</v>
      </c>
      <c r="H31" s="45" t="s">
        <v>46</v>
      </c>
      <c r="I31" s="119">
        <f>(F31+G31+H31)/3</f>
        <v>16.733333333333334</v>
      </c>
      <c r="J31" s="45">
        <v>17</v>
      </c>
      <c r="K31" s="45">
        <v>18.5</v>
      </c>
      <c r="L31" s="45" t="s">
        <v>78</v>
      </c>
    </row>
    <row r="32" spans="1:15" s="44" customFormat="1" ht="32.450000000000003" customHeight="1">
      <c r="A32" s="48">
        <v>21</v>
      </c>
      <c r="B32" s="49" t="s">
        <v>77</v>
      </c>
      <c r="C32" s="48" t="s">
        <v>14</v>
      </c>
      <c r="D32" s="68" t="e">
        <f>#REF!</f>
        <v>#REF!</v>
      </c>
      <c r="E32" s="68" t="e">
        <f>#REF!</f>
        <v>#REF!</v>
      </c>
      <c r="F32" s="68" t="e">
        <f>#REF!</f>
        <v>#REF!</v>
      </c>
      <c r="G32" s="68" t="e">
        <f>#REF!</f>
        <v>#REF!</v>
      </c>
      <c r="H32" s="68" t="e">
        <f>#REF!</f>
        <v>#REF!</v>
      </c>
      <c r="I32" s="68" t="e">
        <f>#REF!</f>
        <v>#REF!</v>
      </c>
      <c r="J32" s="54" t="e">
        <f>#REF!</f>
        <v>#REF!</v>
      </c>
      <c r="K32" s="54">
        <v>15</v>
      </c>
      <c r="L32" s="48" t="s">
        <v>78</v>
      </c>
    </row>
    <row r="33" spans="1:12" s="44" customFormat="1" ht="34.35" customHeight="1">
      <c r="A33" s="48">
        <v>22</v>
      </c>
      <c r="B33" s="49" t="s">
        <v>79</v>
      </c>
      <c r="C33" s="48" t="s">
        <v>5</v>
      </c>
      <c r="D33" s="50" t="e">
        <f>#REF!</f>
        <v>#REF!</v>
      </c>
      <c r="E33" s="50" t="e">
        <f>#REF!</f>
        <v>#REF!</v>
      </c>
      <c r="F33" s="50" t="e">
        <f>#REF!</f>
        <v>#REF!</v>
      </c>
      <c r="G33" s="50" t="e">
        <f>#REF!</f>
        <v>#REF!</v>
      </c>
      <c r="H33" s="50" t="e">
        <f>#REF!</f>
        <v>#REF!</v>
      </c>
      <c r="I33" s="50" t="e">
        <f>#REF!</f>
        <v>#REF!</v>
      </c>
      <c r="J33" s="54" t="e">
        <f>#REF!</f>
        <v>#REF!</v>
      </c>
      <c r="K33" s="54" t="s">
        <v>99</v>
      </c>
      <c r="L33" s="48" t="s">
        <v>78</v>
      </c>
    </row>
    <row r="34" spans="1:12" s="44" customFormat="1" ht="32.1" customHeight="1">
      <c r="A34" s="48">
        <v>23</v>
      </c>
      <c r="B34" s="49" t="s">
        <v>80</v>
      </c>
      <c r="C34" s="48" t="s">
        <v>13</v>
      </c>
      <c r="D34" s="68" t="e">
        <f>#REF!</f>
        <v>#REF!</v>
      </c>
      <c r="E34" s="68" t="e">
        <f>#REF!</f>
        <v>#REF!</v>
      </c>
      <c r="F34" s="68" t="e">
        <f>#REF!</f>
        <v>#REF!</v>
      </c>
      <c r="G34" s="68" t="e">
        <f>#REF!</f>
        <v>#REF!</v>
      </c>
      <c r="H34" s="68" t="e">
        <f>#REF!</f>
        <v>#REF!</v>
      </c>
      <c r="I34" s="68" t="e">
        <f>#REF!</f>
        <v>#REF!</v>
      </c>
      <c r="J34" s="54" t="e">
        <f>#REF!</f>
        <v>#REF!</v>
      </c>
      <c r="K34" s="54">
        <v>74</v>
      </c>
      <c r="L34" s="48" t="s">
        <v>42</v>
      </c>
    </row>
    <row r="35" spans="1:12" s="44" customFormat="1" ht="25.35" customHeight="1">
      <c r="A35" s="48">
        <v>24</v>
      </c>
      <c r="B35" s="49" t="s">
        <v>81</v>
      </c>
      <c r="C35" s="48" t="s">
        <v>82</v>
      </c>
      <c r="D35" s="60" t="e">
        <f>#REF!</f>
        <v>#REF!</v>
      </c>
      <c r="E35" s="60" t="e">
        <f>#REF!</f>
        <v>#REF!</v>
      </c>
      <c r="F35" s="60" t="e">
        <f>#REF!</f>
        <v>#REF!</v>
      </c>
      <c r="G35" s="60" t="e">
        <f>#REF!</f>
        <v>#REF!</v>
      </c>
      <c r="H35" s="60" t="e">
        <f>#REF!</f>
        <v>#REF!</v>
      </c>
      <c r="I35" s="60" t="e">
        <f>#REF!</f>
        <v>#REF!</v>
      </c>
      <c r="J35" s="60" t="e">
        <f>#REF!</f>
        <v>#REF!</v>
      </c>
      <c r="K35" s="48">
        <v>7</v>
      </c>
      <c r="L35" s="48" t="s">
        <v>30</v>
      </c>
    </row>
    <row r="36" spans="1:12" s="44" customFormat="1" ht="35.450000000000003" customHeight="1">
      <c r="A36" s="48">
        <v>25</v>
      </c>
      <c r="B36" s="49" t="s">
        <v>83</v>
      </c>
      <c r="C36" s="48" t="s">
        <v>5</v>
      </c>
      <c r="D36" s="67" t="e">
        <f>#REF!</f>
        <v>#REF!</v>
      </c>
      <c r="E36" s="67" t="e">
        <f>#REF!</f>
        <v>#REF!</v>
      </c>
      <c r="F36" s="67" t="e">
        <f>#REF!</f>
        <v>#REF!</v>
      </c>
      <c r="G36" s="67" t="e">
        <f>#REF!</f>
        <v>#REF!</v>
      </c>
      <c r="H36" s="67" t="e">
        <f>#REF!</f>
        <v>#REF!</v>
      </c>
      <c r="I36" s="51" t="e">
        <f>#REF!</f>
        <v>#REF!</v>
      </c>
      <c r="J36" s="48" t="e">
        <f>#REF!</f>
        <v>#REF!</v>
      </c>
      <c r="K36" s="61" t="s">
        <v>12</v>
      </c>
      <c r="L36" s="48" t="s">
        <v>30</v>
      </c>
    </row>
    <row r="37" spans="1:12" s="44" customFormat="1" ht="25.35" customHeight="1">
      <c r="A37" s="48">
        <v>26</v>
      </c>
      <c r="B37" s="49" t="s">
        <v>84</v>
      </c>
      <c r="C37" s="48" t="s">
        <v>85</v>
      </c>
      <c r="D37" s="65" t="e">
        <f>#REF!</f>
        <v>#REF!</v>
      </c>
      <c r="E37" s="65" t="e">
        <f>#REF!</f>
        <v>#REF!</v>
      </c>
      <c r="F37" s="65" t="e">
        <f>#REF!</f>
        <v>#REF!</v>
      </c>
      <c r="G37" s="65" t="e">
        <f>#REF!</f>
        <v>#REF!</v>
      </c>
      <c r="H37" s="65" t="e">
        <f>#REF!</f>
        <v>#REF!</v>
      </c>
      <c r="I37" s="68" t="e">
        <f>#REF!</f>
        <v>#REF!</v>
      </c>
      <c r="J37" s="48" t="e">
        <f>#REF!</f>
        <v>#REF!</v>
      </c>
      <c r="K37" s="48">
        <v>100</v>
      </c>
      <c r="L37" s="48" t="s">
        <v>78</v>
      </c>
    </row>
    <row r="38" spans="1:12" s="44" customFormat="1" ht="25.35" customHeight="1">
      <c r="A38" s="48">
        <v>27</v>
      </c>
      <c r="B38" s="49" t="s">
        <v>86</v>
      </c>
      <c r="C38" s="48" t="s">
        <v>87</v>
      </c>
      <c r="D38" s="50" t="e">
        <f>#REF!</f>
        <v>#REF!</v>
      </c>
      <c r="E38" s="50" t="e">
        <f>#REF!</f>
        <v>#REF!</v>
      </c>
      <c r="F38" s="50" t="e">
        <f>#REF!</f>
        <v>#REF!</v>
      </c>
      <c r="G38" s="50" t="e">
        <f>#REF!</f>
        <v>#REF!</v>
      </c>
      <c r="H38" s="50" t="e">
        <f>#REF!</f>
        <v>#REF!</v>
      </c>
      <c r="I38" s="50" t="e">
        <f>#REF!</f>
        <v>#REF!</v>
      </c>
      <c r="J38" s="124" t="e">
        <f>#REF!</f>
        <v>#REF!</v>
      </c>
      <c r="K38" s="48">
        <v>9.5</v>
      </c>
      <c r="L38" s="48" t="s">
        <v>42</v>
      </c>
    </row>
    <row r="39" spans="1:12" s="44" customFormat="1" ht="25.35" customHeight="1">
      <c r="A39" s="48" t="s">
        <v>88</v>
      </c>
      <c r="B39" s="49" t="s">
        <v>89</v>
      </c>
      <c r="C39" s="48"/>
      <c r="D39" s="50"/>
      <c r="E39" s="50"/>
      <c r="F39" s="48"/>
      <c r="G39" s="48"/>
      <c r="H39" s="48"/>
      <c r="I39" s="48"/>
      <c r="J39" s="48"/>
      <c r="K39" s="48"/>
      <c r="L39" s="48"/>
    </row>
    <row r="40" spans="1:12" s="44" customFormat="1" ht="25.35" customHeight="1">
      <c r="A40" s="48">
        <v>28</v>
      </c>
      <c r="B40" s="49" t="s">
        <v>90</v>
      </c>
      <c r="C40" s="48" t="s">
        <v>5</v>
      </c>
      <c r="D40" s="50" t="e">
        <f>#REF!</f>
        <v>#REF!</v>
      </c>
      <c r="E40" s="50" t="e">
        <f>#REF!</f>
        <v>#REF!</v>
      </c>
      <c r="F40" s="50" t="e">
        <f>#REF!</f>
        <v>#REF!</v>
      </c>
      <c r="G40" s="50" t="e">
        <f>#REF!</f>
        <v>#REF!</v>
      </c>
      <c r="H40" s="50" t="e">
        <f>#REF!</f>
        <v>#REF!</v>
      </c>
      <c r="I40" s="59" t="e">
        <f>+#REF!</f>
        <v>#REF!</v>
      </c>
      <c r="J40" s="48" t="e">
        <f>#REF!</f>
        <v>#REF!</v>
      </c>
      <c r="K40" s="48">
        <v>40.6</v>
      </c>
      <c r="L40" s="48" t="s">
        <v>42</v>
      </c>
    </row>
    <row r="41" spans="1:12" s="44" customFormat="1" ht="35.1" customHeight="1">
      <c r="A41" s="48">
        <v>29</v>
      </c>
      <c r="B41" s="49" t="s">
        <v>91</v>
      </c>
      <c r="C41" s="48" t="s">
        <v>5</v>
      </c>
      <c r="D41" s="60" t="e">
        <f>#REF!</f>
        <v>#REF!</v>
      </c>
      <c r="E41" s="60" t="e">
        <f>#REF!</f>
        <v>#REF!</v>
      </c>
      <c r="F41" s="60" t="e">
        <f>#REF!</f>
        <v>#REF!</v>
      </c>
      <c r="G41" s="60" t="e">
        <f>#REF!</f>
        <v>#REF!</v>
      </c>
      <c r="H41" s="60" t="e">
        <f>#REF!</f>
        <v>#REF!</v>
      </c>
      <c r="I41" s="51" t="e">
        <f>+#REF!</f>
        <v>#REF!</v>
      </c>
      <c r="J41" s="48" t="e">
        <f>#REF!</f>
        <v>#REF!</v>
      </c>
      <c r="K41" s="48">
        <v>84</v>
      </c>
      <c r="L41" s="48" t="s">
        <v>78</v>
      </c>
    </row>
    <row r="42" spans="1:12" s="44" customFormat="1" ht="32.1" customHeight="1">
      <c r="A42" s="48">
        <v>30</v>
      </c>
      <c r="B42" s="49" t="s">
        <v>92</v>
      </c>
      <c r="C42" s="48" t="s">
        <v>5</v>
      </c>
      <c r="D42" s="60" t="e">
        <f>#REF!</f>
        <v>#REF!</v>
      </c>
      <c r="E42" s="60" t="e">
        <f>#REF!</f>
        <v>#REF!</v>
      </c>
      <c r="F42" s="60" t="e">
        <f>#REF!</f>
        <v>#REF!</v>
      </c>
      <c r="G42" s="60" t="e">
        <f>#REF!</f>
        <v>#REF!</v>
      </c>
      <c r="H42" s="60" t="e">
        <f>#REF!</f>
        <v>#REF!</v>
      </c>
      <c r="I42" s="60" t="e">
        <f>#REF!</f>
        <v>#REF!</v>
      </c>
      <c r="J42" s="48" t="e">
        <f>#REF!</f>
        <v>#REF!</v>
      </c>
      <c r="K42" s="48">
        <v>95</v>
      </c>
      <c r="L42" s="48" t="s">
        <v>30</v>
      </c>
    </row>
    <row r="43" spans="1:12" s="41" customFormat="1" ht="17.25" thickBot="1">
      <c r="A43" s="42"/>
      <c r="B43" s="42"/>
      <c r="C43" s="42"/>
      <c r="D43" s="43"/>
      <c r="E43" s="43"/>
      <c r="F43" s="42"/>
      <c r="G43" s="42"/>
      <c r="H43" s="42"/>
      <c r="I43" s="42"/>
      <c r="J43" s="42"/>
      <c r="K43" s="42"/>
      <c r="L43" s="42"/>
    </row>
    <row r="44" spans="1:12" ht="13.5" thickTop="1"/>
  </sheetData>
  <mergeCells count="14">
    <mergeCell ref="A30:L30"/>
    <mergeCell ref="A1:L1"/>
    <mergeCell ref="A2:L2"/>
    <mergeCell ref="A4:A5"/>
    <mergeCell ref="B4:B5"/>
    <mergeCell ref="C4:C5"/>
    <mergeCell ref="I4:I5"/>
    <mergeCell ref="J4:K4"/>
    <mergeCell ref="L4:L5"/>
    <mergeCell ref="E4:E5"/>
    <mergeCell ref="D4:D5"/>
    <mergeCell ref="F4:F5"/>
    <mergeCell ref="G4:G5"/>
    <mergeCell ref="H4:H5"/>
  </mergeCells>
  <phoneticPr fontId="13" type="noConversion"/>
  <pageMargins left="0.62" right="0.41" top="0.9" bottom="1.2" header="0.43" footer="0.5"/>
  <pageSetup paperSize="9" scale="95" firstPageNumber="61" orientation="landscape" horizontalDpi="300" r:id="rId1"/>
  <headerFooter alignWithMargins="0">
    <oddFooter>&amp;C&amp;P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54"/>
  <sheetViews>
    <sheetView workbookViewId="0">
      <selection activeCell="C40" sqref="C40"/>
    </sheetView>
  </sheetViews>
  <sheetFormatPr defaultRowHeight="15" customHeight="1"/>
  <cols>
    <col min="1" max="1" width="6.85546875" style="207" customWidth="1"/>
    <col min="2" max="2" width="5.42578125" style="207" customWidth="1"/>
    <col min="3" max="3" width="41.42578125" style="206" customWidth="1"/>
    <col min="4" max="9" width="8.85546875" style="206" hidden="1" customWidth="1"/>
    <col min="10" max="15" width="14.42578125" style="206" customWidth="1"/>
    <col min="16" max="18" width="9.140625" style="206"/>
    <col min="19" max="19" width="11.5703125" style="206" bestFit="1" customWidth="1"/>
    <col min="20" max="16384" width="9.140625" style="206"/>
  </cols>
  <sheetData>
    <row r="1" spans="1:22" ht="23.25" customHeight="1">
      <c r="A1" s="1223" t="s">
        <v>279</v>
      </c>
      <c r="B1" s="1223"/>
      <c r="C1" s="1223"/>
      <c r="D1" s="1223"/>
      <c r="E1" s="1223"/>
      <c r="F1" s="1223"/>
      <c r="G1" s="1223"/>
      <c r="H1" s="1223"/>
      <c r="I1" s="1223"/>
      <c r="J1" s="1223"/>
      <c r="K1" s="1223"/>
      <c r="L1" s="1223"/>
      <c r="M1" s="1223"/>
      <c r="N1" s="1223"/>
      <c r="O1" s="1223"/>
    </row>
    <row r="2" spans="1:22" ht="49.5" customHeight="1">
      <c r="A2" s="1224" t="s">
        <v>283</v>
      </c>
      <c r="B2" s="1224"/>
      <c r="C2" s="1224"/>
      <c r="D2" s="1224"/>
      <c r="E2" s="1224"/>
      <c r="F2" s="1224"/>
      <c r="G2" s="1224"/>
      <c r="H2" s="1224"/>
      <c r="I2" s="1224"/>
      <c r="J2" s="1224"/>
      <c r="K2" s="1224"/>
      <c r="L2" s="1224"/>
      <c r="M2" s="1224"/>
      <c r="N2" s="1224"/>
      <c r="O2" s="1224"/>
    </row>
    <row r="3" spans="1:22" ht="15" customHeight="1">
      <c r="A3" s="1225"/>
      <c r="B3" s="1225"/>
      <c r="C3" s="1225"/>
      <c r="D3" s="1225"/>
      <c r="E3" s="1225"/>
      <c r="F3" s="1225"/>
      <c r="G3" s="1225"/>
      <c r="H3" s="1225"/>
      <c r="I3" s="1225"/>
      <c r="J3" s="1225"/>
      <c r="K3" s="1225"/>
      <c r="L3" s="1225"/>
      <c r="M3" s="1225"/>
      <c r="N3" s="1225"/>
      <c r="O3" s="1225"/>
    </row>
    <row r="4" spans="1:22" ht="21" customHeight="1">
      <c r="C4" s="208"/>
      <c r="D4" s="208"/>
      <c r="E4" s="208"/>
      <c r="F4" s="208"/>
      <c r="G4" s="208"/>
      <c r="H4" s="208"/>
      <c r="I4" s="208"/>
      <c r="J4" s="208"/>
      <c r="K4" s="208"/>
      <c r="L4" s="209"/>
      <c r="M4" s="1226" t="s">
        <v>285</v>
      </c>
      <c r="N4" s="1226"/>
      <c r="O4" s="1226"/>
    </row>
    <row r="5" spans="1:22" s="212" customFormat="1" ht="38.25" customHeight="1">
      <c r="A5" s="210" t="s">
        <v>0</v>
      </c>
      <c r="B5" s="1210" t="s">
        <v>277</v>
      </c>
      <c r="C5" s="1211"/>
      <c r="D5" s="210">
        <v>2000</v>
      </c>
      <c r="E5" s="210">
        <v>2001</v>
      </c>
      <c r="F5" s="210">
        <v>2002</v>
      </c>
      <c r="G5" s="210">
        <v>2003</v>
      </c>
      <c r="H5" s="210">
        <v>2004</v>
      </c>
      <c r="I5" s="210">
        <v>2005</v>
      </c>
      <c r="J5" s="210" t="s">
        <v>276</v>
      </c>
      <c r="K5" s="210">
        <v>2011</v>
      </c>
      <c r="L5" s="211">
        <v>2012</v>
      </c>
      <c r="M5" s="210">
        <v>2013</v>
      </c>
      <c r="N5" s="211">
        <v>2014</v>
      </c>
      <c r="O5" s="210">
        <v>2015</v>
      </c>
    </row>
    <row r="6" spans="1:22" s="212" customFormat="1" ht="27" customHeight="1">
      <c r="A6" s="213"/>
      <c r="B6" s="1212" t="s">
        <v>215</v>
      </c>
      <c r="C6" s="1213"/>
      <c r="D6" s="214"/>
      <c r="E6" s="214"/>
      <c r="F6" s="214"/>
      <c r="G6" s="214"/>
      <c r="H6" s="214"/>
      <c r="I6" s="214"/>
      <c r="J6" s="343" t="e">
        <f>+K6+L6+M6+N6+O6</f>
        <v>#REF!</v>
      </c>
      <c r="K6" s="215" t="e">
        <f>+K8+K10+K23</f>
        <v>#REF!</v>
      </c>
      <c r="L6" s="215" t="e">
        <f>+L8+L10+L23</f>
        <v>#REF!</v>
      </c>
      <c r="M6" s="215" t="e">
        <f>+M8+M10+M23</f>
        <v>#REF!</v>
      </c>
      <c r="N6" s="215" t="e">
        <f>+N8+N10+N23</f>
        <v>#REF!</v>
      </c>
      <c r="O6" s="215" t="e">
        <f>+O8+O10+O23</f>
        <v>#REF!</v>
      </c>
    </row>
    <row r="7" spans="1:22" ht="30" hidden="1" customHeight="1">
      <c r="A7" s="216"/>
      <c r="B7" s="1219"/>
      <c r="C7" s="1220"/>
      <c r="D7" s="344"/>
      <c r="E7" s="345"/>
      <c r="F7" s="345"/>
      <c r="G7" s="345"/>
      <c r="H7" s="345"/>
      <c r="I7" s="345"/>
      <c r="J7" s="346" t="e">
        <f t="shared" ref="J7:O7" si="0">+J9+J14+J16+J18+J20+J22+J27+J29+J31+J33+J35+J37+J39+J41+J43+J45+J47+J49+J51</f>
        <v>#REF!</v>
      </c>
      <c r="K7" s="346" t="e">
        <f t="shared" si="0"/>
        <v>#REF!</v>
      </c>
      <c r="L7" s="346" t="e">
        <f t="shared" si="0"/>
        <v>#REF!</v>
      </c>
      <c r="M7" s="347" t="e">
        <f t="shared" si="0"/>
        <v>#REF!</v>
      </c>
      <c r="N7" s="346" t="e">
        <f t="shared" si="0"/>
        <v>#REF!</v>
      </c>
      <c r="O7" s="346" t="e">
        <f t="shared" si="0"/>
        <v>#REF!</v>
      </c>
      <c r="P7" s="217"/>
      <c r="Q7" s="218"/>
      <c r="S7" s="219"/>
      <c r="T7" s="218"/>
      <c r="V7" s="219"/>
    </row>
    <row r="8" spans="1:22" ht="18" customHeight="1">
      <c r="A8" s="216">
        <v>1</v>
      </c>
      <c r="B8" s="1221" t="s">
        <v>216</v>
      </c>
      <c r="C8" s="1222"/>
      <c r="D8" s="348" t="e">
        <f>+#REF!+#REF!</f>
        <v>#REF!</v>
      </c>
      <c r="E8" s="349" t="e">
        <f>+#REF!+#REF!</f>
        <v>#REF!</v>
      </c>
      <c r="F8" s="349" t="e">
        <f>+#REF!+#REF!</f>
        <v>#REF!</v>
      </c>
      <c r="G8" s="349" t="e">
        <f>+#REF!+#REF!</f>
        <v>#REF!</v>
      </c>
      <c r="H8" s="349" t="e">
        <f>+#REF!+#REF!</f>
        <v>#REF!</v>
      </c>
      <c r="I8" s="349" t="e">
        <f>+#REF!+#REF!</f>
        <v>#REF!</v>
      </c>
      <c r="J8" s="350" t="e">
        <f>+K8+L8+M8+N8+O8</f>
        <v>#REF!</v>
      </c>
      <c r="K8" s="350" t="e">
        <f>+K$54*K9/100</f>
        <v>#REF!</v>
      </c>
      <c r="L8" s="350" t="e">
        <f>+L$54*L9/100</f>
        <v>#REF!</v>
      </c>
      <c r="M8" s="351" t="e">
        <f>+M$54*M9/100</f>
        <v>#REF!</v>
      </c>
      <c r="N8" s="350" t="e">
        <f>+N$54*N9/100</f>
        <v>#REF!</v>
      </c>
      <c r="O8" s="350" t="e">
        <f>+O$54*O9/100</f>
        <v>#REF!</v>
      </c>
      <c r="P8" s="219"/>
      <c r="Q8" s="218"/>
      <c r="S8" s="219"/>
      <c r="T8" s="218"/>
      <c r="V8" s="219"/>
    </row>
    <row r="9" spans="1:22" s="223" customFormat="1" ht="18" customHeight="1">
      <c r="A9" s="220"/>
      <c r="B9" s="1216" t="s">
        <v>217</v>
      </c>
      <c r="C9" s="1209"/>
      <c r="D9" s="352"/>
      <c r="E9" s="353"/>
      <c r="F9" s="353"/>
      <c r="G9" s="353"/>
      <c r="H9" s="353"/>
      <c r="I9" s="353"/>
      <c r="J9" s="354">
        <v>6.2</v>
      </c>
      <c r="K9" s="354">
        <v>6.2</v>
      </c>
      <c r="L9" s="354">
        <v>6.2</v>
      </c>
      <c r="M9" s="355">
        <v>6.2</v>
      </c>
      <c r="N9" s="354">
        <v>6.2</v>
      </c>
      <c r="O9" s="354">
        <v>6.2</v>
      </c>
      <c r="P9" s="221"/>
      <c r="Q9" s="222"/>
      <c r="S9" s="221"/>
      <c r="T9" s="222"/>
      <c r="V9" s="221"/>
    </row>
    <row r="10" spans="1:22" ht="18" customHeight="1">
      <c r="A10" s="216">
        <v>2</v>
      </c>
      <c r="B10" s="1221" t="s">
        <v>218</v>
      </c>
      <c r="C10" s="1222"/>
      <c r="D10" s="348"/>
      <c r="E10" s="349"/>
      <c r="F10" s="349"/>
      <c r="G10" s="349"/>
      <c r="H10" s="349"/>
      <c r="I10" s="349"/>
      <c r="J10" s="350" t="e">
        <f>+J13+J15+J17+J19+J21</f>
        <v>#REF!</v>
      </c>
      <c r="K10" s="350" t="e">
        <f t="shared" ref="K10:O11" si="1">+K13+K15+K17+K19+K21</f>
        <v>#REF!</v>
      </c>
      <c r="L10" s="350" t="e">
        <f t="shared" si="1"/>
        <v>#REF!</v>
      </c>
      <c r="M10" s="351" t="e">
        <f t="shared" si="1"/>
        <v>#REF!</v>
      </c>
      <c r="N10" s="350" t="e">
        <f t="shared" si="1"/>
        <v>#REF!</v>
      </c>
      <c r="O10" s="350" t="e">
        <f t="shared" si="1"/>
        <v>#REF!</v>
      </c>
      <c r="P10" s="219"/>
      <c r="Q10" s="218"/>
      <c r="S10" s="219"/>
      <c r="T10" s="218"/>
      <c r="V10" s="219"/>
    </row>
    <row r="11" spans="1:22" s="223" customFormat="1" ht="18" customHeight="1">
      <c r="A11" s="220"/>
      <c r="B11" s="1208" t="s">
        <v>217</v>
      </c>
      <c r="C11" s="1209"/>
      <c r="D11" s="353"/>
      <c r="E11" s="353"/>
      <c r="F11" s="353"/>
      <c r="G11" s="353"/>
      <c r="H11" s="353"/>
      <c r="I11" s="353"/>
      <c r="J11" s="354" t="e">
        <f>+J14+J16+J18+J20+J22</f>
        <v>#REF!</v>
      </c>
      <c r="K11" s="354">
        <f t="shared" si="1"/>
        <v>41.8</v>
      </c>
      <c r="L11" s="354">
        <f t="shared" si="1"/>
        <v>42.5</v>
      </c>
      <c r="M11" s="354">
        <f t="shared" si="1"/>
        <v>43.3</v>
      </c>
      <c r="N11" s="354">
        <f t="shared" si="1"/>
        <v>44.000000000000007</v>
      </c>
      <c r="O11" s="354">
        <f t="shared" si="1"/>
        <v>44.800000000000004</v>
      </c>
    </row>
    <row r="12" spans="1:22" s="223" customFormat="1" ht="18" customHeight="1">
      <c r="A12" s="220"/>
      <c r="B12" s="1208" t="s">
        <v>214</v>
      </c>
      <c r="C12" s="1209"/>
      <c r="D12" s="353"/>
      <c r="E12" s="353"/>
      <c r="F12" s="353"/>
      <c r="G12" s="353"/>
      <c r="H12" s="353"/>
      <c r="I12" s="353"/>
      <c r="J12" s="354"/>
      <c r="K12" s="354"/>
      <c r="L12" s="354"/>
      <c r="M12" s="354"/>
      <c r="N12" s="354"/>
      <c r="O12" s="354"/>
    </row>
    <row r="13" spans="1:22" ht="27" customHeight="1">
      <c r="A13" s="224"/>
      <c r="B13" s="225"/>
      <c r="C13" s="226" t="s">
        <v>220</v>
      </c>
      <c r="D13" s="227">
        <v>9588</v>
      </c>
      <c r="E13" s="227">
        <v>8141.1</v>
      </c>
      <c r="F13" s="227">
        <v>7964</v>
      </c>
      <c r="G13" s="227">
        <v>11342</v>
      </c>
      <c r="H13" s="227">
        <v>22477</v>
      </c>
      <c r="I13" s="227">
        <v>26862</v>
      </c>
      <c r="J13" s="237" t="e">
        <f>+K13+L13+M13+N13+O13</f>
        <v>#REF!</v>
      </c>
      <c r="K13" s="237" t="e">
        <f>+K$54*K14/100</f>
        <v>#REF!</v>
      </c>
      <c r="L13" s="237" t="e">
        <f>+L$54*L14/100</f>
        <v>#REF!</v>
      </c>
      <c r="M13" s="237" t="e">
        <f>+M$54*M14/100</f>
        <v>#REF!</v>
      </c>
      <c r="N13" s="237" t="e">
        <f>+N$54*N14/100</f>
        <v>#REF!</v>
      </c>
      <c r="O13" s="237" t="e">
        <f>+O$54*O14/100</f>
        <v>#REF!</v>
      </c>
    </row>
    <row r="14" spans="1:22" s="223" customFormat="1" ht="26.25" customHeight="1">
      <c r="A14" s="228"/>
      <c r="B14" s="229"/>
      <c r="C14" s="230" t="s">
        <v>217</v>
      </c>
      <c r="D14" s="356"/>
      <c r="E14" s="356"/>
      <c r="F14" s="356"/>
      <c r="G14" s="356"/>
      <c r="H14" s="356"/>
      <c r="I14" s="356"/>
      <c r="J14" s="357" t="e">
        <f>100*J13/J$54</f>
        <v>#REF!</v>
      </c>
      <c r="K14" s="357">
        <v>8.1999999999999993</v>
      </c>
      <c r="L14" s="357">
        <v>7.8</v>
      </c>
      <c r="M14" s="357">
        <v>7.4</v>
      </c>
      <c r="N14" s="357">
        <v>7</v>
      </c>
      <c r="O14" s="357">
        <v>6.6</v>
      </c>
    </row>
    <row r="15" spans="1:22" ht="25.5" customHeight="1">
      <c r="A15" s="224"/>
      <c r="B15" s="225"/>
      <c r="C15" s="226" t="s">
        <v>221</v>
      </c>
      <c r="D15" s="227">
        <v>29172</v>
      </c>
      <c r="E15" s="227">
        <v>38140.5</v>
      </c>
      <c r="F15" s="227">
        <v>45337</v>
      </c>
      <c r="G15" s="227">
        <v>51060</v>
      </c>
      <c r="H15" s="227">
        <v>58715</v>
      </c>
      <c r="I15" s="227">
        <v>68297</v>
      </c>
      <c r="J15" s="237" t="e">
        <f>+K15+L15+M15+N15+O15</f>
        <v>#REF!</v>
      </c>
      <c r="K15" s="237" t="e">
        <f>+K$54*K16/100</f>
        <v>#REF!</v>
      </c>
      <c r="L15" s="237" t="e">
        <f>+L$54*L16/100</f>
        <v>#REF!</v>
      </c>
      <c r="M15" s="237" t="e">
        <f>+M$54*M16/100</f>
        <v>#REF!</v>
      </c>
      <c r="N15" s="237" t="e">
        <f>+N$54*N16/100</f>
        <v>#REF!</v>
      </c>
      <c r="O15" s="237" t="e">
        <f>+O$54*O16/100</f>
        <v>#REF!</v>
      </c>
      <c r="R15" s="206">
        <v>43550</v>
      </c>
      <c r="S15" s="231" t="e">
        <f>+L17+L19</f>
        <v>#REF!</v>
      </c>
    </row>
    <row r="16" spans="1:22" s="223" customFormat="1" ht="24" customHeight="1">
      <c r="A16" s="228"/>
      <c r="B16" s="229"/>
      <c r="C16" s="230" t="s">
        <v>217</v>
      </c>
      <c r="D16" s="356"/>
      <c r="E16" s="356"/>
      <c r="F16" s="356"/>
      <c r="G16" s="356"/>
      <c r="H16" s="356"/>
      <c r="I16" s="356"/>
      <c r="J16" s="357" t="e">
        <f>100*J15/J$54</f>
        <v>#REF!</v>
      </c>
      <c r="K16" s="357">
        <v>17.5</v>
      </c>
      <c r="L16" s="357">
        <v>18</v>
      </c>
      <c r="M16" s="357">
        <v>18.5</v>
      </c>
      <c r="N16" s="357">
        <v>19</v>
      </c>
      <c r="O16" s="357">
        <v>19.5</v>
      </c>
    </row>
    <row r="17" spans="1:22" ht="39" customHeight="1">
      <c r="A17" s="224"/>
      <c r="B17" s="225"/>
      <c r="C17" s="226" t="s">
        <v>222</v>
      </c>
      <c r="D17" s="227">
        <v>16983</v>
      </c>
      <c r="E17" s="227">
        <v>16921.599999999999</v>
      </c>
      <c r="F17" s="227">
        <v>20943</v>
      </c>
      <c r="G17" s="227">
        <v>24884</v>
      </c>
      <c r="H17" s="227">
        <v>31983</v>
      </c>
      <c r="I17" s="227">
        <v>37743</v>
      </c>
      <c r="J17" s="237" t="e">
        <f>+K17+L17+M17+N17+O17</f>
        <v>#REF!</v>
      </c>
      <c r="K17" s="237" t="e">
        <f>+K$54*K18/100</f>
        <v>#REF!</v>
      </c>
      <c r="L17" s="237" t="e">
        <f>+L$54*L18/100</f>
        <v>#REF!</v>
      </c>
      <c r="M17" s="237" t="e">
        <f>+M$54*M18/100</f>
        <v>#REF!</v>
      </c>
      <c r="N17" s="237" t="e">
        <f>+N$54*N18/100</f>
        <v>#REF!</v>
      </c>
      <c r="O17" s="237" t="e">
        <f>+O$54*O18/100</f>
        <v>#REF!</v>
      </c>
      <c r="S17" s="206" t="e">
        <f>+L17/S15</f>
        <v>#REF!</v>
      </c>
    </row>
    <row r="18" spans="1:22" s="223" customFormat="1" ht="22.5" customHeight="1">
      <c r="A18" s="228"/>
      <c r="B18" s="229"/>
      <c r="C18" s="230" t="s">
        <v>217</v>
      </c>
      <c r="D18" s="356"/>
      <c r="E18" s="356"/>
      <c r="F18" s="356"/>
      <c r="G18" s="356"/>
      <c r="H18" s="356"/>
      <c r="I18" s="356"/>
      <c r="J18" s="357" t="e">
        <f>100*J17/J$54</f>
        <v>#REF!</v>
      </c>
      <c r="K18" s="357">
        <v>9.5</v>
      </c>
      <c r="L18" s="357">
        <v>9.6999999999999993</v>
      </c>
      <c r="M18" s="357">
        <v>10</v>
      </c>
      <c r="N18" s="357">
        <v>10.199999999999999</v>
      </c>
      <c r="O18" s="357">
        <v>10.5</v>
      </c>
    </row>
    <row r="19" spans="1:22" ht="36.75" customHeight="1">
      <c r="A19" s="224"/>
      <c r="B19" s="225"/>
      <c r="C19" s="226" t="s">
        <v>223</v>
      </c>
      <c r="D19" s="227"/>
      <c r="E19" s="227"/>
      <c r="F19" s="227"/>
      <c r="G19" s="227"/>
      <c r="H19" s="227"/>
      <c r="I19" s="227"/>
      <c r="J19" s="237" t="e">
        <f>+K19+L19+M19+N19+O19</f>
        <v>#REF!</v>
      </c>
      <c r="K19" s="237" t="e">
        <f>+K$54*K20/100</f>
        <v>#REF!</v>
      </c>
      <c r="L19" s="237" t="e">
        <f>+L$54*L20/100</f>
        <v>#REF!</v>
      </c>
      <c r="M19" s="237" t="e">
        <f>+M$54*M20/100</f>
        <v>#REF!</v>
      </c>
      <c r="N19" s="237" t="e">
        <f>+N$54*N20/100</f>
        <v>#REF!</v>
      </c>
      <c r="O19" s="237" t="e">
        <f>+O$54*O20/100</f>
        <v>#REF!</v>
      </c>
      <c r="S19" s="206" t="e">
        <f>+L19/S15</f>
        <v>#REF!</v>
      </c>
    </row>
    <row r="20" spans="1:22" s="223" customFormat="1" ht="18" customHeight="1">
      <c r="A20" s="228"/>
      <c r="B20" s="229"/>
      <c r="C20" s="230" t="s">
        <v>217</v>
      </c>
      <c r="D20" s="356"/>
      <c r="E20" s="356"/>
      <c r="F20" s="356"/>
      <c r="G20" s="356"/>
      <c r="H20" s="356"/>
      <c r="I20" s="356"/>
      <c r="J20" s="357" t="e">
        <f>100*J19/J$54</f>
        <v>#REF!</v>
      </c>
      <c r="K20" s="357">
        <v>2.8</v>
      </c>
      <c r="L20" s="357">
        <v>2.9</v>
      </c>
      <c r="M20" s="357">
        <v>3</v>
      </c>
      <c r="N20" s="357">
        <v>3.1</v>
      </c>
      <c r="O20" s="357">
        <v>3.2</v>
      </c>
    </row>
    <row r="21" spans="1:22" ht="24.75" customHeight="1">
      <c r="A21" s="224"/>
      <c r="B21" s="225"/>
      <c r="C21" s="226" t="s">
        <v>224</v>
      </c>
      <c r="D21" s="227">
        <v>3563</v>
      </c>
      <c r="E21" s="227">
        <v>9045.7999999999993</v>
      </c>
      <c r="F21" s="227">
        <v>10490</v>
      </c>
      <c r="G21" s="227">
        <v>11508</v>
      </c>
      <c r="H21" s="227">
        <v>11197</v>
      </c>
      <c r="I21" s="227">
        <v>13202</v>
      </c>
      <c r="J21" s="237" t="e">
        <f>+K21+L21+M21+N21+O21</f>
        <v>#REF!</v>
      </c>
      <c r="K21" s="237" t="e">
        <f>+K$54*K22/100</f>
        <v>#REF!</v>
      </c>
      <c r="L21" s="237" t="e">
        <f>+L$54*L22/100</f>
        <v>#REF!</v>
      </c>
      <c r="M21" s="237" t="e">
        <f>+M$54*M22/100</f>
        <v>#REF!</v>
      </c>
      <c r="N21" s="237" t="e">
        <f>+N$54*N22/100</f>
        <v>#REF!</v>
      </c>
      <c r="O21" s="237" t="e">
        <f>+O$54*O22/100</f>
        <v>#REF!</v>
      </c>
    </row>
    <row r="22" spans="1:22" s="223" customFormat="1" ht="21" customHeight="1">
      <c r="A22" s="220"/>
      <c r="B22" s="232"/>
      <c r="C22" s="230" t="s">
        <v>217</v>
      </c>
      <c r="D22" s="352"/>
      <c r="E22" s="353"/>
      <c r="F22" s="353"/>
      <c r="G22" s="353"/>
      <c r="H22" s="353"/>
      <c r="I22" s="353"/>
      <c r="J22" s="358" t="e">
        <f>100*J21/J$54</f>
        <v>#REF!</v>
      </c>
      <c r="K22" s="354">
        <v>3.8</v>
      </c>
      <c r="L22" s="354">
        <v>4.0999999999999996</v>
      </c>
      <c r="M22" s="355">
        <v>4.4000000000000004</v>
      </c>
      <c r="N22" s="354">
        <v>4.7</v>
      </c>
      <c r="O22" s="354">
        <v>5</v>
      </c>
      <c r="P22" s="221"/>
      <c r="Q22" s="222"/>
      <c r="S22" s="221"/>
      <c r="T22" s="222"/>
      <c r="V22" s="221"/>
    </row>
    <row r="23" spans="1:22" s="223" customFormat="1" ht="23.25" customHeight="1">
      <c r="A23" s="224">
        <v>3</v>
      </c>
      <c r="B23" s="1214" t="s">
        <v>149</v>
      </c>
      <c r="C23" s="1215"/>
      <c r="D23" s="352"/>
      <c r="E23" s="353"/>
      <c r="F23" s="353"/>
      <c r="G23" s="353"/>
      <c r="H23" s="353"/>
      <c r="I23" s="353"/>
      <c r="J23" s="359" t="e">
        <f t="shared" ref="J23:O24" si="2">+J26+J28+J30+J32+J34+J36+J38+J40+J44+J46+J50</f>
        <v>#REF!</v>
      </c>
      <c r="K23" s="350" t="e">
        <f t="shared" si="2"/>
        <v>#REF!</v>
      </c>
      <c r="L23" s="350" t="e">
        <f t="shared" si="2"/>
        <v>#REF!</v>
      </c>
      <c r="M23" s="351" t="e">
        <f t="shared" si="2"/>
        <v>#REF!</v>
      </c>
      <c r="N23" s="350" t="e">
        <f t="shared" si="2"/>
        <v>#REF!</v>
      </c>
      <c r="O23" s="350" t="e">
        <f t="shared" si="2"/>
        <v>#REF!</v>
      </c>
      <c r="P23" s="221"/>
      <c r="Q23" s="222"/>
      <c r="S23" s="221"/>
      <c r="T23" s="222"/>
    </row>
    <row r="24" spans="1:22" s="223" customFormat="1" ht="18" customHeight="1">
      <c r="A24" s="228"/>
      <c r="B24" s="1216" t="s">
        <v>217</v>
      </c>
      <c r="C24" s="1209"/>
      <c r="D24" s="352"/>
      <c r="E24" s="353"/>
      <c r="F24" s="353"/>
      <c r="G24" s="353"/>
      <c r="H24" s="353"/>
      <c r="I24" s="353"/>
      <c r="J24" s="358" t="e">
        <f t="shared" si="2"/>
        <v>#REF!</v>
      </c>
      <c r="K24" s="354" t="e">
        <f t="shared" si="2"/>
        <v>#REF!</v>
      </c>
      <c r="L24" s="354" t="e">
        <f t="shared" si="2"/>
        <v>#REF!</v>
      </c>
      <c r="M24" s="355" t="e">
        <f t="shared" si="2"/>
        <v>#REF!</v>
      </c>
      <c r="N24" s="354" t="e">
        <f t="shared" si="2"/>
        <v>#REF!</v>
      </c>
      <c r="O24" s="354" t="e">
        <f t="shared" si="2"/>
        <v>#REF!</v>
      </c>
      <c r="P24" s="221"/>
      <c r="Q24" s="222"/>
      <c r="S24" s="221"/>
      <c r="T24" s="222"/>
      <c r="V24" s="221"/>
    </row>
    <row r="25" spans="1:22" s="223" customFormat="1" ht="18" customHeight="1">
      <c r="A25" s="228"/>
      <c r="B25" s="1217" t="s">
        <v>219</v>
      </c>
      <c r="C25" s="1218"/>
      <c r="D25" s="353"/>
      <c r="E25" s="353"/>
      <c r="F25" s="353"/>
      <c r="G25" s="353"/>
      <c r="H25" s="353"/>
      <c r="I25" s="353"/>
      <c r="J25" s="354"/>
      <c r="K25" s="354"/>
      <c r="L25" s="354"/>
      <c r="M25" s="355"/>
      <c r="N25" s="354"/>
      <c r="O25" s="354"/>
      <c r="P25" s="221"/>
      <c r="Q25" s="222"/>
      <c r="S25" s="221"/>
      <c r="T25" s="222"/>
    </row>
    <row r="26" spans="1:22" ht="36" customHeight="1">
      <c r="A26" s="224"/>
      <c r="B26" s="233"/>
      <c r="C26" s="226" t="s">
        <v>225</v>
      </c>
      <c r="D26" s="234">
        <v>3035</v>
      </c>
      <c r="E26" s="227">
        <v>7953</v>
      </c>
      <c r="F26" s="227">
        <v>11962</v>
      </c>
      <c r="G26" s="227">
        <v>14763</v>
      </c>
      <c r="H26" s="227">
        <v>15659</v>
      </c>
      <c r="I26" s="227">
        <v>18359</v>
      </c>
      <c r="J26" s="237" t="e">
        <f>+K26+L26+M26+N26+O26</f>
        <v>#REF!</v>
      </c>
      <c r="K26" s="237" t="e">
        <f>+K$54*K27/100</f>
        <v>#REF!</v>
      </c>
      <c r="L26" s="237" t="e">
        <f>+L$54*L27/100</f>
        <v>#REF!</v>
      </c>
      <c r="M26" s="360" t="e">
        <f>+M$54*M27/100</f>
        <v>#REF!</v>
      </c>
      <c r="N26" s="237" t="e">
        <f>+N$54*N27/100</f>
        <v>#REF!</v>
      </c>
      <c r="O26" s="237" t="e">
        <f>+O$54*O27/100</f>
        <v>#REF!</v>
      </c>
      <c r="P26" s="219"/>
      <c r="Q26" s="218"/>
      <c r="R26" s="206">
        <v>58410</v>
      </c>
      <c r="S26" s="235" t="e">
        <f>+L28+L32</f>
        <v>#REF!</v>
      </c>
      <c r="T26" s="218"/>
      <c r="V26" s="219"/>
    </row>
    <row r="27" spans="1:22" s="223" customFormat="1" ht="18" customHeight="1">
      <c r="A27" s="228"/>
      <c r="B27" s="229"/>
      <c r="C27" s="230" t="s">
        <v>217</v>
      </c>
      <c r="D27" s="356"/>
      <c r="E27" s="356"/>
      <c r="F27" s="356"/>
      <c r="G27" s="356"/>
      <c r="H27" s="356"/>
      <c r="I27" s="356"/>
      <c r="J27" s="357" t="e">
        <f>100*J26/J$54</f>
        <v>#REF!</v>
      </c>
      <c r="K27" s="357">
        <v>4.2</v>
      </c>
      <c r="L27" s="357">
        <v>4.2</v>
      </c>
      <c r="M27" s="357">
        <v>4.2</v>
      </c>
      <c r="N27" s="357">
        <v>4.2</v>
      </c>
      <c r="O27" s="357">
        <v>4.2</v>
      </c>
    </row>
    <row r="28" spans="1:22" ht="18" customHeight="1">
      <c r="A28" s="224"/>
      <c r="B28" s="225"/>
      <c r="C28" s="226" t="s">
        <v>226</v>
      </c>
      <c r="D28" s="227">
        <v>19913</v>
      </c>
      <c r="E28" s="227">
        <v>26999.1</v>
      </c>
      <c r="F28" s="227">
        <v>32398</v>
      </c>
      <c r="G28" s="227">
        <v>38226</v>
      </c>
      <c r="H28" s="227">
        <v>39381</v>
      </c>
      <c r="I28" s="227">
        <v>48252</v>
      </c>
      <c r="J28" s="237" t="e">
        <f>+K28+L28+M28+N28+O28</f>
        <v>#REF!</v>
      </c>
      <c r="K28" s="237" t="e">
        <f>+K$54*K29/100</f>
        <v>#REF!</v>
      </c>
      <c r="L28" s="237" t="e">
        <f>+L$54*L29/100</f>
        <v>#REF!</v>
      </c>
      <c r="M28" s="237" t="e">
        <f>+M$54*M29/100</f>
        <v>#REF!</v>
      </c>
      <c r="N28" s="237" t="e">
        <f>+N$54*N29/100</f>
        <v>#REF!</v>
      </c>
      <c r="O28" s="237" t="e">
        <f>+O$54*O29/100</f>
        <v>#REF!</v>
      </c>
      <c r="S28" s="206" t="e">
        <f>+L28/S26</f>
        <v>#REF!</v>
      </c>
    </row>
    <row r="29" spans="1:22" s="223" customFormat="1" ht="18" customHeight="1">
      <c r="A29" s="228"/>
      <c r="B29" s="229"/>
      <c r="C29" s="230" t="s">
        <v>217</v>
      </c>
      <c r="D29" s="356"/>
      <c r="E29" s="356"/>
      <c r="F29" s="356"/>
      <c r="G29" s="356"/>
      <c r="H29" s="356"/>
      <c r="I29" s="356"/>
      <c r="J29" s="357" t="e">
        <f>100*J28/J$54</f>
        <v>#REF!</v>
      </c>
      <c r="K29" s="357">
        <v>12.3</v>
      </c>
      <c r="L29" s="357">
        <v>12.6</v>
      </c>
      <c r="M29" s="357">
        <v>12.9</v>
      </c>
      <c r="N29" s="357">
        <v>13.2</v>
      </c>
      <c r="O29" s="357">
        <v>13.5</v>
      </c>
    </row>
    <row r="30" spans="1:22" ht="18" customHeight="1">
      <c r="A30" s="224"/>
      <c r="B30" s="225"/>
      <c r="C30" s="226" t="s">
        <v>227</v>
      </c>
      <c r="D30" s="227">
        <v>4453</v>
      </c>
      <c r="E30" s="227">
        <v>2974.7</v>
      </c>
      <c r="F30" s="227">
        <v>3847</v>
      </c>
      <c r="G30" s="227">
        <v>4230</v>
      </c>
      <c r="H30" s="227">
        <v>5549</v>
      </c>
      <c r="I30" s="227">
        <v>6628</v>
      </c>
      <c r="J30" s="237" t="e">
        <f>+K30+L30+M30+N30+O30</f>
        <v>#REF!</v>
      </c>
      <c r="K30" s="237" t="e">
        <f>+K$54*K31/100</f>
        <v>#REF!</v>
      </c>
      <c r="L30" s="237" t="e">
        <f>+L$54*L31/100</f>
        <v>#REF!</v>
      </c>
      <c r="M30" s="237" t="e">
        <f>+M$54*M31/100</f>
        <v>#REF!</v>
      </c>
      <c r="N30" s="237" t="e">
        <f>+N$54*N31/100</f>
        <v>#REF!</v>
      </c>
      <c r="O30" s="237" t="e">
        <f>+O$54*O31/100</f>
        <v>#REF!</v>
      </c>
      <c r="S30" s="206" t="e">
        <f>+L32/S26</f>
        <v>#REF!</v>
      </c>
    </row>
    <row r="31" spans="1:22" s="223" customFormat="1" ht="18" customHeight="1">
      <c r="A31" s="228"/>
      <c r="B31" s="229"/>
      <c r="C31" s="230" t="s">
        <v>217</v>
      </c>
      <c r="D31" s="356"/>
      <c r="E31" s="356"/>
      <c r="F31" s="356"/>
      <c r="G31" s="356"/>
      <c r="H31" s="356"/>
      <c r="I31" s="356"/>
      <c r="J31" s="357" t="e">
        <f>100*J30/J$54</f>
        <v>#REF!</v>
      </c>
      <c r="K31" s="357">
        <v>2.1</v>
      </c>
      <c r="L31" s="357">
        <v>2.1</v>
      </c>
      <c r="M31" s="357">
        <v>2.1</v>
      </c>
      <c r="N31" s="357">
        <v>2.1</v>
      </c>
      <c r="O31" s="357">
        <v>2.1</v>
      </c>
    </row>
    <row r="32" spans="1:22" ht="18" customHeight="1">
      <c r="A32" s="224"/>
      <c r="B32" s="225"/>
      <c r="C32" s="226" t="s">
        <v>228</v>
      </c>
      <c r="D32" s="227"/>
      <c r="E32" s="227"/>
      <c r="F32" s="227"/>
      <c r="G32" s="227"/>
      <c r="H32" s="227"/>
      <c r="I32" s="227"/>
      <c r="J32" s="237" t="e">
        <f>+K32+L32+M32+N32+O32</f>
        <v>#REF!</v>
      </c>
      <c r="K32" s="237" t="e">
        <f>+K$54*K33/100</f>
        <v>#REF!</v>
      </c>
      <c r="L32" s="237" t="e">
        <f>+L$54*L33/100</f>
        <v>#REF!</v>
      </c>
      <c r="M32" s="237" t="e">
        <f>+M$54*M33/100</f>
        <v>#REF!</v>
      </c>
      <c r="N32" s="237" t="e">
        <f>+N$54*N33/100</f>
        <v>#REF!</v>
      </c>
      <c r="O32" s="237" t="e">
        <f>+O$54*O33/100</f>
        <v>#REF!</v>
      </c>
      <c r="S32" s="231"/>
    </row>
    <row r="33" spans="1:22" s="223" customFormat="1" ht="18" customHeight="1">
      <c r="A33" s="228"/>
      <c r="B33" s="229"/>
      <c r="C33" s="230" t="s">
        <v>217</v>
      </c>
      <c r="D33" s="356"/>
      <c r="E33" s="356"/>
      <c r="F33" s="356"/>
      <c r="G33" s="356"/>
      <c r="H33" s="356"/>
      <c r="I33" s="356"/>
      <c r="J33" s="357" t="e">
        <f>100*J32/J$54</f>
        <v>#REF!</v>
      </c>
      <c r="K33" s="357">
        <v>3.6</v>
      </c>
      <c r="L33" s="357">
        <v>3.6</v>
      </c>
      <c r="M33" s="357">
        <v>3.6</v>
      </c>
      <c r="N33" s="357">
        <v>3.6</v>
      </c>
      <c r="O33" s="357">
        <v>3.6</v>
      </c>
    </row>
    <row r="34" spans="1:22" ht="28.5" customHeight="1">
      <c r="A34" s="224"/>
      <c r="B34" s="225"/>
      <c r="C34" s="226" t="s">
        <v>229</v>
      </c>
      <c r="D34" s="227">
        <v>1303</v>
      </c>
      <c r="E34" s="227">
        <v>2017.6</v>
      </c>
      <c r="F34" s="227">
        <v>1120</v>
      </c>
      <c r="G34" s="227">
        <v>1983</v>
      </c>
      <c r="H34" s="227">
        <v>1800</v>
      </c>
      <c r="I34" s="227">
        <v>2174</v>
      </c>
      <c r="J34" s="237" t="e">
        <f>+K34+L34+M34+N34+O34</f>
        <v>#REF!</v>
      </c>
      <c r="K34" s="237" t="e">
        <f>+K$54*K35/100</f>
        <v>#REF!</v>
      </c>
      <c r="L34" s="237" t="e">
        <f>+L$54*L35/100</f>
        <v>#REF!</v>
      </c>
      <c r="M34" s="237" t="e">
        <f>+M$54*M35/100</f>
        <v>#REF!</v>
      </c>
      <c r="N34" s="237" t="e">
        <f>+N$54*N35/100</f>
        <v>#REF!</v>
      </c>
      <c r="O34" s="237" t="e">
        <f>+O$54*O35/100</f>
        <v>#REF!</v>
      </c>
    </row>
    <row r="35" spans="1:22" s="223" customFormat="1" ht="18" customHeight="1">
      <c r="A35" s="228"/>
      <c r="B35" s="229"/>
      <c r="C35" s="230" t="s">
        <v>217</v>
      </c>
      <c r="D35" s="356"/>
      <c r="E35" s="356"/>
      <c r="F35" s="356"/>
      <c r="G35" s="356"/>
      <c r="H35" s="356"/>
      <c r="I35" s="356"/>
      <c r="J35" s="357" t="e">
        <f>100*J34/J$54</f>
        <v>#REF!</v>
      </c>
      <c r="K35" s="357">
        <v>1.5</v>
      </c>
      <c r="L35" s="357">
        <v>1.5</v>
      </c>
      <c r="M35" s="357">
        <v>1.5</v>
      </c>
      <c r="N35" s="357">
        <v>1.5</v>
      </c>
      <c r="O35" s="357">
        <v>1.5</v>
      </c>
    </row>
    <row r="36" spans="1:22" ht="18" customHeight="1">
      <c r="A36" s="224"/>
      <c r="B36" s="225"/>
      <c r="C36" s="226" t="s">
        <v>230</v>
      </c>
      <c r="D36" s="227">
        <v>4031</v>
      </c>
      <c r="E36" s="227">
        <v>1734.6</v>
      </c>
      <c r="F36" s="227">
        <v>2612</v>
      </c>
      <c r="G36" s="227">
        <v>3605</v>
      </c>
      <c r="H36" s="227">
        <v>5025</v>
      </c>
      <c r="I36" s="227">
        <v>5705</v>
      </c>
      <c r="J36" s="237" t="e">
        <f>+K36+L36+M36+N36+O36</f>
        <v>#REF!</v>
      </c>
      <c r="K36" s="237" t="e">
        <f>+K$54*K37/100</f>
        <v>#REF!</v>
      </c>
      <c r="L36" s="237" t="e">
        <f>+L$54*L37/100</f>
        <v>#REF!</v>
      </c>
      <c r="M36" s="237" t="e">
        <f>+M$54*M37/100</f>
        <v>#REF!</v>
      </c>
      <c r="N36" s="237" t="e">
        <f>+N$54*N37/100</f>
        <v>#REF!</v>
      </c>
      <c r="O36" s="237" t="e">
        <f>+O$54*O37/100</f>
        <v>#REF!</v>
      </c>
    </row>
    <row r="37" spans="1:22" s="223" customFormat="1" ht="18" customHeight="1">
      <c r="A37" s="228"/>
      <c r="B37" s="229"/>
      <c r="C37" s="230" t="s">
        <v>217</v>
      </c>
      <c r="D37" s="356"/>
      <c r="E37" s="356"/>
      <c r="F37" s="356"/>
      <c r="G37" s="356"/>
      <c r="H37" s="356"/>
      <c r="I37" s="356"/>
      <c r="J37" s="357" t="e">
        <f>100*J36/J$54</f>
        <v>#REF!</v>
      </c>
      <c r="K37" s="357">
        <v>4.5999999999999996</v>
      </c>
      <c r="L37" s="357">
        <v>4.5</v>
      </c>
      <c r="M37" s="357">
        <v>4.4000000000000004</v>
      </c>
      <c r="N37" s="357">
        <v>4.3</v>
      </c>
      <c r="O37" s="357">
        <v>4.2</v>
      </c>
    </row>
    <row r="38" spans="1:22" ht="36.75" customHeight="1">
      <c r="A38" s="224"/>
      <c r="B38" s="225"/>
      <c r="C38" s="226" t="s">
        <v>231</v>
      </c>
      <c r="D38" s="227">
        <v>1883</v>
      </c>
      <c r="E38" s="227">
        <v>1935.5</v>
      </c>
      <c r="F38" s="227">
        <v>695</v>
      </c>
      <c r="G38" s="227"/>
      <c r="H38" s="227">
        <v>1351</v>
      </c>
      <c r="I38" s="227">
        <v>1486</v>
      </c>
      <c r="J38" s="237" t="e">
        <f>+K38+L38+M38+N38+O38</f>
        <v>#REF!</v>
      </c>
      <c r="K38" s="237" t="e">
        <f>+K$54*K39/100</f>
        <v>#REF!</v>
      </c>
      <c r="L38" s="237" t="e">
        <f>+L$54*L39/100</f>
        <v>#REF!</v>
      </c>
      <c r="M38" s="237" t="e">
        <f>+M$54*M39/100</f>
        <v>#REF!</v>
      </c>
      <c r="N38" s="237" t="e">
        <f>+N$54*N39/100</f>
        <v>#REF!</v>
      </c>
      <c r="O38" s="237" t="e">
        <f>+O$54*O39/100</f>
        <v>#REF!</v>
      </c>
      <c r="R38" s="206">
        <f>1456+65373+11914</f>
        <v>78743</v>
      </c>
      <c r="S38" s="231" t="e">
        <f>+L40+L42+L50</f>
        <v>#REF!</v>
      </c>
    </row>
    <row r="39" spans="1:22" s="223" customFormat="1" ht="18" customHeight="1">
      <c r="A39" s="228"/>
      <c r="B39" s="232"/>
      <c r="C39" s="230" t="s">
        <v>217</v>
      </c>
      <c r="D39" s="361"/>
      <c r="E39" s="356"/>
      <c r="F39" s="356"/>
      <c r="G39" s="356"/>
      <c r="H39" s="356"/>
      <c r="I39" s="356"/>
      <c r="J39" s="357" t="e">
        <f>100*J38/J$54</f>
        <v>#REF!</v>
      </c>
      <c r="K39" s="357">
        <v>1.1000000000000001</v>
      </c>
      <c r="L39" s="357">
        <v>1.1000000000000001</v>
      </c>
      <c r="M39" s="362">
        <v>1.1000000000000001</v>
      </c>
      <c r="N39" s="357">
        <v>1.1000000000000001</v>
      </c>
      <c r="O39" s="357">
        <v>1.1000000000000001</v>
      </c>
      <c r="P39" s="221"/>
      <c r="Q39" s="222"/>
      <c r="S39" s="221"/>
      <c r="T39" s="222"/>
      <c r="V39" s="221"/>
    </row>
    <row r="40" spans="1:22" ht="18" customHeight="1">
      <c r="A40" s="224"/>
      <c r="B40" s="225"/>
      <c r="C40" s="226" t="s">
        <v>232</v>
      </c>
      <c r="D40" s="227">
        <v>3914</v>
      </c>
      <c r="E40" s="227">
        <v>3854</v>
      </c>
      <c r="F40" s="227">
        <v>3072</v>
      </c>
      <c r="G40" s="227">
        <v>4452</v>
      </c>
      <c r="H40" s="227">
        <v>8260</v>
      </c>
      <c r="I40" s="227">
        <v>9727</v>
      </c>
      <c r="J40" s="237" t="e">
        <f>+K40+L40+M40+N40+O40</f>
        <v>#REF!</v>
      </c>
      <c r="K40" s="237" t="e">
        <f>+K$54*K41/100</f>
        <v>#REF!</v>
      </c>
      <c r="L40" s="237" t="e">
        <f>+L$54*L41/100</f>
        <v>#REF!</v>
      </c>
      <c r="M40" s="237" t="e">
        <f>+M$54*M41/100</f>
        <v>#REF!</v>
      </c>
      <c r="N40" s="237" t="e">
        <f>+N$54*N41/100</f>
        <v>#REF!</v>
      </c>
      <c r="O40" s="237" t="e">
        <f>+O$54*O41/100</f>
        <v>#REF!</v>
      </c>
      <c r="S40" s="206" t="e">
        <f>+L40/S38</f>
        <v>#REF!</v>
      </c>
    </row>
    <row r="41" spans="1:22" s="223" customFormat="1" ht="18" customHeight="1">
      <c r="A41" s="228"/>
      <c r="B41" s="229"/>
      <c r="C41" s="230" t="s">
        <v>217</v>
      </c>
      <c r="D41" s="356"/>
      <c r="E41" s="356"/>
      <c r="F41" s="356"/>
      <c r="G41" s="356"/>
      <c r="H41" s="356"/>
      <c r="I41" s="356"/>
      <c r="J41" s="357" t="e">
        <f>100*J40/J$54</f>
        <v>#REF!</v>
      </c>
      <c r="K41" s="357">
        <v>3.4</v>
      </c>
      <c r="L41" s="357">
        <v>3.4</v>
      </c>
      <c r="M41" s="357">
        <v>3.4</v>
      </c>
      <c r="N41" s="357">
        <v>3.4</v>
      </c>
      <c r="O41" s="357">
        <v>3.4</v>
      </c>
    </row>
    <row r="42" spans="1:22" ht="55.5" hidden="1" customHeight="1">
      <c r="A42" s="224"/>
      <c r="B42" s="225"/>
      <c r="C42" s="226" t="s">
        <v>233</v>
      </c>
      <c r="D42" s="227">
        <v>793</v>
      </c>
      <c r="E42" s="227">
        <v>342</v>
      </c>
      <c r="F42" s="227">
        <v>818</v>
      </c>
      <c r="G42" s="227">
        <v>892</v>
      </c>
      <c r="H42" s="227">
        <v>1015</v>
      </c>
      <c r="I42" s="227">
        <v>1217</v>
      </c>
      <c r="J42" s="237"/>
      <c r="K42" s="237"/>
      <c r="L42" s="237"/>
      <c r="M42" s="237"/>
      <c r="N42" s="237"/>
      <c r="O42" s="237"/>
      <c r="S42" s="206" t="e">
        <f>+L42/S38</f>
        <v>#REF!</v>
      </c>
    </row>
    <row r="43" spans="1:22" s="223" customFormat="1" ht="18" hidden="1" customHeight="1">
      <c r="A43" s="228"/>
      <c r="B43" s="229"/>
      <c r="C43" s="230" t="s">
        <v>217</v>
      </c>
      <c r="D43" s="356"/>
      <c r="E43" s="356"/>
      <c r="F43" s="356"/>
      <c r="G43" s="356"/>
      <c r="H43" s="356"/>
      <c r="I43" s="356"/>
      <c r="J43" s="357"/>
      <c r="K43" s="357"/>
      <c r="L43" s="357"/>
      <c r="M43" s="357"/>
      <c r="N43" s="357"/>
      <c r="O43" s="357"/>
    </row>
    <row r="44" spans="1:22" ht="18" customHeight="1">
      <c r="A44" s="224"/>
      <c r="B44" s="225"/>
      <c r="C44" s="226" t="s">
        <v>234</v>
      </c>
      <c r="D44" s="227">
        <v>6084</v>
      </c>
      <c r="E44" s="227">
        <v>6225.3</v>
      </c>
      <c r="F44" s="227">
        <v>5882</v>
      </c>
      <c r="G44" s="227">
        <v>7118</v>
      </c>
      <c r="H44" s="227">
        <v>8614</v>
      </c>
      <c r="I44" s="227">
        <v>10097</v>
      </c>
      <c r="J44" s="237" t="e">
        <f>+K44+L44+M44+N44+O44</f>
        <v>#REF!</v>
      </c>
      <c r="K44" s="237" t="e">
        <f>+K$54*K45/100</f>
        <v>#REF!</v>
      </c>
      <c r="L44" s="237" t="e">
        <f>+L$54*L45/100</f>
        <v>#REF!</v>
      </c>
      <c r="M44" s="237" t="e">
        <f>+M$54*M45/100</f>
        <v>#REF!</v>
      </c>
      <c r="N44" s="237" t="e">
        <f>+N$54*N45/100</f>
        <v>#REF!</v>
      </c>
      <c r="O44" s="237" t="e">
        <f>+O$54*O45/100</f>
        <v>#REF!</v>
      </c>
      <c r="S44" s="206" t="e">
        <f>+L50/S38</f>
        <v>#REF!</v>
      </c>
    </row>
    <row r="45" spans="1:22" s="223" customFormat="1" ht="18" customHeight="1">
      <c r="A45" s="228"/>
      <c r="B45" s="229"/>
      <c r="C45" s="230" t="s">
        <v>217</v>
      </c>
      <c r="D45" s="356"/>
      <c r="E45" s="356"/>
      <c r="F45" s="356"/>
      <c r="G45" s="356"/>
      <c r="H45" s="356"/>
      <c r="I45" s="356"/>
      <c r="J45" s="357" t="e">
        <f>100*J44/J$54</f>
        <v>#REF!</v>
      </c>
      <c r="K45" s="357">
        <v>2.9</v>
      </c>
      <c r="L45" s="357">
        <v>3</v>
      </c>
      <c r="M45" s="357">
        <v>3.1</v>
      </c>
      <c r="N45" s="357">
        <v>3.2</v>
      </c>
      <c r="O45" s="357">
        <v>3.3</v>
      </c>
    </row>
    <row r="46" spans="1:22" ht="18" customHeight="1">
      <c r="A46" s="224"/>
      <c r="B46" s="225"/>
      <c r="C46" s="226" t="s">
        <v>235</v>
      </c>
      <c r="D46" s="227">
        <v>2323</v>
      </c>
      <c r="E46" s="227">
        <v>2770.1</v>
      </c>
      <c r="F46" s="227">
        <v>3207</v>
      </c>
      <c r="G46" s="227">
        <v>4370</v>
      </c>
      <c r="H46" s="227">
        <v>5665</v>
      </c>
      <c r="I46" s="227">
        <v>5775</v>
      </c>
      <c r="J46" s="237" t="e">
        <f>+K46+L46+M46+N46+O46</f>
        <v>#REF!</v>
      </c>
      <c r="K46" s="237" t="e">
        <f>+K$54*K47/100</f>
        <v>#REF!</v>
      </c>
      <c r="L46" s="237" t="e">
        <f>+L$54*L47/100</f>
        <v>#REF!</v>
      </c>
      <c r="M46" s="237" t="e">
        <f>+M$54*M47/100</f>
        <v>#REF!</v>
      </c>
      <c r="N46" s="237" t="e">
        <f>+N$54*N47/100</f>
        <v>#REF!</v>
      </c>
      <c r="O46" s="237" t="e">
        <f>+O$54*O47/100</f>
        <v>#REF!</v>
      </c>
    </row>
    <row r="47" spans="1:22" s="223" customFormat="1" ht="18" customHeight="1">
      <c r="A47" s="228"/>
      <c r="B47" s="229"/>
      <c r="C47" s="230" t="s">
        <v>217</v>
      </c>
      <c r="D47" s="356"/>
      <c r="E47" s="356"/>
      <c r="F47" s="356"/>
      <c r="G47" s="356"/>
      <c r="H47" s="356"/>
      <c r="I47" s="356"/>
      <c r="J47" s="357" t="e">
        <f>100*J46/J$54</f>
        <v>#REF!</v>
      </c>
      <c r="K47" s="357">
        <v>1.5</v>
      </c>
      <c r="L47" s="357">
        <v>1.6</v>
      </c>
      <c r="M47" s="357">
        <v>1.7</v>
      </c>
      <c r="N47" s="357">
        <v>1.8</v>
      </c>
      <c r="O47" s="357">
        <v>1.9</v>
      </c>
    </row>
    <row r="48" spans="1:22" ht="18" hidden="1" customHeight="1">
      <c r="A48" s="224"/>
      <c r="B48" s="225"/>
      <c r="C48" s="226" t="s">
        <v>236</v>
      </c>
      <c r="D48" s="227">
        <v>2812</v>
      </c>
      <c r="E48" s="227">
        <v>2228.4</v>
      </c>
      <c r="F48" s="227">
        <v>3029</v>
      </c>
      <c r="G48" s="227">
        <v>4288</v>
      </c>
      <c r="H48" s="227">
        <v>4583</v>
      </c>
      <c r="I48" s="227">
        <v>4893</v>
      </c>
      <c r="J48" s="237"/>
      <c r="K48" s="237"/>
      <c r="L48" s="237"/>
      <c r="M48" s="237"/>
      <c r="N48" s="237"/>
      <c r="O48" s="237"/>
    </row>
    <row r="49" spans="1:15" s="223" customFormat="1" ht="18" hidden="1" customHeight="1">
      <c r="A49" s="228"/>
      <c r="B49" s="236"/>
      <c r="C49" s="230" t="s">
        <v>217</v>
      </c>
      <c r="D49" s="356"/>
      <c r="E49" s="356"/>
      <c r="F49" s="356"/>
      <c r="G49" s="356"/>
      <c r="H49" s="356"/>
      <c r="I49" s="356"/>
      <c r="J49" s="357"/>
      <c r="K49" s="357"/>
      <c r="L49" s="357"/>
      <c r="M49" s="357"/>
      <c r="N49" s="357"/>
      <c r="O49" s="357"/>
    </row>
    <row r="50" spans="1:15" ht="18" customHeight="1">
      <c r="A50" s="225"/>
      <c r="B50" s="229"/>
      <c r="C50" s="226" t="s">
        <v>237</v>
      </c>
      <c r="D50" s="227">
        <v>20400</v>
      </c>
      <c r="E50" s="227">
        <v>23070.9</v>
      </c>
      <c r="F50" s="227">
        <v>29230</v>
      </c>
      <c r="G50" s="227">
        <v>35151</v>
      </c>
      <c r="H50" s="227">
        <v>46690</v>
      </c>
      <c r="I50" s="227">
        <v>56969</v>
      </c>
      <c r="J50" s="237" t="e">
        <f>+K50+L50+M50+N50+O50</f>
        <v>#REF!</v>
      </c>
      <c r="K50" s="237" t="e">
        <f>+K54-K8-K13-K15-K17-K19-K21-K26-K28-K30-K32-K34-K36-K38-K40-K42-K44-K46-K48</f>
        <v>#REF!</v>
      </c>
      <c r="L50" s="237" t="e">
        <f>+L54-L8-L13-L15-L17-L19-L21-L26-L28-L30-L32-L34-L36-L38-L40-L42-L44-L46-L48</f>
        <v>#REF!</v>
      </c>
      <c r="M50" s="237" t="e">
        <f>+M54-M8-M13-M15-M17-M19-M21-M26-M28-M30-M32-M34-M36-M38-M40-M42-M44-M46-M48</f>
        <v>#REF!</v>
      </c>
      <c r="N50" s="237" t="e">
        <f>+N54-N8-N13-N15-N17-N19-N21-N26-N28-N30-N32-N34-N36-N38-N40-N42-N44-N46-N48</f>
        <v>#REF!</v>
      </c>
      <c r="O50" s="237" t="e">
        <f>+O54-O8-O13-O15-O17-O19-O21-O26-O28-O30-O32-O34-O36-O38-O40-O42-O44-O46-O48</f>
        <v>#REF!</v>
      </c>
    </row>
    <row r="51" spans="1:15" s="223" customFormat="1" ht="18" customHeight="1">
      <c r="A51" s="229"/>
      <c r="B51" s="229"/>
      <c r="C51" s="230" t="s">
        <v>217</v>
      </c>
      <c r="D51" s="356"/>
      <c r="E51" s="356"/>
      <c r="F51" s="356"/>
      <c r="G51" s="356"/>
      <c r="H51" s="356"/>
      <c r="I51" s="356"/>
      <c r="J51" s="357" t="e">
        <f t="shared" ref="J51:O51" si="3">100*J50/J$54</f>
        <v>#REF!</v>
      </c>
      <c r="K51" s="357" t="e">
        <f t="shared" si="3"/>
        <v>#REF!</v>
      </c>
      <c r="L51" s="357" t="e">
        <f t="shared" si="3"/>
        <v>#REF!</v>
      </c>
      <c r="M51" s="357" t="e">
        <f t="shared" si="3"/>
        <v>#REF!</v>
      </c>
      <c r="N51" s="357" t="e">
        <f t="shared" si="3"/>
        <v>#REF!</v>
      </c>
      <c r="O51" s="357" t="e">
        <f t="shared" si="3"/>
        <v>#REF!</v>
      </c>
    </row>
    <row r="52" spans="1:15" ht="15" customHeight="1">
      <c r="A52" s="238"/>
      <c r="B52" s="239"/>
      <c r="C52" s="240"/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2"/>
    </row>
    <row r="53" spans="1:15" ht="15" customHeight="1">
      <c r="C53" s="243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</row>
    <row r="54" spans="1:15" ht="30" customHeight="1">
      <c r="A54" s="216"/>
      <c r="B54" s="1212" t="s">
        <v>174</v>
      </c>
      <c r="C54" s="1213"/>
      <c r="D54" s="345">
        <v>151183</v>
      </c>
      <c r="E54" s="345">
        <v>170496</v>
      </c>
      <c r="F54" s="345">
        <v>200145</v>
      </c>
      <c r="G54" s="345">
        <v>239246</v>
      </c>
      <c r="H54" s="345">
        <v>290927</v>
      </c>
      <c r="I54" s="345">
        <v>343135</v>
      </c>
      <c r="J54" s="343" t="e">
        <f>+K54+L54+M54+N54+O54</f>
        <v>#REF!</v>
      </c>
      <c r="K54" s="343" t="e">
        <f>#REF!*1000</f>
        <v>#REF!</v>
      </c>
      <c r="L54" s="343" t="e">
        <f>#REF!*1000</f>
        <v>#REF!</v>
      </c>
      <c r="M54" s="343" t="e">
        <f>#REF!*1000</f>
        <v>#REF!</v>
      </c>
      <c r="N54" s="343" t="e">
        <f>#REF!*1000</f>
        <v>#REF!</v>
      </c>
      <c r="O54" s="343" t="e">
        <f>#REF!*1000</f>
        <v>#REF!</v>
      </c>
    </row>
  </sheetData>
  <mergeCells count="16">
    <mergeCell ref="A1:O1"/>
    <mergeCell ref="A2:O2"/>
    <mergeCell ref="A3:O3"/>
    <mergeCell ref="M4:O4"/>
    <mergeCell ref="B11:C11"/>
    <mergeCell ref="B12:C12"/>
    <mergeCell ref="B5:C5"/>
    <mergeCell ref="B54:C54"/>
    <mergeCell ref="B6:C6"/>
    <mergeCell ref="B23:C23"/>
    <mergeCell ref="B24:C24"/>
    <mergeCell ref="B25:C25"/>
    <mergeCell ref="B7:C7"/>
    <mergeCell ref="B8:C8"/>
    <mergeCell ref="B9:C9"/>
    <mergeCell ref="B10:C10"/>
  </mergeCells>
  <phoneticPr fontId="69" type="noConversion"/>
  <printOptions horizontalCentered="1"/>
  <pageMargins left="0.70866141732283472" right="0.70866141732283472" top="0.59055118110236227" bottom="0.59055118110236227" header="0.31496062992125984" footer="0.31496062992125984"/>
  <pageSetup paperSize="9" scale="95" fitToHeight="0" orientation="landscape" r:id="rId1"/>
  <headerFooter alignWithMargins="0">
    <oddHeader>&amp;R&amp;P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65"/>
  <sheetViews>
    <sheetView workbookViewId="0">
      <pane xSplit="2" ySplit="20" topLeftCell="C21" activePane="bottomRight" state="frozen"/>
      <selection activeCell="C40" sqref="C40"/>
      <selection pane="topRight" activeCell="C40" sqref="C40"/>
      <selection pane="bottomLeft" activeCell="C40" sqref="C40"/>
      <selection pane="bottomRight" activeCell="C40" sqref="C40"/>
    </sheetView>
  </sheetViews>
  <sheetFormatPr defaultRowHeight="15.75"/>
  <cols>
    <col min="1" max="1" width="4.42578125" style="335" customWidth="1"/>
    <col min="2" max="2" width="36.5703125" style="252" customWidth="1"/>
    <col min="3" max="3" width="14.85546875" style="251" customWidth="1"/>
    <col min="4" max="4" width="14.85546875" style="252" customWidth="1"/>
    <col min="5" max="7" width="14.85546875" style="253" customWidth="1"/>
    <col min="8" max="8" width="14.85546875" style="336" customWidth="1"/>
    <col min="9" max="9" width="13.85546875" style="254" hidden="1" customWidth="1"/>
    <col min="10" max="10" width="12.140625" style="254" customWidth="1"/>
    <col min="11" max="12" width="9.140625" style="245"/>
    <col min="13" max="13" width="10.140625" style="245" bestFit="1" customWidth="1"/>
    <col min="14" max="16384" width="9.140625" style="245"/>
  </cols>
  <sheetData>
    <row r="1" spans="1:22" s="206" customFormat="1" ht="30.75" customHeight="1">
      <c r="A1" s="1223" t="s">
        <v>280</v>
      </c>
      <c r="B1" s="1223"/>
      <c r="C1" s="1223"/>
      <c r="D1" s="1223"/>
      <c r="E1" s="1223"/>
      <c r="F1" s="1223"/>
      <c r="G1" s="1223"/>
      <c r="H1" s="1223"/>
      <c r="I1" s="205"/>
      <c r="J1" s="205"/>
      <c r="K1" s="205"/>
      <c r="L1" s="205"/>
      <c r="M1" s="205"/>
      <c r="N1" s="205"/>
    </row>
    <row r="2" spans="1:22" ht="45" customHeight="1">
      <c r="A2" s="1227" t="s">
        <v>286</v>
      </c>
      <c r="B2" s="1228"/>
      <c r="C2" s="1228"/>
      <c r="D2" s="1228"/>
      <c r="E2" s="1228"/>
      <c r="F2" s="1228"/>
      <c r="G2" s="1228"/>
      <c r="H2" s="1228"/>
      <c r="I2" s="1228"/>
      <c r="J2" s="244"/>
    </row>
    <row r="3" spans="1:22" ht="12.75" customHeight="1">
      <c r="A3" s="246"/>
      <c r="B3" s="244"/>
      <c r="C3" s="247"/>
      <c r="D3" s="244"/>
      <c r="E3" s="244"/>
      <c r="F3" s="244"/>
      <c r="G3" s="244"/>
      <c r="H3" s="244"/>
      <c r="I3" s="248"/>
      <c r="J3" s="248"/>
    </row>
    <row r="4" spans="1:22" ht="27.75" customHeight="1">
      <c r="A4" s="249"/>
      <c r="B4" s="250"/>
      <c r="F4" s="1229" t="s">
        <v>285</v>
      </c>
      <c r="G4" s="1229"/>
      <c r="H4" s="1229"/>
      <c r="I4" s="1230"/>
    </row>
    <row r="5" spans="1:22" s="262" customFormat="1" ht="39.75" customHeight="1">
      <c r="A5" s="255"/>
      <c r="B5" s="256" t="s">
        <v>277</v>
      </c>
      <c r="C5" s="257" t="s">
        <v>276</v>
      </c>
      <c r="D5" s="258">
        <v>2011</v>
      </c>
      <c r="E5" s="259">
        <v>2012</v>
      </c>
      <c r="F5" s="259">
        <v>2013</v>
      </c>
      <c r="G5" s="259">
        <v>2014</v>
      </c>
      <c r="H5" s="259">
        <v>2015</v>
      </c>
      <c r="I5" s="260">
        <v>2011</v>
      </c>
      <c r="J5" s="261"/>
    </row>
    <row r="6" spans="1:22" s="270" customFormat="1" ht="52.5" hidden="1" customHeight="1">
      <c r="A6" s="263"/>
      <c r="B6" s="264" t="s">
        <v>215</v>
      </c>
      <c r="C6" s="265"/>
      <c r="D6" s="266"/>
      <c r="E6" s="266"/>
      <c r="F6" s="266"/>
      <c r="G6" s="266"/>
      <c r="H6" s="267"/>
      <c r="I6" s="268">
        <f>[2]cc2011!H5</f>
        <v>152000.05204045697</v>
      </c>
      <c r="J6" s="269"/>
      <c r="L6" s="271"/>
    </row>
    <row r="7" spans="1:22" s="281" customFormat="1" ht="46.5" hidden="1" customHeight="1">
      <c r="A7" s="272" t="s">
        <v>3</v>
      </c>
      <c r="B7" s="273" t="s">
        <v>274</v>
      </c>
      <c r="C7" s="274"/>
      <c r="D7" s="275"/>
      <c r="E7" s="276"/>
      <c r="F7" s="276"/>
      <c r="G7" s="276"/>
      <c r="H7" s="277"/>
      <c r="I7" s="278">
        <f>[2]cc2011!H6</f>
        <v>10080</v>
      </c>
      <c r="J7" s="279"/>
      <c r="K7" s="280"/>
      <c r="M7" s="282"/>
      <c r="N7" s="280"/>
      <c r="P7" s="282"/>
      <c r="Q7" s="280"/>
      <c r="S7" s="282"/>
      <c r="T7" s="280"/>
      <c r="V7" s="282"/>
    </row>
    <row r="8" spans="1:22" ht="47.25" hidden="1">
      <c r="A8" s="283"/>
      <c r="B8" s="284" t="s">
        <v>273</v>
      </c>
      <c r="C8" s="285"/>
      <c r="D8" s="286">
        <f>+[2]cc2006!C7+[2]cc2006!C8</f>
        <v>120</v>
      </c>
      <c r="E8" s="287">
        <f>+[2]cc2007!C8</f>
        <v>220</v>
      </c>
      <c r="F8" s="287">
        <f>+[2]cc2008!C8</f>
        <v>200</v>
      </c>
      <c r="G8" s="288">
        <f>+[2]cc2009!C8</f>
        <v>200</v>
      </c>
      <c r="H8" s="288">
        <f>+[2]cc2010!H8</f>
        <v>200</v>
      </c>
      <c r="I8" s="289">
        <f>[2]cc2011!H7</f>
        <v>180</v>
      </c>
      <c r="J8" s="290"/>
      <c r="K8" s="291"/>
      <c r="M8" s="292"/>
      <c r="N8" s="291"/>
      <c r="P8" s="292"/>
      <c r="Q8" s="291"/>
      <c r="S8" s="292"/>
      <c r="T8" s="291"/>
      <c r="V8" s="292"/>
    </row>
    <row r="9" spans="1:22" ht="47.25" hidden="1">
      <c r="A9" s="283"/>
      <c r="B9" s="284" t="s">
        <v>272</v>
      </c>
      <c r="C9" s="285"/>
      <c r="D9" s="286">
        <f>+[2]cc2006!C9</f>
        <v>300</v>
      </c>
      <c r="E9" s="287">
        <f>+[2]cc2007!C9</f>
        <v>200</v>
      </c>
      <c r="F9" s="287">
        <f>+[2]cc2008!C9</f>
        <v>200</v>
      </c>
      <c r="G9" s="288">
        <f>+[2]cc2009!C9</f>
        <v>200</v>
      </c>
      <c r="H9" s="288">
        <f>+[2]cc2010!H9</f>
        <v>200</v>
      </c>
      <c r="I9" s="289">
        <f>[2]cc2011!H8</f>
        <v>200</v>
      </c>
      <c r="J9" s="290"/>
      <c r="K9" s="291"/>
      <c r="M9" s="292"/>
      <c r="N9" s="291"/>
      <c r="P9" s="292"/>
      <c r="Q9" s="291"/>
      <c r="S9" s="292"/>
      <c r="T9" s="291"/>
      <c r="V9" s="292"/>
    </row>
    <row r="10" spans="1:22" ht="31.5" hidden="1">
      <c r="A10" s="283"/>
      <c r="B10" s="284" t="s">
        <v>271</v>
      </c>
      <c r="C10" s="285"/>
      <c r="D10" s="286">
        <f>+[2]cc2006!C10</f>
        <v>2000</v>
      </c>
      <c r="E10" s="287">
        <f>+[2]cc2007!C10</f>
        <v>2500</v>
      </c>
      <c r="F10" s="287">
        <f>+[2]cc2008!C10</f>
        <v>2300</v>
      </c>
      <c r="G10" s="288">
        <f>+[2]cc2009!C10</f>
        <v>3700</v>
      </c>
      <c r="H10" s="288">
        <f>+[2]cc2010!H10</f>
        <v>3700</v>
      </c>
      <c r="I10" s="289">
        <f>[2]cc2011!H9</f>
        <v>4500</v>
      </c>
      <c r="J10" s="290"/>
      <c r="K10" s="291"/>
      <c r="M10" s="292"/>
      <c r="N10" s="291"/>
      <c r="P10" s="292"/>
      <c r="Q10" s="291"/>
      <c r="S10" s="292"/>
      <c r="T10" s="291"/>
      <c r="V10" s="292"/>
    </row>
    <row r="11" spans="1:22" hidden="1">
      <c r="A11" s="283"/>
      <c r="B11" s="293" t="s">
        <v>270</v>
      </c>
      <c r="C11" s="285"/>
      <c r="D11" s="287"/>
      <c r="E11" s="287"/>
      <c r="F11" s="287">
        <f>+[2]cc2008!C11</f>
        <v>120</v>
      </c>
      <c r="G11" s="288"/>
      <c r="H11" s="288"/>
      <c r="I11" s="289"/>
      <c r="J11" s="290"/>
    </row>
    <row r="12" spans="1:22" ht="31.5" hidden="1">
      <c r="A12" s="283"/>
      <c r="B12" s="294" t="s">
        <v>269</v>
      </c>
      <c r="C12" s="295"/>
      <c r="D12" s="287"/>
      <c r="E12" s="287"/>
      <c r="F12" s="287"/>
      <c r="G12" s="288">
        <f>+[2]cc2009!C11</f>
        <v>4900</v>
      </c>
      <c r="H12" s="288">
        <f>+[2]cc2010!H11</f>
        <v>3500</v>
      </c>
      <c r="I12" s="289">
        <f>[2]cc2011!H10</f>
        <v>3500</v>
      </c>
      <c r="J12" s="290"/>
    </row>
    <row r="13" spans="1:22" ht="78.75" hidden="1">
      <c r="A13" s="283"/>
      <c r="B13" s="294" t="s">
        <v>268</v>
      </c>
      <c r="C13" s="295"/>
      <c r="D13" s="287">
        <f>+[2]cc2006!C11</f>
        <v>150</v>
      </c>
      <c r="E13" s="287" t="e">
        <f>+[2]cc2007!C11</f>
        <v>#REF!</v>
      </c>
      <c r="F13" s="287"/>
      <c r="G13" s="288">
        <f>+[2]cc2009!C12</f>
        <v>160</v>
      </c>
      <c r="H13" s="288">
        <f>+[2]cc2010!H12</f>
        <v>300</v>
      </c>
      <c r="I13" s="289">
        <f>[2]cc2011!H11</f>
        <v>820</v>
      </c>
      <c r="J13" s="290"/>
    </row>
    <row r="14" spans="1:22" hidden="1">
      <c r="A14" s="283"/>
      <c r="B14" s="296" t="s">
        <v>267</v>
      </c>
      <c r="C14" s="297"/>
      <c r="D14" s="287"/>
      <c r="E14" s="287">
        <f>+[2]cc2007!C13</f>
        <v>100</v>
      </c>
      <c r="F14" s="287"/>
      <c r="G14" s="288"/>
      <c r="H14" s="288"/>
      <c r="I14" s="289"/>
      <c r="J14" s="290"/>
    </row>
    <row r="15" spans="1:22" hidden="1">
      <c r="A15" s="283"/>
      <c r="B15" s="293" t="s">
        <v>266</v>
      </c>
      <c r="C15" s="285"/>
      <c r="D15" s="287"/>
      <c r="E15" s="287">
        <f>+[2]cc2007!C12</f>
        <v>1000</v>
      </c>
      <c r="F15" s="287">
        <f>+[2]cc2008!C12</f>
        <v>600</v>
      </c>
      <c r="G15" s="288">
        <f>+[2]cc2009!C13</f>
        <v>800</v>
      </c>
      <c r="H15" s="288">
        <f>+[2]cc2010!H13</f>
        <v>800</v>
      </c>
      <c r="I15" s="289">
        <f>[2]cc2011!H12</f>
        <v>880</v>
      </c>
      <c r="J15" s="290"/>
    </row>
    <row r="16" spans="1:22" s="281" customFormat="1" ht="45.75" customHeight="1">
      <c r="A16" s="272"/>
      <c r="B16" s="298" t="s">
        <v>215</v>
      </c>
      <c r="C16" s="274" t="e">
        <f>+D16+E16+F16+G16+H16</f>
        <v>#REF!</v>
      </c>
      <c r="D16" s="276" t="e">
        <f>+D21+D33+D53+D55</f>
        <v>#REF!</v>
      </c>
      <c r="E16" s="276" t="e">
        <f>+E21+E33+E53+E55</f>
        <v>#REF!</v>
      </c>
      <c r="F16" s="276" t="e">
        <f>+F21+F33+F53+F55</f>
        <v>#REF!</v>
      </c>
      <c r="G16" s="276" t="e">
        <f>+G21+G33+G53+G55</f>
        <v>#REF!</v>
      </c>
      <c r="H16" s="276" t="e">
        <f>+H21+H33+H53+H55</f>
        <v>#REF!</v>
      </c>
      <c r="I16" s="276">
        <f>'[2]cc2006-2010'!I14</f>
        <v>880</v>
      </c>
      <c r="J16" s="269"/>
    </row>
    <row r="17" spans="1:22" s="281" customFormat="1" ht="45.75" hidden="1" customHeight="1">
      <c r="A17" s="272"/>
      <c r="B17" s="298" t="s">
        <v>215</v>
      </c>
      <c r="C17" s="274">
        <f>+D17+E17+F17+G17+H17</f>
        <v>1287000</v>
      </c>
      <c r="D17" s="276">
        <v>167000</v>
      </c>
      <c r="E17" s="276">
        <v>210000</v>
      </c>
      <c r="F17" s="276">
        <v>260000</v>
      </c>
      <c r="G17" s="276">
        <v>300000</v>
      </c>
      <c r="H17" s="276">
        <v>350000</v>
      </c>
      <c r="I17" s="276">
        <f>'[2]cc2006-2010'!I15</f>
        <v>141425.55204045697</v>
      </c>
      <c r="J17" s="279"/>
    </row>
    <row r="18" spans="1:22" s="281" customFormat="1" ht="30.75" hidden="1" customHeight="1">
      <c r="A18" s="272"/>
      <c r="B18" s="298"/>
      <c r="C18" s="274"/>
      <c r="D18" s="274">
        <v>170000</v>
      </c>
      <c r="E18" s="274">
        <v>210000</v>
      </c>
      <c r="F18" s="274">
        <v>260000</v>
      </c>
      <c r="G18" s="274">
        <v>300000</v>
      </c>
      <c r="H18" s="274">
        <v>350000</v>
      </c>
      <c r="I18" s="274">
        <f>+I21+I33+I53+I55</f>
        <v>141425.55204045697</v>
      </c>
      <c r="J18" s="279"/>
    </row>
    <row r="19" spans="1:22" s="281" customFormat="1" ht="36" hidden="1" customHeight="1">
      <c r="A19" s="272"/>
      <c r="B19" s="298"/>
      <c r="C19" s="274"/>
      <c r="D19" s="274">
        <v>45000</v>
      </c>
      <c r="E19" s="274">
        <v>45000</v>
      </c>
      <c r="F19" s="274">
        <v>45000</v>
      </c>
      <c r="G19" s="274">
        <v>45000</v>
      </c>
      <c r="H19" s="274">
        <v>45000</v>
      </c>
      <c r="I19" s="274"/>
      <c r="J19" s="279"/>
    </row>
    <row r="20" spans="1:22" s="281" customFormat="1" ht="45.75" hidden="1" customHeight="1">
      <c r="A20" s="272"/>
      <c r="B20" s="298"/>
      <c r="C20" s="299" t="e">
        <f t="shared" ref="C20:H20" si="0">+C24+C26+C28+C30+C32+C36+C38+C40+C42+C44+C46+C48+C50+C52+C54+C56</f>
        <v>#REF!</v>
      </c>
      <c r="D20" s="299">
        <f t="shared" si="0"/>
        <v>100</v>
      </c>
      <c r="E20" s="299">
        <f t="shared" si="0"/>
        <v>100</v>
      </c>
      <c r="F20" s="299">
        <f t="shared" si="0"/>
        <v>100</v>
      </c>
      <c r="G20" s="299">
        <f t="shared" si="0"/>
        <v>100.00000000000001</v>
      </c>
      <c r="H20" s="299">
        <f t="shared" si="0"/>
        <v>100.00000000000001</v>
      </c>
      <c r="I20" s="274"/>
      <c r="J20" s="279"/>
    </row>
    <row r="21" spans="1:22" s="270" customFormat="1" ht="40.5" customHeight="1">
      <c r="A21" s="272" t="s">
        <v>101</v>
      </c>
      <c r="B21" s="298" t="s">
        <v>265</v>
      </c>
      <c r="C21" s="300" t="e">
        <f>+D21+E21+F21+G21+H21</f>
        <v>#REF!</v>
      </c>
      <c r="D21" s="300" t="e">
        <f t="shared" ref="D21:I21" si="1">+D23+D25+D27+D29+D31</f>
        <v>#REF!</v>
      </c>
      <c r="E21" s="300" t="e">
        <f t="shared" si="1"/>
        <v>#REF!</v>
      </c>
      <c r="F21" s="300" t="e">
        <f t="shared" si="1"/>
        <v>#REF!</v>
      </c>
      <c r="G21" s="300" t="e">
        <f t="shared" si="1"/>
        <v>#REF!</v>
      </c>
      <c r="H21" s="300" t="e">
        <f t="shared" si="1"/>
        <v>#REF!</v>
      </c>
      <c r="I21" s="274">
        <f t="shared" si="1"/>
        <v>66858.44406704056</v>
      </c>
      <c r="J21" s="279"/>
    </row>
    <row r="22" spans="1:22" s="307" customFormat="1" ht="28.5" customHeight="1">
      <c r="A22" s="301"/>
      <c r="B22" s="302" t="s">
        <v>217</v>
      </c>
      <c r="C22" s="303" t="e">
        <f t="shared" ref="C22:H22" si="2">100*C21/C$63</f>
        <v>#REF!</v>
      </c>
      <c r="D22" s="304" t="e">
        <f t="shared" si="2"/>
        <v>#REF!</v>
      </c>
      <c r="E22" s="303" t="e">
        <f t="shared" si="2"/>
        <v>#REF!</v>
      </c>
      <c r="F22" s="303" t="e">
        <f t="shared" si="2"/>
        <v>#REF!</v>
      </c>
      <c r="G22" s="303" t="e">
        <f t="shared" si="2"/>
        <v>#REF!</v>
      </c>
      <c r="H22" s="303" t="e">
        <f t="shared" si="2"/>
        <v>#REF!</v>
      </c>
      <c r="I22" s="303"/>
      <c r="J22" s="305"/>
      <c r="K22" s="306"/>
      <c r="M22" s="308"/>
      <c r="N22" s="306"/>
      <c r="P22" s="308"/>
      <c r="Q22" s="306"/>
      <c r="S22" s="308"/>
      <c r="T22" s="306"/>
      <c r="V22" s="308"/>
    </row>
    <row r="23" spans="1:22" ht="40.5" customHeight="1">
      <c r="A23" s="283">
        <v>1</v>
      </c>
      <c r="B23" s="293" t="s">
        <v>264</v>
      </c>
      <c r="C23" s="309" t="e">
        <f>+D23+E23+F23+G23+H23</f>
        <v>#REF!</v>
      </c>
      <c r="D23" s="310" t="e">
        <f>+D24*D$63/100</f>
        <v>#REF!</v>
      </c>
      <c r="E23" s="309" t="e">
        <f>+E24*E$63/100</f>
        <v>#REF!</v>
      </c>
      <c r="F23" s="309" t="e">
        <f>+F24*F$63/100</f>
        <v>#REF!</v>
      </c>
      <c r="G23" s="309" t="e">
        <f>+G24*G$63/100</f>
        <v>#REF!</v>
      </c>
      <c r="H23" s="309" t="e">
        <f>+H24*H$63/100</f>
        <v>#REF!</v>
      </c>
      <c r="I23" s="287">
        <f>+I24*I$17/100</f>
        <v>2137</v>
      </c>
      <c r="J23" s="311"/>
      <c r="K23" s="291"/>
      <c r="M23" s="292"/>
      <c r="N23" s="291"/>
      <c r="P23" s="292"/>
      <c r="Q23" s="291"/>
      <c r="S23" s="292"/>
      <c r="T23" s="291"/>
    </row>
    <row r="24" spans="1:22" s="307" customFormat="1" ht="23.1" customHeight="1">
      <c r="A24" s="301"/>
      <c r="B24" s="302" t="s">
        <v>217</v>
      </c>
      <c r="C24" s="303" t="e">
        <f>100*C23/C$63</f>
        <v>#REF!</v>
      </c>
      <c r="D24" s="304">
        <v>4.3</v>
      </c>
      <c r="E24" s="303">
        <v>4.2</v>
      </c>
      <c r="F24" s="303">
        <v>4.0999999999999996</v>
      </c>
      <c r="G24" s="303">
        <v>4</v>
      </c>
      <c r="H24" s="303">
        <v>3.9</v>
      </c>
      <c r="I24" s="312">
        <f>'[2]cc2006-2010'!I32</f>
        <v>1.5110423605690986</v>
      </c>
      <c r="J24" s="305"/>
      <c r="K24" s="306"/>
      <c r="M24" s="308"/>
      <c r="N24" s="306"/>
      <c r="P24" s="308"/>
      <c r="Q24" s="306"/>
      <c r="S24" s="308"/>
      <c r="T24" s="306"/>
      <c r="V24" s="308"/>
    </row>
    <row r="25" spans="1:22" ht="40.5" customHeight="1">
      <c r="A25" s="283">
        <f>+A23+1</f>
        <v>2</v>
      </c>
      <c r="B25" s="293" t="s">
        <v>263</v>
      </c>
      <c r="C25" s="309" t="e">
        <f>+D25+E25+F25+G25+H25</f>
        <v>#REF!</v>
      </c>
      <c r="D25" s="309" t="e">
        <f>+D26*D$63/100</f>
        <v>#REF!</v>
      </c>
      <c r="E25" s="309" t="e">
        <f>+E26*E$63/100</f>
        <v>#REF!</v>
      </c>
      <c r="F25" s="309" t="e">
        <f>+F26*F$63/100</f>
        <v>#REF!</v>
      </c>
      <c r="G25" s="309" t="e">
        <f>+G26*G$63/100</f>
        <v>#REF!</v>
      </c>
      <c r="H25" s="309" t="e">
        <f>+H26*H$63/100</f>
        <v>#REF!</v>
      </c>
      <c r="I25" s="287">
        <f>+I26*I$17/100</f>
        <v>29715.154369373311</v>
      </c>
      <c r="J25" s="290"/>
      <c r="K25" s="291"/>
      <c r="M25" s="292"/>
      <c r="N25" s="291"/>
      <c r="P25" s="292"/>
      <c r="Q25" s="291"/>
      <c r="S25" s="292"/>
      <c r="T25" s="291"/>
    </row>
    <row r="26" spans="1:22" s="307" customFormat="1" ht="23.1" customHeight="1">
      <c r="A26" s="301"/>
      <c r="B26" s="302" t="s">
        <v>217</v>
      </c>
      <c r="C26" s="303" t="e">
        <f>100*C25/C$63</f>
        <v>#REF!</v>
      </c>
      <c r="D26" s="304">
        <v>21.5</v>
      </c>
      <c r="E26" s="303">
        <v>21.6</v>
      </c>
      <c r="F26" s="303">
        <v>21.7</v>
      </c>
      <c r="G26" s="303">
        <v>21.8</v>
      </c>
      <c r="H26" s="303">
        <v>21.8</v>
      </c>
      <c r="I26" s="312">
        <f>'[2]cc2006-2010'!I69</f>
        <v>21.011163782392615</v>
      </c>
      <c r="J26" s="313"/>
      <c r="K26" s="306"/>
      <c r="M26" s="308"/>
      <c r="N26" s="306"/>
      <c r="P26" s="308"/>
      <c r="Q26" s="306"/>
      <c r="S26" s="308"/>
      <c r="T26" s="306"/>
      <c r="V26" s="308"/>
    </row>
    <row r="27" spans="1:22" ht="40.5" customHeight="1">
      <c r="A27" s="283">
        <f>+A25+1</f>
        <v>3</v>
      </c>
      <c r="B27" s="293" t="s">
        <v>262</v>
      </c>
      <c r="C27" s="309" t="e">
        <f>+D27+E27+F27+G27+H27</f>
        <v>#REF!</v>
      </c>
      <c r="D27" s="309" t="e">
        <f>+D28*D$63/100</f>
        <v>#REF!</v>
      </c>
      <c r="E27" s="309" t="e">
        <f>+E28*E$63/100</f>
        <v>#REF!</v>
      </c>
      <c r="F27" s="309" t="e">
        <f>+F28*F$63/100</f>
        <v>#REF!</v>
      </c>
      <c r="G27" s="309" t="e">
        <f>+G28*G$63/100</f>
        <v>#REF!</v>
      </c>
      <c r="H27" s="309" t="e">
        <f>+H28*H$63/100</f>
        <v>#REF!</v>
      </c>
      <c r="I27" s="287">
        <f>+I28*I$17/100</f>
        <v>32348.157614015763</v>
      </c>
      <c r="J27" s="290"/>
    </row>
    <row r="28" spans="1:22" s="307" customFormat="1" ht="23.1" customHeight="1">
      <c r="A28" s="301"/>
      <c r="B28" s="314" t="s">
        <v>217</v>
      </c>
      <c r="C28" s="303" t="e">
        <f>100*C27/C$63</f>
        <v>#REF!</v>
      </c>
      <c r="D28" s="303">
        <v>28.3</v>
      </c>
      <c r="E28" s="303">
        <v>28.5</v>
      </c>
      <c r="F28" s="303">
        <v>28.7</v>
      </c>
      <c r="G28" s="303">
        <v>28.9</v>
      </c>
      <c r="H28" s="303">
        <v>30</v>
      </c>
      <c r="I28" s="312">
        <f>'[2]cc2006-2010'!I101</f>
        <v>22.872922995387761</v>
      </c>
      <c r="J28" s="313"/>
    </row>
    <row r="29" spans="1:22" ht="39.75" customHeight="1">
      <c r="A29" s="283">
        <f>+A27+1</f>
        <v>4</v>
      </c>
      <c r="B29" s="293" t="s">
        <v>228</v>
      </c>
      <c r="C29" s="309" t="e">
        <f>+D29+E29+F29+G29+H29</f>
        <v>#REF!</v>
      </c>
      <c r="D29" s="309" t="e">
        <f>+D30*D$63/100</f>
        <v>#REF!</v>
      </c>
      <c r="E29" s="309" t="e">
        <f>+E30*E$63/100</f>
        <v>#REF!</v>
      </c>
      <c r="F29" s="309" t="e">
        <f>+F30*F$63/100</f>
        <v>#REF!</v>
      </c>
      <c r="G29" s="309" t="e">
        <f>+G30*G$63/100</f>
        <v>#REF!</v>
      </c>
      <c r="H29" s="309" t="e">
        <f>+H30*H$63/100</f>
        <v>#REF!</v>
      </c>
      <c r="I29" s="287">
        <f>+I30*I$17/100</f>
        <v>1558.5831768189735</v>
      </c>
      <c r="J29" s="290"/>
    </row>
    <row r="30" spans="1:22" s="307" customFormat="1" ht="23.1" customHeight="1">
      <c r="A30" s="301"/>
      <c r="B30" s="314" t="s">
        <v>217</v>
      </c>
      <c r="C30" s="303" t="e">
        <f>100*C29/C$63</f>
        <v>#REF!</v>
      </c>
      <c r="D30" s="303">
        <v>1</v>
      </c>
      <c r="E30" s="303">
        <v>0.9</v>
      </c>
      <c r="F30" s="303">
        <v>0.8</v>
      </c>
      <c r="G30" s="303">
        <v>0.7</v>
      </c>
      <c r="H30" s="303">
        <v>0.5</v>
      </c>
      <c r="I30" s="312">
        <f>'[2]cc2006-2010'!I117</f>
        <v>1.1020520368010418</v>
      </c>
      <c r="J30" s="313"/>
    </row>
    <row r="31" spans="1:22" ht="40.5" customHeight="1">
      <c r="A31" s="283">
        <f>+A29+1</f>
        <v>5</v>
      </c>
      <c r="B31" s="293" t="s">
        <v>261</v>
      </c>
      <c r="C31" s="309" t="e">
        <f>+D31+E31+F31+G31+H31</f>
        <v>#REF!</v>
      </c>
      <c r="D31" s="309" t="e">
        <f>+D32*D$63/100</f>
        <v>#REF!</v>
      </c>
      <c r="E31" s="309" t="e">
        <f>+E32*E$63/100</f>
        <v>#REF!</v>
      </c>
      <c r="F31" s="309" t="e">
        <f>+F32*F$63/100</f>
        <v>#REF!</v>
      </c>
      <c r="G31" s="309" t="e">
        <f>+G32*G$63/100</f>
        <v>#REF!</v>
      </c>
      <c r="H31" s="309" t="e">
        <f>+H32*H$63/100</f>
        <v>#REF!</v>
      </c>
      <c r="I31" s="287">
        <f>+I32*I$17/100</f>
        <v>1099.5489068325121</v>
      </c>
      <c r="J31" s="290"/>
    </row>
    <row r="32" spans="1:22" s="307" customFormat="1" ht="23.1" customHeight="1">
      <c r="A32" s="301"/>
      <c r="B32" s="314" t="s">
        <v>217</v>
      </c>
      <c r="C32" s="303" t="e">
        <f>100*C31/C$63</f>
        <v>#REF!</v>
      </c>
      <c r="D32" s="303">
        <v>0.8</v>
      </c>
      <c r="E32" s="303">
        <v>0.7</v>
      </c>
      <c r="F32" s="303">
        <v>0.6</v>
      </c>
      <c r="G32" s="303">
        <v>0.5</v>
      </c>
      <c r="H32" s="303">
        <v>0.4</v>
      </c>
      <c r="I32" s="312">
        <f>'[2]cc2006-2010'!I126</f>
        <v>0.77747542149806792</v>
      </c>
      <c r="J32" s="313"/>
    </row>
    <row r="33" spans="1:22" s="270" customFormat="1" ht="40.5" customHeight="1">
      <c r="A33" s="272" t="s">
        <v>102</v>
      </c>
      <c r="B33" s="298" t="s">
        <v>260</v>
      </c>
      <c r="C33" s="300" t="e">
        <f>+D33+E33+F33+G33+H33</f>
        <v>#REF!</v>
      </c>
      <c r="D33" s="300" t="e">
        <f t="shared" ref="D33:I33" si="3">+D35+D37+D39+D41+D43+D45+D47+D49+D51</f>
        <v>#REF!</v>
      </c>
      <c r="E33" s="300" t="e">
        <f t="shared" si="3"/>
        <v>#REF!</v>
      </c>
      <c r="F33" s="300" t="e">
        <f t="shared" si="3"/>
        <v>#REF!</v>
      </c>
      <c r="G33" s="300" t="e">
        <f t="shared" si="3"/>
        <v>#REF!</v>
      </c>
      <c r="H33" s="300" t="e">
        <f t="shared" si="3"/>
        <v>#REF!</v>
      </c>
      <c r="I33" s="274">
        <f t="shared" si="3"/>
        <v>68161.307973416406</v>
      </c>
      <c r="J33" s="279"/>
      <c r="M33" s="270" t="s">
        <v>259</v>
      </c>
      <c r="N33" s="270" t="s">
        <v>257</v>
      </c>
      <c r="O33" s="270" t="s">
        <v>256</v>
      </c>
      <c r="P33" s="270" t="s">
        <v>254</v>
      </c>
    </row>
    <row r="34" spans="1:22" s="307" customFormat="1" ht="24" customHeight="1">
      <c r="A34" s="301"/>
      <c r="B34" s="314" t="s">
        <v>217</v>
      </c>
      <c r="C34" s="303" t="e">
        <f t="shared" ref="C34:H34" si="4">100*C33/C$63</f>
        <v>#REF!</v>
      </c>
      <c r="D34" s="303" t="e">
        <f t="shared" si="4"/>
        <v>#REF!</v>
      </c>
      <c r="E34" s="303" t="e">
        <f t="shared" si="4"/>
        <v>#REF!</v>
      </c>
      <c r="F34" s="303" t="e">
        <f t="shared" si="4"/>
        <v>#REF!</v>
      </c>
      <c r="G34" s="303" t="e">
        <f t="shared" si="4"/>
        <v>#REF!</v>
      </c>
      <c r="H34" s="303" t="e">
        <f t="shared" si="4"/>
        <v>#REF!</v>
      </c>
      <c r="I34" s="303"/>
      <c r="J34" s="313"/>
    </row>
    <row r="35" spans="1:22" ht="40.5" customHeight="1">
      <c r="A35" s="283">
        <f>+A31+1</f>
        <v>6</v>
      </c>
      <c r="B35" s="293" t="s">
        <v>258</v>
      </c>
      <c r="C35" s="309" t="e">
        <f>+D35+E35+F35+G35+H35</f>
        <v>#REF!</v>
      </c>
      <c r="D35" s="309" t="e">
        <f>+D36*D$63/100</f>
        <v>#REF!</v>
      </c>
      <c r="E35" s="309" t="e">
        <f>+E36*E$63/100</f>
        <v>#REF!</v>
      </c>
      <c r="F35" s="309" t="e">
        <f>+F36*F$63/100</f>
        <v>#REF!</v>
      </c>
      <c r="G35" s="309" t="e">
        <f>+G36*G$63/100</f>
        <v>#REF!</v>
      </c>
      <c r="H35" s="309" t="e">
        <f>+H36*H$63/100</f>
        <v>#REF!</v>
      </c>
      <c r="I35" s="287">
        <f>+I36*I$17/100</f>
        <v>5609.5943888967131</v>
      </c>
      <c r="J35" s="290"/>
      <c r="L35" s="245" t="s">
        <v>257</v>
      </c>
      <c r="M35" s="245">
        <v>0.1</v>
      </c>
    </row>
    <row r="36" spans="1:22" s="307" customFormat="1" ht="23.1" customHeight="1">
      <c r="A36" s="301"/>
      <c r="B36" s="314" t="s">
        <v>217</v>
      </c>
      <c r="C36" s="303" t="e">
        <f>100*C35/C$63</f>
        <v>#REF!</v>
      </c>
      <c r="D36" s="303">
        <v>3</v>
      </c>
      <c r="E36" s="303">
        <v>3</v>
      </c>
      <c r="F36" s="303">
        <v>3</v>
      </c>
      <c r="G36" s="303">
        <v>3</v>
      </c>
      <c r="H36" s="303">
        <v>3</v>
      </c>
      <c r="I36" s="312">
        <f>'[2]cc2006-2010'!I138</f>
        <v>3.9664645518173423</v>
      </c>
      <c r="J36" s="313"/>
      <c r="L36" s="307" t="s">
        <v>256</v>
      </c>
      <c r="M36" s="307">
        <v>0.25</v>
      </c>
    </row>
    <row r="37" spans="1:22" ht="40.5" customHeight="1">
      <c r="A37" s="283">
        <f>+A35+1</f>
        <v>7</v>
      </c>
      <c r="B37" s="293" t="s">
        <v>255</v>
      </c>
      <c r="C37" s="309" t="e">
        <f>+D37+E37+F37+G37+H37</f>
        <v>#REF!</v>
      </c>
      <c r="D37" s="309" t="e">
        <f>+D38*D$63/100</f>
        <v>#REF!</v>
      </c>
      <c r="E37" s="309" t="e">
        <f>+E38*E$63/100</f>
        <v>#REF!</v>
      </c>
      <c r="F37" s="309" t="e">
        <f>+F38*F$63/100</f>
        <v>#REF!</v>
      </c>
      <c r="G37" s="309" t="e">
        <f>+G38*G$63/100</f>
        <v>#REF!</v>
      </c>
      <c r="H37" s="309" t="e">
        <f>+H38*H$63/100</f>
        <v>#REF!</v>
      </c>
      <c r="I37" s="287">
        <f>+I38*I$17/100</f>
        <v>5019.7</v>
      </c>
      <c r="J37" s="290"/>
      <c r="L37" s="245" t="s">
        <v>254</v>
      </c>
      <c r="M37" s="245">
        <v>0.55000000000000004</v>
      </c>
    </row>
    <row r="38" spans="1:22" s="307" customFormat="1" ht="23.1" customHeight="1">
      <c r="A38" s="301"/>
      <c r="B38" s="314" t="s">
        <v>217</v>
      </c>
      <c r="C38" s="303" t="e">
        <f>100*C37/C$63</f>
        <v>#REF!</v>
      </c>
      <c r="D38" s="303">
        <v>2.8</v>
      </c>
      <c r="E38" s="303">
        <v>3</v>
      </c>
      <c r="F38" s="303">
        <v>3.2</v>
      </c>
      <c r="G38" s="303">
        <v>3.3</v>
      </c>
      <c r="H38" s="303">
        <v>3.4</v>
      </c>
      <c r="I38" s="312">
        <f>'[2]cc2006-2010'!I153</f>
        <v>3.549358604281097</v>
      </c>
      <c r="J38" s="313"/>
    </row>
    <row r="39" spans="1:22" ht="40.5" customHeight="1">
      <c r="A39" s="283">
        <f>+A37+1</f>
        <v>8</v>
      </c>
      <c r="B39" s="284" t="s">
        <v>253</v>
      </c>
      <c r="C39" s="309" t="e">
        <f>+D39+E39+F39+G39+H39</f>
        <v>#REF!</v>
      </c>
      <c r="D39" s="310" t="e">
        <f>+D40*D$63/100</f>
        <v>#REF!</v>
      </c>
      <c r="E39" s="309" t="e">
        <f>+E40*E$63/100</f>
        <v>#REF!</v>
      </c>
      <c r="F39" s="309" t="e">
        <f>+F40*F$63/100</f>
        <v>#REF!</v>
      </c>
      <c r="G39" s="309" t="e">
        <f>+G40*G$63/100</f>
        <v>#REF!</v>
      </c>
      <c r="H39" s="309" t="e">
        <f>+H40*H$63/100</f>
        <v>#REF!</v>
      </c>
      <c r="I39" s="287">
        <f>+I40*I$17/100</f>
        <v>2954.3022918643965</v>
      </c>
      <c r="J39" s="290"/>
      <c r="K39" s="291"/>
      <c r="M39" s="292"/>
      <c r="N39" s="291"/>
      <c r="P39" s="292"/>
      <c r="Q39" s="291"/>
      <c r="S39" s="292"/>
      <c r="T39" s="291"/>
      <c r="V39" s="292"/>
    </row>
    <row r="40" spans="1:22" s="307" customFormat="1" ht="23.1" customHeight="1">
      <c r="A40" s="301"/>
      <c r="B40" s="314" t="s">
        <v>217</v>
      </c>
      <c r="C40" s="303" t="e">
        <f>100*C39/C$63</f>
        <v>#REF!</v>
      </c>
      <c r="D40" s="303">
        <v>1.7</v>
      </c>
      <c r="E40" s="303">
        <v>1.7</v>
      </c>
      <c r="F40" s="303">
        <v>1.8</v>
      </c>
      <c r="G40" s="303">
        <v>1.9</v>
      </c>
      <c r="H40" s="303">
        <v>1.9</v>
      </c>
      <c r="I40" s="312">
        <f>'[2]cc2006-2010'!I162</f>
        <v>2.0889452077367694</v>
      </c>
      <c r="J40" s="313"/>
    </row>
    <row r="41" spans="1:22" ht="40.5" customHeight="1">
      <c r="A41" s="283">
        <f>+A39+1</f>
        <v>9</v>
      </c>
      <c r="B41" s="293" t="s">
        <v>234</v>
      </c>
      <c r="C41" s="309" t="e">
        <f>+D41+E41+F41+G41+H41</f>
        <v>#REF!</v>
      </c>
      <c r="D41" s="309" t="e">
        <f>+D42*D$63/100</f>
        <v>#REF!</v>
      </c>
      <c r="E41" s="309" t="e">
        <f>+E42*E$63/100</f>
        <v>#REF!</v>
      </c>
      <c r="F41" s="309" t="e">
        <f>+F42*F$63/100</f>
        <v>#REF!</v>
      </c>
      <c r="G41" s="309" t="e">
        <f>+G42*G$63/100</f>
        <v>#REF!</v>
      </c>
      <c r="H41" s="309" t="e">
        <f>+H42*H$63/100</f>
        <v>#REF!</v>
      </c>
      <c r="I41" s="287">
        <f>+I42*I$17/100</f>
        <v>24837.7</v>
      </c>
      <c r="J41" s="290"/>
      <c r="L41" s="245" t="s">
        <v>252</v>
      </c>
    </row>
    <row r="42" spans="1:22" s="307" customFormat="1" ht="23.1" customHeight="1">
      <c r="A42" s="301"/>
      <c r="B42" s="314" t="s">
        <v>217</v>
      </c>
      <c r="C42" s="303" t="e">
        <f>100*C41/C$63</f>
        <v>#REF!</v>
      </c>
      <c r="D42" s="303">
        <v>15.8</v>
      </c>
      <c r="E42" s="303">
        <v>16</v>
      </c>
      <c r="F42" s="303">
        <v>16.2</v>
      </c>
      <c r="G42" s="303">
        <v>16.399999999999999</v>
      </c>
      <c r="H42" s="303">
        <v>16.5</v>
      </c>
      <c r="I42" s="312">
        <f>'[2]cc2006-2010'!I190</f>
        <v>17.562385044037015</v>
      </c>
      <c r="J42" s="313"/>
    </row>
    <row r="43" spans="1:22" ht="40.5" customHeight="1">
      <c r="A43" s="283">
        <f>+A41+1</f>
        <v>10</v>
      </c>
      <c r="B43" s="293" t="s">
        <v>251</v>
      </c>
      <c r="C43" s="309" t="e">
        <f>+D43+E43+F43+G43+H43</f>
        <v>#REF!</v>
      </c>
      <c r="D43" s="309" t="e">
        <f>+D44*D$63/100</f>
        <v>#REF!</v>
      </c>
      <c r="E43" s="309" t="e">
        <f>+E44*E$63/100</f>
        <v>#REF!</v>
      </c>
      <c r="F43" s="309" t="e">
        <f>+F44*F$63/100</f>
        <v>#REF!</v>
      </c>
      <c r="G43" s="309" t="e">
        <f>+G44*G$63/100</f>
        <v>#REF!</v>
      </c>
      <c r="H43" s="309" t="e">
        <f>+H44*H$63/100</f>
        <v>#REF!</v>
      </c>
      <c r="I43" s="287">
        <f>+I44*I$17/100</f>
        <v>8018.5725045999561</v>
      </c>
      <c r="J43" s="290"/>
      <c r="K43" s="245" t="s">
        <v>251</v>
      </c>
      <c r="L43" s="245">
        <f>+[2]cc2010!C154</f>
        <v>5678.5351351351355</v>
      </c>
      <c r="M43" s="245">
        <f>+L43/(L43+L45)</f>
        <v>0.61896928052609856</v>
      </c>
    </row>
    <row r="44" spans="1:22" s="307" customFormat="1" ht="23.1" customHeight="1">
      <c r="A44" s="301"/>
      <c r="B44" s="314" t="s">
        <v>217</v>
      </c>
      <c r="C44" s="303" t="e">
        <f>100*C43/C$63</f>
        <v>#REF!</v>
      </c>
      <c r="D44" s="303">
        <v>6.1</v>
      </c>
      <c r="E44" s="303">
        <v>6</v>
      </c>
      <c r="F44" s="303">
        <v>5.9</v>
      </c>
      <c r="G44" s="303">
        <v>5.9</v>
      </c>
      <c r="H44" s="303">
        <v>5.8</v>
      </c>
      <c r="I44" s="312">
        <f>'[2]cc2006-2010'!I212</f>
        <v>5.6698187766706534</v>
      </c>
      <c r="J44" s="313"/>
    </row>
    <row r="45" spans="1:22" ht="40.5" customHeight="1">
      <c r="A45" s="283">
        <f>+A43+1</f>
        <v>11</v>
      </c>
      <c r="B45" s="293" t="s">
        <v>250</v>
      </c>
      <c r="C45" s="309" t="e">
        <f>+D45+E45+F45+G45+H45</f>
        <v>#REF!</v>
      </c>
      <c r="D45" s="309" t="e">
        <f>+D46*D$63/100</f>
        <v>#REF!</v>
      </c>
      <c r="E45" s="309" t="e">
        <f>+E46*E$63/100</f>
        <v>#REF!</v>
      </c>
      <c r="F45" s="309" t="e">
        <f>+F46*F$63/100</f>
        <v>#REF!</v>
      </c>
      <c r="G45" s="309" t="e">
        <f>+G46*G$63/100</f>
        <v>#REF!</v>
      </c>
      <c r="H45" s="309" t="e">
        <f>+H46*H$63/100</f>
        <v>#REF!</v>
      </c>
      <c r="I45" s="287">
        <f>+I46*I$17/100</f>
        <v>5461.4312512552769</v>
      </c>
      <c r="J45" s="290"/>
      <c r="K45" s="245" t="s">
        <v>250</v>
      </c>
      <c r="L45" s="245">
        <f>+[2]cc2010!C170</f>
        <v>3495.6441235004659</v>
      </c>
      <c r="M45" s="245">
        <f>+L45/(L43+L45)</f>
        <v>0.38103071947390127</v>
      </c>
    </row>
    <row r="46" spans="1:22" s="307" customFormat="1" ht="24.75" customHeight="1">
      <c r="A46" s="301"/>
      <c r="B46" s="314" t="s">
        <v>217</v>
      </c>
      <c r="C46" s="303" t="e">
        <f>100*C45/C$63</f>
        <v>#REF!</v>
      </c>
      <c r="D46" s="303">
        <v>2.8</v>
      </c>
      <c r="E46" s="303">
        <v>2.9</v>
      </c>
      <c r="F46" s="303">
        <v>2.9</v>
      </c>
      <c r="G46" s="303">
        <v>3</v>
      </c>
      <c r="H46" s="303">
        <v>3</v>
      </c>
      <c r="I46" s="312">
        <f>'[2]cc2006-2010'!I236</f>
        <v>3.8617005006937859</v>
      </c>
      <c r="J46" s="313"/>
    </row>
    <row r="47" spans="1:22" ht="40.5" customHeight="1">
      <c r="A47" s="283">
        <v>12</v>
      </c>
      <c r="B47" s="293" t="s">
        <v>249</v>
      </c>
      <c r="C47" s="309" t="e">
        <f>+D47+E47+F47+G47+H47</f>
        <v>#REF!</v>
      </c>
      <c r="D47" s="309" t="e">
        <f>+D48*D$63/100</f>
        <v>#REF!</v>
      </c>
      <c r="E47" s="309" t="e">
        <f>+E48*E$63/100</f>
        <v>#REF!</v>
      </c>
      <c r="F47" s="309" t="e">
        <f>+F48*F$63/100</f>
        <v>#REF!</v>
      </c>
      <c r="G47" s="309" t="e">
        <f>+G48*G$63/100</f>
        <v>#REF!</v>
      </c>
      <c r="H47" s="309" t="e">
        <f>+H48*H$63/100</f>
        <v>#REF!</v>
      </c>
      <c r="I47" s="287">
        <f>+I48*I$17/100</f>
        <v>3899.9791859763181</v>
      </c>
      <c r="J47" s="290"/>
      <c r="K47" s="245" t="s">
        <v>248</v>
      </c>
      <c r="L47" s="245">
        <f>+[2]cc2010!H192+[2]cc2010!H211</f>
        <v>4522.5339881135333</v>
      </c>
    </row>
    <row r="48" spans="1:22" s="307" customFormat="1" ht="23.1" customHeight="1">
      <c r="A48" s="301"/>
      <c r="B48" s="314" t="s">
        <v>217</v>
      </c>
      <c r="C48" s="303" t="e">
        <f>100*C47/C$63</f>
        <v>#REF!</v>
      </c>
      <c r="D48" s="303">
        <v>1.9</v>
      </c>
      <c r="E48" s="303">
        <v>1.8</v>
      </c>
      <c r="F48" s="303">
        <v>1.7</v>
      </c>
      <c r="G48" s="303">
        <v>1.5</v>
      </c>
      <c r="H48" s="303">
        <v>1.2</v>
      </c>
      <c r="I48" s="312">
        <f>'[2]cc2006-2010'!I270</f>
        <v>2.7576199135928907</v>
      </c>
      <c r="J48" s="313"/>
      <c r="K48" s="245" t="s">
        <v>247</v>
      </c>
      <c r="L48" s="307">
        <f>+[2]cc2010!H192-580</f>
        <v>3116.5592327232416</v>
      </c>
      <c r="M48" s="307">
        <f>+L48/L47</f>
        <v>0.68911792391487137</v>
      </c>
    </row>
    <row r="49" spans="1:13" ht="40.5" customHeight="1">
      <c r="A49" s="283">
        <v>13</v>
      </c>
      <c r="B49" s="293" t="s">
        <v>246</v>
      </c>
      <c r="C49" s="309" t="e">
        <f>+D49+E49+F49+G49+H49</f>
        <v>#REF!</v>
      </c>
      <c r="D49" s="309" t="e">
        <f>+D50*D$63/100</f>
        <v>#REF!</v>
      </c>
      <c r="E49" s="309" t="e">
        <f>+E50*E$63/100</f>
        <v>#REF!</v>
      </c>
      <c r="F49" s="309" t="e">
        <f>+F50*F$63/100</f>
        <v>#REF!</v>
      </c>
      <c r="G49" s="309" t="e">
        <f>+G50*G$63/100</f>
        <v>#REF!</v>
      </c>
      <c r="H49" s="309" t="e">
        <f>+H50*H$63/100</f>
        <v>#REF!</v>
      </c>
      <c r="I49" s="287">
        <f>+I50*I$17/100</f>
        <v>1089.2936307293148</v>
      </c>
      <c r="J49" s="290"/>
      <c r="K49" s="245" t="s">
        <v>245</v>
      </c>
      <c r="L49" s="307">
        <f>+[2]cc2010!H211+580</f>
        <v>1405.9747553902912</v>
      </c>
      <c r="M49" s="245">
        <f>+L49/L47</f>
        <v>0.31088207608512852</v>
      </c>
    </row>
    <row r="50" spans="1:13" s="307" customFormat="1" ht="23.1" customHeight="1">
      <c r="A50" s="301"/>
      <c r="B50" s="314" t="s">
        <v>217</v>
      </c>
      <c r="C50" s="303" t="e">
        <f>100*C49/C$63</f>
        <v>#REF!</v>
      </c>
      <c r="D50" s="303">
        <v>0.8</v>
      </c>
      <c r="E50" s="303">
        <v>0.7</v>
      </c>
      <c r="F50" s="303">
        <v>0.6</v>
      </c>
      <c r="G50" s="303">
        <v>0.5</v>
      </c>
      <c r="H50" s="303">
        <v>0.4</v>
      </c>
      <c r="I50" s="312">
        <f>'[2]cc2006-2010'!I275</f>
        <v>0.77022406136177246</v>
      </c>
      <c r="J50" s="313"/>
    </row>
    <row r="51" spans="1:13" ht="40.5" customHeight="1">
      <c r="A51" s="283">
        <f>+A49+1</f>
        <v>14</v>
      </c>
      <c r="B51" s="293" t="s">
        <v>244</v>
      </c>
      <c r="C51" s="309" t="e">
        <f>+D51+E51+F51+G51+H51</f>
        <v>#REF!</v>
      </c>
      <c r="D51" s="309" t="e">
        <f>+D52*D$63/100</f>
        <v>#REF!</v>
      </c>
      <c r="E51" s="309" t="e">
        <f>+E52*E$63/100</f>
        <v>#REF!</v>
      </c>
      <c r="F51" s="309" t="e">
        <f>+F52*F$63/100</f>
        <v>#REF!</v>
      </c>
      <c r="G51" s="309" t="e">
        <f>+G52*G$63/100</f>
        <v>#REF!</v>
      </c>
      <c r="H51" s="309" t="e">
        <f>+H52*H$63/100</f>
        <v>#REF!</v>
      </c>
      <c r="I51" s="287">
        <f>+I52*I$17/100</f>
        <v>11270.734720094428</v>
      </c>
      <c r="J51" s="290"/>
    </row>
    <row r="52" spans="1:13" s="307" customFormat="1" ht="23.1" customHeight="1">
      <c r="A52" s="301"/>
      <c r="B52" s="314" t="s">
        <v>217</v>
      </c>
      <c r="C52" s="303" t="e">
        <f>100*C51/C$63</f>
        <v>#REF!</v>
      </c>
      <c r="D52" s="303">
        <v>6</v>
      </c>
      <c r="E52" s="303">
        <v>5.8</v>
      </c>
      <c r="F52" s="303">
        <v>5.6</v>
      </c>
      <c r="G52" s="303">
        <v>5.4</v>
      </c>
      <c r="H52" s="303">
        <v>5</v>
      </c>
      <c r="I52" s="312">
        <f>'[2]cc2006-2010'!I294</f>
        <v>7.9693765076273202</v>
      </c>
      <c r="J52" s="313"/>
    </row>
    <row r="53" spans="1:13" s="270" customFormat="1" ht="40.5" customHeight="1">
      <c r="A53" s="272" t="s">
        <v>115</v>
      </c>
      <c r="B53" s="298" t="s">
        <v>243</v>
      </c>
      <c r="C53" s="300" t="e">
        <f>+D53+E53+F53+G53+H53</f>
        <v>#REF!</v>
      </c>
      <c r="D53" s="315" t="e">
        <f>+D54*D$63/100</f>
        <v>#REF!</v>
      </c>
      <c r="E53" s="315" t="e">
        <f>+E54*E$63/100</f>
        <v>#REF!</v>
      </c>
      <c r="F53" s="315" t="e">
        <f>+F54*F$63/100</f>
        <v>#REF!</v>
      </c>
      <c r="G53" s="315" t="e">
        <f>+G54*G$63/100</f>
        <v>#REF!</v>
      </c>
      <c r="H53" s="315" t="e">
        <f>+H54*H$63/100</f>
        <v>#REF!</v>
      </c>
      <c r="I53" s="276">
        <f>+I54*I$17/100</f>
        <v>4635.8</v>
      </c>
      <c r="J53" s="279"/>
      <c r="K53" s="270" t="s">
        <v>243</v>
      </c>
      <c r="L53" s="270">
        <v>3150</v>
      </c>
      <c r="M53" s="245">
        <f>+L53/(L53+L55)</f>
        <v>0.76829268292682928</v>
      </c>
    </row>
    <row r="54" spans="1:13" s="307" customFormat="1" ht="23.1" customHeight="1">
      <c r="A54" s="301"/>
      <c r="B54" s="314" t="s">
        <v>217</v>
      </c>
      <c r="C54" s="303" t="e">
        <f>100*C53/C$63</f>
        <v>#REF!</v>
      </c>
      <c r="D54" s="303">
        <v>2.4</v>
      </c>
      <c r="E54" s="303">
        <v>2.4</v>
      </c>
      <c r="F54" s="303">
        <v>2.4</v>
      </c>
      <c r="G54" s="303">
        <v>2.4</v>
      </c>
      <c r="H54" s="303">
        <v>2.4</v>
      </c>
      <c r="I54" s="312">
        <f>'[2]cc2006-2010'!I302</f>
        <v>3.2779083645887823</v>
      </c>
      <c r="J54" s="313"/>
    </row>
    <row r="55" spans="1:13" s="270" customFormat="1" ht="40.5" customHeight="1">
      <c r="A55" s="272" t="s">
        <v>116</v>
      </c>
      <c r="B55" s="298" t="s">
        <v>242</v>
      </c>
      <c r="C55" s="300" t="e">
        <f>+D55+E55+F55+G55+H55</f>
        <v>#REF!</v>
      </c>
      <c r="D55" s="315" t="e">
        <f>+D56*D$63/100</f>
        <v>#REF!</v>
      </c>
      <c r="E55" s="315" t="e">
        <f>+E56*E$63/100</f>
        <v>#REF!</v>
      </c>
      <c r="F55" s="315" t="e">
        <f>+F56*F$63/100</f>
        <v>#REF!</v>
      </c>
      <c r="G55" s="315" t="e">
        <f>+G56*G$63/100</f>
        <v>#REF!</v>
      </c>
      <c r="H55" s="315" t="e">
        <f>+H56*H$63/100</f>
        <v>#REF!</v>
      </c>
      <c r="I55" s="276">
        <f>+I56*I$17/100</f>
        <v>1770</v>
      </c>
      <c r="J55" s="279"/>
      <c r="K55" s="270" t="s">
        <v>242</v>
      </c>
      <c r="L55" s="270">
        <v>950</v>
      </c>
      <c r="M55" s="270">
        <f>+L55/(L53+L55)</f>
        <v>0.23170731707317074</v>
      </c>
    </row>
    <row r="56" spans="1:13" s="307" customFormat="1" ht="23.1" customHeight="1">
      <c r="A56" s="301"/>
      <c r="B56" s="314" t="s">
        <v>217</v>
      </c>
      <c r="C56" s="303" t="e">
        <f>100*C55/C$63</f>
        <v>#REF!</v>
      </c>
      <c r="D56" s="303">
        <v>0.8</v>
      </c>
      <c r="E56" s="303">
        <v>0.8</v>
      </c>
      <c r="F56" s="303">
        <v>0.8</v>
      </c>
      <c r="G56" s="303">
        <v>0.8</v>
      </c>
      <c r="H56" s="303">
        <v>0.8</v>
      </c>
      <c r="I56" s="312">
        <f>'[2]cc2006-2010'!I310</f>
        <v>1.2515418709439889</v>
      </c>
      <c r="J56" s="313"/>
    </row>
    <row r="57" spans="1:13" s="270" customFormat="1" ht="40.5" hidden="1" customHeight="1">
      <c r="A57" s="316" t="s">
        <v>116</v>
      </c>
      <c r="B57" s="317" t="s">
        <v>241</v>
      </c>
      <c r="C57" s="318" t="e">
        <f>'[2]cc2006-2010'!C311</f>
        <v>#REF!</v>
      </c>
      <c r="D57" s="319">
        <f>'[2]cc2006-2010'!D311</f>
        <v>943</v>
      </c>
      <c r="E57" s="319">
        <f>'[2]cc2006-2010'!E311</f>
        <v>889.56</v>
      </c>
      <c r="F57" s="319">
        <f>'[2]cc2006-2010'!F311</f>
        <v>477</v>
      </c>
      <c r="G57" s="319">
        <f>'[2]cc2006-2010'!G311</f>
        <v>191.2</v>
      </c>
      <c r="H57" s="320">
        <f>'[2]cc2006-2010'!H311</f>
        <v>482.2</v>
      </c>
      <c r="I57" s="321">
        <f>'[2]cc2006-2010'!I311</f>
        <v>494.5</v>
      </c>
      <c r="J57" s="279"/>
      <c r="L57" s="270">
        <f>247.4+3244.7</f>
        <v>3492.1</v>
      </c>
    </row>
    <row r="58" spans="1:13" ht="9.75" hidden="1" customHeight="1">
      <c r="A58" s="322"/>
      <c r="B58" s="323"/>
      <c r="C58" s="324"/>
      <c r="D58" s="325"/>
      <c r="E58" s="326"/>
      <c r="F58" s="326"/>
      <c r="G58" s="326"/>
      <c r="H58" s="327"/>
      <c r="I58" s="328"/>
      <c r="J58" s="290"/>
    </row>
    <row r="59" spans="1:13" s="270" customFormat="1" ht="23.1" hidden="1" customHeight="1">
      <c r="A59" s="272"/>
      <c r="B59" s="298" t="s">
        <v>240</v>
      </c>
      <c r="C59" s="274"/>
      <c r="D59" s="298"/>
      <c r="E59" s="276"/>
      <c r="F59" s="276"/>
      <c r="G59" s="276"/>
      <c r="H59" s="277"/>
      <c r="I59" s="278" t="e">
        <f>#REF!+#REF!</f>
        <v>#REF!</v>
      </c>
      <c r="J59" s="279"/>
    </row>
    <row r="60" spans="1:13" s="270" customFormat="1" ht="33.75" hidden="1" customHeight="1">
      <c r="A60" s="272" t="s">
        <v>239</v>
      </c>
      <c r="B60" s="298" t="s">
        <v>238</v>
      </c>
      <c r="C60" s="274"/>
      <c r="D60" s="298"/>
      <c r="E60" s="276">
        <f>+[2]cc2007!C244</f>
        <v>207</v>
      </c>
      <c r="F60" s="276"/>
      <c r="G60" s="276"/>
      <c r="H60" s="277"/>
      <c r="I60" s="278"/>
      <c r="J60" s="279"/>
    </row>
    <row r="61" spans="1:13" ht="9.75" customHeight="1">
      <c r="A61" s="329"/>
      <c r="B61" s="330"/>
      <c r="C61" s="331"/>
      <c r="D61" s="330"/>
      <c r="E61" s="332"/>
      <c r="F61" s="332"/>
      <c r="G61" s="332"/>
      <c r="H61" s="333"/>
      <c r="I61" s="334"/>
      <c r="J61" s="290"/>
    </row>
    <row r="62" spans="1:13" ht="42" customHeight="1"/>
    <row r="63" spans="1:13" s="281" customFormat="1" ht="28.5" customHeight="1">
      <c r="A63" s="272"/>
      <c r="B63" s="298" t="s">
        <v>174</v>
      </c>
      <c r="C63" s="274" t="e">
        <f>+D63+E63+F63+G63+H63</f>
        <v>#REF!</v>
      </c>
      <c r="D63" s="276" t="e">
        <f>1000*(#REF!+#REF!)</f>
        <v>#REF!</v>
      </c>
      <c r="E63" s="276" t="e">
        <f>1000*(#REF!+#REF!)</f>
        <v>#REF!</v>
      </c>
      <c r="F63" s="276" t="e">
        <f>1000*(#REF!+#REF!)</f>
        <v>#REF!</v>
      </c>
      <c r="G63" s="276" t="e">
        <f>1000*(#REF!+#REF!)</f>
        <v>#REF!</v>
      </c>
      <c r="H63" s="276" t="e">
        <f>1000*(#REF!+#REF!)</f>
        <v>#REF!</v>
      </c>
      <c r="I63" s="276"/>
      <c r="J63" s="279"/>
    </row>
    <row r="64" spans="1:13">
      <c r="A64" s="337"/>
    </row>
    <row r="65" spans="1:10">
      <c r="A65" s="245"/>
      <c r="B65" s="338"/>
      <c r="C65" s="339"/>
      <c r="D65" s="338"/>
      <c r="E65" s="338"/>
      <c r="F65" s="340"/>
      <c r="G65" s="338"/>
      <c r="H65" s="341"/>
      <c r="I65" s="342"/>
      <c r="J65" s="342"/>
    </row>
  </sheetData>
  <mergeCells count="3">
    <mergeCell ref="A1:H1"/>
    <mergeCell ref="A2:I2"/>
    <mergeCell ref="F4:I4"/>
  </mergeCells>
  <phoneticPr fontId="69" type="noConversion"/>
  <printOptions horizontalCentered="1"/>
  <pageMargins left="0.70866141732283472" right="0.70866141732283472" top="0.78" bottom="0.65" header="0.31496062992125984" footer="0.31496062992125984"/>
  <pageSetup paperSize="9" firstPageNumber="129" fitToHeight="0" orientation="landscape" horizontalDpi="1200" verticalDpi="1200" r:id="rId1"/>
  <headerFooter alignWithMargins="0">
    <oddHeader>&amp;R&amp;P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74"/>
  <sheetViews>
    <sheetView workbookViewId="0">
      <selection activeCell="J18" sqref="J18"/>
    </sheetView>
  </sheetViews>
  <sheetFormatPr defaultColWidth="11.42578125" defaultRowHeight="16.5"/>
  <cols>
    <col min="1" max="1" width="31.42578125" style="155" customWidth="1"/>
    <col min="2" max="2" width="11.140625" style="155" customWidth="1"/>
    <col min="3" max="3" width="2.140625" style="155" customWidth="1"/>
    <col min="4" max="4" width="10.85546875" style="155" customWidth="1"/>
    <col min="5" max="9" width="13.42578125" style="155" hidden="1" customWidth="1"/>
    <col min="10" max="10" width="13.42578125" style="155" customWidth="1"/>
    <col min="11" max="11" width="11" style="155" customWidth="1"/>
    <col min="12" max="12" width="1.85546875" style="155" customWidth="1"/>
    <col min="13" max="13" width="9.85546875" style="155" customWidth="1"/>
    <col min="14" max="14" width="11" style="155" customWidth="1"/>
    <col min="15" max="15" width="2" style="155" customWidth="1"/>
    <col min="16" max="16" width="10.140625" style="155" customWidth="1"/>
    <col min="17" max="17" width="11.42578125" style="155" customWidth="1"/>
    <col min="18" max="18" width="1.85546875" style="155" customWidth="1"/>
    <col min="19" max="19" width="9.5703125" style="155" customWidth="1"/>
    <col min="20" max="20" width="11.140625" style="155" customWidth="1"/>
    <col min="21" max="21" width="1.42578125" style="155" customWidth="1"/>
    <col min="22" max="22" width="10.85546875" style="155" customWidth="1"/>
    <col min="23" max="16384" width="11.42578125" style="155"/>
  </cols>
  <sheetData>
    <row r="1" spans="1:25" ht="33.75" customHeight="1">
      <c r="H1" s="1237"/>
      <c r="I1" s="1237"/>
      <c r="V1" s="173" t="s">
        <v>275</v>
      </c>
      <c r="W1" s="192"/>
      <c r="X1" s="192"/>
      <c r="Y1" s="192"/>
    </row>
    <row r="2" spans="1:25" ht="30.75" customHeight="1">
      <c r="A2" s="1239" t="s">
        <v>133</v>
      </c>
      <c r="B2" s="1239"/>
      <c r="C2" s="1239"/>
      <c r="D2" s="1239"/>
      <c r="E2" s="1239"/>
      <c r="F2" s="1239"/>
      <c r="G2" s="1239"/>
      <c r="H2" s="1239"/>
      <c r="I2" s="1239"/>
      <c r="J2" s="1239"/>
      <c r="K2" s="1239"/>
      <c r="L2" s="1239"/>
      <c r="M2" s="1239"/>
      <c r="N2" s="1239"/>
      <c r="O2" s="1239"/>
      <c r="P2" s="1239"/>
      <c r="Q2" s="1239"/>
      <c r="R2" s="1239"/>
      <c r="S2" s="1239"/>
      <c r="T2" s="1239"/>
    </row>
    <row r="3" spans="1:25" ht="14.25" customHeight="1">
      <c r="A3" s="141"/>
      <c r="B3" s="141"/>
      <c r="C3" s="141"/>
      <c r="D3" s="141"/>
      <c r="E3" s="141"/>
      <c r="F3" s="141"/>
      <c r="G3" s="141"/>
      <c r="H3" s="1237"/>
      <c r="I3" s="1237"/>
    </row>
    <row r="4" spans="1:25" ht="27" customHeight="1">
      <c r="A4" s="142"/>
      <c r="B4" s="142"/>
      <c r="C4" s="142"/>
      <c r="D4" s="142"/>
      <c r="E4" s="142"/>
      <c r="F4" s="142"/>
      <c r="G4" s="142"/>
      <c r="H4" s="1238" t="s">
        <v>134</v>
      </c>
      <c r="I4" s="1238"/>
      <c r="J4" s="1238"/>
      <c r="K4" s="1238"/>
      <c r="L4" s="1238"/>
      <c r="M4" s="1238"/>
      <c r="N4" s="1238"/>
      <c r="O4" s="1238"/>
      <c r="P4" s="1238"/>
      <c r="Q4" s="1238"/>
      <c r="R4" s="1238"/>
      <c r="S4" s="1238"/>
      <c r="T4" s="1238"/>
    </row>
    <row r="5" spans="1:25" ht="43.5" customHeight="1">
      <c r="A5" s="156"/>
      <c r="B5" s="1240" t="s">
        <v>135</v>
      </c>
      <c r="C5" s="1241"/>
      <c r="D5" s="1242"/>
      <c r="E5" s="143" t="s">
        <v>136</v>
      </c>
      <c r="F5" s="143" t="s">
        <v>137</v>
      </c>
      <c r="G5" s="143" t="s">
        <v>138</v>
      </c>
      <c r="H5" s="143" t="s">
        <v>139</v>
      </c>
      <c r="I5" s="143" t="s">
        <v>140</v>
      </c>
      <c r="J5" s="163" t="s">
        <v>213</v>
      </c>
      <c r="K5" s="1240" t="s">
        <v>141</v>
      </c>
      <c r="L5" s="1241"/>
      <c r="M5" s="1242"/>
      <c r="N5" s="1240" t="s">
        <v>142</v>
      </c>
      <c r="O5" s="1241"/>
      <c r="P5" s="1242"/>
      <c r="Q5" s="1240" t="s">
        <v>143</v>
      </c>
      <c r="R5" s="1241"/>
      <c r="S5" s="1242"/>
      <c r="T5" s="1240" t="s">
        <v>144</v>
      </c>
      <c r="U5" s="1241"/>
      <c r="V5" s="1242"/>
    </row>
    <row r="6" spans="1:25" s="167" customFormat="1" ht="36" hidden="1" customHeight="1">
      <c r="A6" s="164" t="s">
        <v>281</v>
      </c>
      <c r="B6" s="165"/>
      <c r="C6" s="165"/>
      <c r="D6" s="165"/>
      <c r="E6" s="165"/>
      <c r="F6" s="165"/>
      <c r="G6" s="165"/>
      <c r="H6" s="165"/>
      <c r="I6" s="165"/>
      <c r="J6" s="166"/>
      <c r="K6" s="165"/>
      <c r="L6" s="165"/>
      <c r="M6" s="165"/>
      <c r="N6" s="165"/>
      <c r="O6" s="165"/>
      <c r="P6" s="165"/>
      <c r="Q6" s="165"/>
      <c r="R6" s="165"/>
      <c r="S6" s="165"/>
      <c r="T6" s="176"/>
    </row>
    <row r="7" spans="1:25" s="148" customFormat="1" ht="24.75" customHeight="1">
      <c r="A7" s="144" t="s">
        <v>145</v>
      </c>
      <c r="B7" s="195" t="e">
        <f>+J7+K7+N7+Q7+T7</f>
        <v>#REF!</v>
      </c>
      <c r="C7" s="180" t="s">
        <v>284</v>
      </c>
      <c r="D7" s="197" t="e">
        <f>+B41</f>
        <v>#REF!</v>
      </c>
      <c r="E7" s="146"/>
      <c r="F7" s="147">
        <f>F8-F9</f>
        <v>-10360</v>
      </c>
      <c r="G7" s="147"/>
      <c r="H7" s="147">
        <f>H8-H9</f>
        <v>-14960</v>
      </c>
      <c r="I7" s="147">
        <f>I8-I9</f>
        <v>-14800</v>
      </c>
      <c r="J7" s="147" t="e">
        <f>+J8-J9</f>
        <v>#REF!</v>
      </c>
      <c r="K7" s="193" t="e">
        <f>+K8-K9</f>
        <v>#REF!</v>
      </c>
      <c r="L7" s="184" t="s">
        <v>284</v>
      </c>
      <c r="M7" s="199" t="e">
        <f>+K41</f>
        <v>#REF!</v>
      </c>
      <c r="N7" s="193" t="e">
        <f>+N8-N9</f>
        <v>#REF!</v>
      </c>
      <c r="O7" s="184" t="s">
        <v>284</v>
      </c>
      <c r="P7" s="199" t="e">
        <f>+N41</f>
        <v>#REF!</v>
      </c>
      <c r="Q7" s="193" t="e">
        <f>+Q8-Q9</f>
        <v>#REF!</v>
      </c>
      <c r="R7" s="184" t="s">
        <v>284</v>
      </c>
      <c r="S7" s="199" t="e">
        <f>+Q41</f>
        <v>#REF!</v>
      </c>
      <c r="T7" s="193" t="e">
        <f>+T8-T9</f>
        <v>#REF!</v>
      </c>
      <c r="U7" s="187" t="s">
        <v>284</v>
      </c>
      <c r="V7" s="199" t="e">
        <f>+T41</f>
        <v>#REF!</v>
      </c>
    </row>
    <row r="8" spans="1:25" s="159" customFormat="1" ht="24.75" customHeight="1">
      <c r="A8" s="157" t="s">
        <v>146</v>
      </c>
      <c r="B8" s="196" t="e">
        <f t="shared" ref="B8:B18" si="0">+J8+K8+N8+Q8+T8</f>
        <v>#REF!</v>
      </c>
      <c r="C8" s="181" t="s">
        <v>284</v>
      </c>
      <c r="D8" s="198" t="e">
        <f t="shared" ref="D8:D39" si="1">+B42</f>
        <v>#REF!</v>
      </c>
      <c r="E8" s="158"/>
      <c r="F8" s="152">
        <v>48561</v>
      </c>
      <c r="G8" s="152"/>
      <c r="H8" s="152">
        <v>64000</v>
      </c>
      <c r="I8" s="152">
        <v>76700</v>
      </c>
      <c r="J8" s="152" t="e">
        <f>+#REF!*1000</f>
        <v>#REF!</v>
      </c>
      <c r="K8" s="194" t="e">
        <f>+#REF!*1000</f>
        <v>#REF!</v>
      </c>
      <c r="L8" s="182" t="s">
        <v>284</v>
      </c>
      <c r="M8" s="200" t="e">
        <f t="shared" ref="M8:M39" si="2">+K42</f>
        <v>#REF!</v>
      </c>
      <c r="N8" s="194" t="e">
        <f>+#REF!*1000</f>
        <v>#REF!</v>
      </c>
      <c r="O8" s="182" t="s">
        <v>284</v>
      </c>
      <c r="P8" s="200" t="e">
        <f t="shared" ref="P8:P39" si="3">+N42</f>
        <v>#REF!</v>
      </c>
      <c r="Q8" s="194" t="e">
        <f>+#REF!*1000</f>
        <v>#REF!</v>
      </c>
      <c r="R8" s="182" t="s">
        <v>284</v>
      </c>
      <c r="S8" s="200" t="e">
        <f t="shared" ref="S8:S39" si="4">+Q42</f>
        <v>#REF!</v>
      </c>
      <c r="T8" s="194" t="e">
        <f>+#REF!*1000</f>
        <v>#REF!</v>
      </c>
      <c r="U8" s="188" t="s">
        <v>284</v>
      </c>
      <c r="V8" s="200" t="e">
        <f t="shared" ref="V8:V39" si="5">+T42</f>
        <v>#REF!</v>
      </c>
    </row>
    <row r="9" spans="1:25" s="159" customFormat="1" ht="24.75" customHeight="1">
      <c r="A9" s="157" t="s">
        <v>147</v>
      </c>
      <c r="B9" s="196" t="e">
        <f t="shared" si="0"/>
        <v>#REF!</v>
      </c>
      <c r="C9" s="181" t="s">
        <v>284</v>
      </c>
      <c r="D9" s="198" t="e">
        <f t="shared" si="1"/>
        <v>#REF!</v>
      </c>
      <c r="E9" s="158"/>
      <c r="F9" s="152">
        <v>58921</v>
      </c>
      <c r="G9" s="160"/>
      <c r="H9" s="160">
        <v>78960</v>
      </c>
      <c r="I9" s="160">
        <v>91500</v>
      </c>
      <c r="J9" s="152" t="e">
        <f>0.9*J10</f>
        <v>#REF!</v>
      </c>
      <c r="K9" s="194" t="e">
        <f>0.9*K10</f>
        <v>#REF!</v>
      </c>
      <c r="L9" s="182" t="s">
        <v>284</v>
      </c>
      <c r="M9" s="200" t="e">
        <f t="shared" si="2"/>
        <v>#REF!</v>
      </c>
      <c r="N9" s="194" t="e">
        <f>0.9*N10</f>
        <v>#REF!</v>
      </c>
      <c r="O9" s="182" t="s">
        <v>284</v>
      </c>
      <c r="P9" s="200" t="e">
        <f t="shared" si="3"/>
        <v>#REF!</v>
      </c>
      <c r="Q9" s="194" t="e">
        <f>0.9*Q10</f>
        <v>#REF!</v>
      </c>
      <c r="R9" s="182" t="s">
        <v>284</v>
      </c>
      <c r="S9" s="200" t="e">
        <f t="shared" si="4"/>
        <v>#REF!</v>
      </c>
      <c r="T9" s="194" t="e">
        <f>0.9*T10</f>
        <v>#REF!</v>
      </c>
      <c r="U9" s="188" t="s">
        <v>284</v>
      </c>
      <c r="V9" s="200" t="e">
        <f t="shared" si="5"/>
        <v>#REF!</v>
      </c>
    </row>
    <row r="10" spans="1:25" s="159" customFormat="1" ht="24.75" customHeight="1">
      <c r="A10" s="157" t="s">
        <v>148</v>
      </c>
      <c r="B10" s="196" t="e">
        <f t="shared" si="0"/>
        <v>#REF!</v>
      </c>
      <c r="C10" s="181" t="s">
        <v>284</v>
      </c>
      <c r="D10" s="198" t="e">
        <f t="shared" si="1"/>
        <v>#REF!</v>
      </c>
      <c r="E10" s="158"/>
      <c r="F10" s="152">
        <v>62682</v>
      </c>
      <c r="G10" s="160"/>
      <c r="H10" s="160">
        <v>84000</v>
      </c>
      <c r="I10" s="160">
        <v>97400</v>
      </c>
      <c r="J10" s="152" t="e">
        <f>+#REF!*1000</f>
        <v>#REF!</v>
      </c>
      <c r="K10" s="194" t="e">
        <f>+#REF!*1000</f>
        <v>#REF!</v>
      </c>
      <c r="L10" s="182" t="s">
        <v>284</v>
      </c>
      <c r="M10" s="200" t="e">
        <f t="shared" si="2"/>
        <v>#REF!</v>
      </c>
      <c r="N10" s="194" t="e">
        <f>+#REF!*1000</f>
        <v>#REF!</v>
      </c>
      <c r="O10" s="182" t="s">
        <v>284</v>
      </c>
      <c r="P10" s="200" t="e">
        <f t="shared" si="3"/>
        <v>#REF!</v>
      </c>
      <c r="Q10" s="194" t="e">
        <f>+#REF!*1000</f>
        <v>#REF!</v>
      </c>
      <c r="R10" s="182" t="s">
        <v>284</v>
      </c>
      <c r="S10" s="200" t="e">
        <f t="shared" si="4"/>
        <v>#REF!</v>
      </c>
      <c r="T10" s="194" t="e">
        <f>+#REF!*1000</f>
        <v>#REF!</v>
      </c>
      <c r="U10" s="188" t="s">
        <v>284</v>
      </c>
      <c r="V10" s="200" t="e">
        <f t="shared" si="5"/>
        <v>#REF!</v>
      </c>
    </row>
    <row r="11" spans="1:25" s="159" customFormat="1" ht="15" customHeight="1">
      <c r="A11" s="157"/>
      <c r="B11" s="178"/>
      <c r="C11" s="181"/>
      <c r="D11" s="174"/>
      <c r="E11" s="158"/>
      <c r="F11" s="152"/>
      <c r="G11" s="152"/>
      <c r="H11" s="152"/>
      <c r="I11" s="152"/>
      <c r="J11" s="152"/>
      <c r="K11" s="179"/>
      <c r="L11" s="182"/>
      <c r="M11" s="175"/>
      <c r="N11" s="179"/>
      <c r="O11" s="182"/>
      <c r="P11" s="175"/>
      <c r="Q11" s="179"/>
      <c r="R11" s="182"/>
      <c r="S11" s="175"/>
      <c r="T11" s="179"/>
      <c r="U11" s="188"/>
      <c r="V11" s="189"/>
    </row>
    <row r="12" spans="1:25" s="148" customFormat="1" ht="24.75" customHeight="1">
      <c r="A12" s="150" t="s">
        <v>149</v>
      </c>
      <c r="B12" s="1234">
        <f t="shared" si="0"/>
        <v>-11500</v>
      </c>
      <c r="C12" s="1235"/>
      <c r="D12" s="1236"/>
      <c r="E12" s="151"/>
      <c r="F12" s="161">
        <f>F13-F14</f>
        <v>-894</v>
      </c>
      <c r="G12" s="161"/>
      <c r="H12" s="161">
        <v>-1300</v>
      </c>
      <c r="I12" s="161">
        <v>-1391</v>
      </c>
      <c r="J12" s="152">
        <v>-3000</v>
      </c>
      <c r="K12" s="1231">
        <v>-1500</v>
      </c>
      <c r="L12" s="1232"/>
      <c r="M12" s="1233"/>
      <c r="N12" s="1231">
        <v>-2000</v>
      </c>
      <c r="O12" s="1232"/>
      <c r="P12" s="1233"/>
      <c r="Q12" s="1231">
        <v>-2500</v>
      </c>
      <c r="R12" s="1232"/>
      <c r="S12" s="1233"/>
      <c r="T12" s="1231">
        <v>-2500</v>
      </c>
      <c r="U12" s="1232"/>
      <c r="V12" s="1233"/>
    </row>
    <row r="13" spans="1:25" s="159" customFormat="1" ht="24.75" hidden="1" customHeight="1">
      <c r="A13" s="157" t="s">
        <v>150</v>
      </c>
      <c r="B13" s="177">
        <f t="shared" si="0"/>
        <v>0</v>
      </c>
      <c r="C13" s="181" t="s">
        <v>284</v>
      </c>
      <c r="D13" s="174">
        <f t="shared" si="1"/>
        <v>0</v>
      </c>
      <c r="E13" s="158"/>
      <c r="F13" s="152">
        <v>6030</v>
      </c>
      <c r="G13" s="152"/>
      <c r="H13" s="152">
        <v>7055</v>
      </c>
      <c r="I13" s="152">
        <v>7549</v>
      </c>
      <c r="J13" s="152"/>
      <c r="K13" s="179"/>
      <c r="L13" s="182" t="s">
        <v>284</v>
      </c>
      <c r="M13" s="175">
        <f t="shared" si="2"/>
        <v>0</v>
      </c>
      <c r="N13" s="179"/>
      <c r="O13" s="182" t="s">
        <v>284</v>
      </c>
      <c r="P13" s="175">
        <f t="shared" si="3"/>
        <v>0</v>
      </c>
      <c r="Q13" s="179"/>
      <c r="R13" s="182" t="s">
        <v>284</v>
      </c>
      <c r="S13" s="175">
        <f t="shared" si="4"/>
        <v>0</v>
      </c>
      <c r="T13" s="179"/>
      <c r="U13" s="188" t="s">
        <v>284</v>
      </c>
      <c r="V13" s="189">
        <f t="shared" si="5"/>
        <v>0</v>
      </c>
    </row>
    <row r="14" spans="1:25" s="159" customFormat="1" ht="24.75" hidden="1" customHeight="1">
      <c r="A14" s="157" t="s">
        <v>151</v>
      </c>
      <c r="B14" s="177">
        <f t="shared" si="0"/>
        <v>0</v>
      </c>
      <c r="C14" s="181" t="s">
        <v>284</v>
      </c>
      <c r="D14" s="174">
        <f t="shared" si="1"/>
        <v>0</v>
      </c>
      <c r="E14" s="158"/>
      <c r="F14" s="152">
        <v>6924</v>
      </c>
      <c r="G14" s="152"/>
      <c r="H14" s="152">
        <v>8355</v>
      </c>
      <c r="I14" s="152">
        <v>8940</v>
      </c>
      <c r="J14" s="152"/>
      <c r="K14" s="179"/>
      <c r="L14" s="182" t="s">
        <v>284</v>
      </c>
      <c r="M14" s="175">
        <f t="shared" si="2"/>
        <v>0</v>
      </c>
      <c r="N14" s="179"/>
      <c r="O14" s="182" t="s">
        <v>284</v>
      </c>
      <c r="P14" s="175">
        <f t="shared" si="3"/>
        <v>0</v>
      </c>
      <c r="Q14" s="179"/>
      <c r="R14" s="182" t="s">
        <v>284</v>
      </c>
      <c r="S14" s="175">
        <f t="shared" si="4"/>
        <v>0</v>
      </c>
      <c r="T14" s="179"/>
      <c r="U14" s="188" t="s">
        <v>284</v>
      </c>
      <c r="V14" s="189">
        <f t="shared" si="5"/>
        <v>0</v>
      </c>
    </row>
    <row r="15" spans="1:25" s="148" customFormat="1" ht="24.75" customHeight="1">
      <c r="A15" s="150" t="s">
        <v>152</v>
      </c>
      <c r="B15" s="1234">
        <f t="shared" si="0"/>
        <v>-34086</v>
      </c>
      <c r="C15" s="1235"/>
      <c r="D15" s="1236"/>
      <c r="E15" s="151"/>
      <c r="F15" s="161">
        <f>F16-F17</f>
        <v>-2168</v>
      </c>
      <c r="G15" s="161"/>
      <c r="H15" s="161">
        <f>H16-H17</f>
        <v>-2432</v>
      </c>
      <c r="I15" s="161">
        <f>I16-I17</f>
        <v>-2602</v>
      </c>
      <c r="J15" s="152">
        <v>-5124</v>
      </c>
      <c r="K15" s="1231">
        <v>-6950</v>
      </c>
      <c r="L15" s="1232"/>
      <c r="M15" s="1233"/>
      <c r="N15" s="1231">
        <v>-6452</v>
      </c>
      <c r="O15" s="1232"/>
      <c r="P15" s="1233"/>
      <c r="Q15" s="1231">
        <v>-7109</v>
      </c>
      <c r="R15" s="1232"/>
      <c r="S15" s="1233"/>
      <c r="T15" s="1231">
        <v>-8451</v>
      </c>
      <c r="U15" s="1232"/>
      <c r="V15" s="1233"/>
    </row>
    <row r="16" spans="1:25" s="159" customFormat="1" ht="24.75" hidden="1" customHeight="1">
      <c r="A16" s="157" t="s">
        <v>150</v>
      </c>
      <c r="B16" s="177">
        <f t="shared" si="0"/>
        <v>0</v>
      </c>
      <c r="C16" s="181" t="s">
        <v>284</v>
      </c>
      <c r="D16" s="174">
        <f t="shared" si="1"/>
        <v>0</v>
      </c>
      <c r="E16" s="158"/>
      <c r="F16" s="152">
        <v>1093</v>
      </c>
      <c r="G16" s="152"/>
      <c r="H16" s="152">
        <v>1268</v>
      </c>
      <c r="I16" s="152">
        <v>1357</v>
      </c>
      <c r="J16" s="152"/>
      <c r="K16" s="179"/>
      <c r="L16" s="182" t="s">
        <v>284</v>
      </c>
      <c r="M16" s="175">
        <f t="shared" si="2"/>
        <v>0</v>
      </c>
      <c r="N16" s="179"/>
      <c r="O16" s="182" t="s">
        <v>284</v>
      </c>
      <c r="P16" s="175">
        <f t="shared" si="3"/>
        <v>0</v>
      </c>
      <c r="Q16" s="179"/>
      <c r="R16" s="182" t="s">
        <v>284</v>
      </c>
      <c r="S16" s="175">
        <f t="shared" si="4"/>
        <v>0</v>
      </c>
      <c r="T16" s="179"/>
      <c r="U16" s="188" t="s">
        <v>284</v>
      </c>
      <c r="V16" s="189">
        <f t="shared" si="5"/>
        <v>0</v>
      </c>
    </row>
    <row r="17" spans="1:22" s="159" customFormat="1" ht="24.75" hidden="1" customHeight="1">
      <c r="A17" s="157" t="s">
        <v>151</v>
      </c>
      <c r="B17" s="177">
        <f t="shared" si="0"/>
        <v>0</v>
      </c>
      <c r="C17" s="181" t="s">
        <v>284</v>
      </c>
      <c r="D17" s="174">
        <f t="shared" si="1"/>
        <v>0</v>
      </c>
      <c r="E17" s="158"/>
      <c r="F17" s="152">
        <v>3261</v>
      </c>
      <c r="G17" s="152"/>
      <c r="H17" s="152">
        <v>3700</v>
      </c>
      <c r="I17" s="152">
        <v>3959</v>
      </c>
      <c r="J17" s="152"/>
      <c r="K17" s="179"/>
      <c r="L17" s="182" t="s">
        <v>284</v>
      </c>
      <c r="M17" s="175">
        <f t="shared" si="2"/>
        <v>0</v>
      </c>
      <c r="N17" s="179"/>
      <c r="O17" s="182" t="s">
        <v>284</v>
      </c>
      <c r="P17" s="175">
        <f t="shared" si="3"/>
        <v>0</v>
      </c>
      <c r="Q17" s="179"/>
      <c r="R17" s="182" t="s">
        <v>284</v>
      </c>
      <c r="S17" s="175">
        <f t="shared" si="4"/>
        <v>0</v>
      </c>
      <c r="T17" s="179"/>
      <c r="U17" s="188" t="s">
        <v>284</v>
      </c>
      <c r="V17" s="189">
        <f t="shared" si="5"/>
        <v>0</v>
      </c>
    </row>
    <row r="18" spans="1:22" s="148" customFormat="1" ht="24.75" customHeight="1">
      <c r="A18" s="150" t="s">
        <v>153</v>
      </c>
      <c r="B18" s="1234">
        <f t="shared" si="0"/>
        <v>32038</v>
      </c>
      <c r="C18" s="1235"/>
      <c r="D18" s="1236"/>
      <c r="E18" s="151"/>
      <c r="F18" s="161">
        <v>6430</v>
      </c>
      <c r="G18" s="161"/>
      <c r="H18" s="161">
        <v>7257</v>
      </c>
      <c r="I18" s="161">
        <v>8100</v>
      </c>
      <c r="J18" s="152">
        <v>6500</v>
      </c>
      <c r="K18" s="1231">
        <v>5700</v>
      </c>
      <c r="L18" s="1232"/>
      <c r="M18" s="1233"/>
      <c r="N18" s="1231">
        <v>6270</v>
      </c>
      <c r="O18" s="1232"/>
      <c r="P18" s="1233"/>
      <c r="Q18" s="1231">
        <v>6717</v>
      </c>
      <c r="R18" s="1232"/>
      <c r="S18" s="1233"/>
      <c r="T18" s="1231">
        <v>6851</v>
      </c>
      <c r="U18" s="1232"/>
      <c r="V18" s="1233"/>
    </row>
    <row r="19" spans="1:22" s="159" customFormat="1" ht="24.75" hidden="1" customHeight="1">
      <c r="A19" s="157" t="s">
        <v>154</v>
      </c>
      <c r="B19" s="177">
        <f>+SUM(J19:T19)</f>
        <v>0</v>
      </c>
      <c r="C19" s="181" t="s">
        <v>284</v>
      </c>
      <c r="D19" s="174">
        <f t="shared" si="1"/>
        <v>0</v>
      </c>
      <c r="E19" s="158"/>
      <c r="F19" s="152">
        <v>250</v>
      </c>
      <c r="G19" s="152"/>
      <c r="H19" s="152">
        <v>257</v>
      </c>
      <c r="I19" s="152">
        <v>260</v>
      </c>
      <c r="J19" s="152"/>
      <c r="K19" s="179"/>
      <c r="L19" s="182" t="s">
        <v>284</v>
      </c>
      <c r="M19" s="175">
        <f t="shared" si="2"/>
        <v>0</v>
      </c>
      <c r="N19" s="179"/>
      <c r="O19" s="182" t="s">
        <v>284</v>
      </c>
      <c r="P19" s="175">
        <f t="shared" si="3"/>
        <v>0</v>
      </c>
      <c r="Q19" s="179"/>
      <c r="R19" s="182" t="s">
        <v>284</v>
      </c>
      <c r="S19" s="175">
        <f t="shared" si="4"/>
        <v>0</v>
      </c>
      <c r="T19" s="179"/>
      <c r="U19" s="188" t="s">
        <v>284</v>
      </c>
      <c r="V19" s="189">
        <f t="shared" si="5"/>
        <v>0</v>
      </c>
    </row>
    <row r="20" spans="1:22" s="159" customFormat="1" ht="24.75" hidden="1" customHeight="1">
      <c r="A20" s="157" t="s">
        <v>155</v>
      </c>
      <c r="B20" s="177">
        <f>+SUM(J20:T20)</f>
        <v>0</v>
      </c>
      <c r="C20" s="181" t="s">
        <v>284</v>
      </c>
      <c r="D20" s="174">
        <f t="shared" si="1"/>
        <v>0</v>
      </c>
      <c r="E20" s="158"/>
      <c r="F20" s="152">
        <v>6180</v>
      </c>
      <c r="G20" s="152"/>
      <c r="H20" s="152">
        <v>7000</v>
      </c>
      <c r="I20" s="152">
        <v>7840</v>
      </c>
      <c r="J20" s="152"/>
      <c r="K20" s="179"/>
      <c r="L20" s="182" t="s">
        <v>284</v>
      </c>
      <c r="M20" s="175">
        <f t="shared" si="2"/>
        <v>0</v>
      </c>
      <c r="N20" s="179"/>
      <c r="O20" s="182" t="s">
        <v>284</v>
      </c>
      <c r="P20" s="175">
        <f t="shared" si="3"/>
        <v>0</v>
      </c>
      <c r="Q20" s="179"/>
      <c r="R20" s="182" t="s">
        <v>284</v>
      </c>
      <c r="S20" s="175">
        <f t="shared" si="4"/>
        <v>0</v>
      </c>
      <c r="T20" s="179"/>
      <c r="U20" s="188" t="s">
        <v>284</v>
      </c>
      <c r="V20" s="189">
        <f t="shared" si="5"/>
        <v>0</v>
      </c>
    </row>
    <row r="21" spans="1:22" s="159" customFormat="1" ht="21.75" customHeight="1">
      <c r="A21" s="157"/>
      <c r="B21" s="177"/>
      <c r="C21" s="181"/>
      <c r="D21" s="174"/>
      <c r="E21" s="158"/>
      <c r="F21" s="152"/>
      <c r="G21" s="152"/>
      <c r="H21" s="152"/>
      <c r="I21" s="152"/>
      <c r="J21" s="152"/>
      <c r="K21" s="179"/>
      <c r="L21" s="182"/>
      <c r="M21" s="175"/>
      <c r="N21" s="179"/>
      <c r="O21" s="182"/>
      <c r="P21" s="175"/>
      <c r="Q21" s="179"/>
      <c r="R21" s="182"/>
      <c r="S21" s="175"/>
      <c r="T21" s="179"/>
      <c r="U21" s="188"/>
      <c r="V21" s="189"/>
    </row>
    <row r="22" spans="1:22" s="148" customFormat="1" ht="24.75" customHeight="1">
      <c r="A22" s="153" t="s">
        <v>156</v>
      </c>
      <c r="B22" s="196" t="e">
        <f t="shared" ref="B22:B39" si="6">+J22+K22+N22+Q22+T22</f>
        <v>#REF!</v>
      </c>
      <c r="C22" s="181" t="s">
        <v>284</v>
      </c>
      <c r="D22" s="198" t="e">
        <f t="shared" si="1"/>
        <v>#REF!</v>
      </c>
      <c r="E22" s="154"/>
      <c r="F22" s="161">
        <v>-6992</v>
      </c>
      <c r="G22" s="161"/>
      <c r="H22" s="161">
        <v>-11435</v>
      </c>
      <c r="I22" s="161">
        <v>-10690</v>
      </c>
      <c r="J22" s="152" t="e">
        <f>+J7+J12+J15+J18</f>
        <v>#REF!</v>
      </c>
      <c r="K22" s="194" t="e">
        <f>+K7+K12+K15+K18</f>
        <v>#REF!</v>
      </c>
      <c r="L22" s="182" t="s">
        <v>284</v>
      </c>
      <c r="M22" s="200" t="e">
        <f t="shared" si="2"/>
        <v>#REF!</v>
      </c>
      <c r="N22" s="194" t="e">
        <f>+N7+N12+N15+N18</f>
        <v>#REF!</v>
      </c>
      <c r="O22" s="182" t="s">
        <v>284</v>
      </c>
      <c r="P22" s="200" t="e">
        <f t="shared" si="3"/>
        <v>#REF!</v>
      </c>
      <c r="Q22" s="194" t="e">
        <f>+Q7+Q12+Q15+Q18</f>
        <v>#REF!</v>
      </c>
      <c r="R22" s="182" t="s">
        <v>284</v>
      </c>
      <c r="S22" s="200" t="e">
        <f t="shared" si="4"/>
        <v>#REF!</v>
      </c>
      <c r="T22" s="194" t="e">
        <f>+T7+T12+T15+T18</f>
        <v>#REF!</v>
      </c>
      <c r="U22" s="188" t="s">
        <v>284</v>
      </c>
      <c r="V22" s="200" t="e">
        <f t="shared" si="5"/>
        <v>#REF!</v>
      </c>
    </row>
    <row r="23" spans="1:22" s="159" customFormat="1" ht="19.5" customHeight="1">
      <c r="A23" s="157"/>
      <c r="B23" s="177"/>
      <c r="C23" s="181"/>
      <c r="D23" s="198"/>
      <c r="E23" s="158"/>
      <c r="F23" s="152"/>
      <c r="G23" s="152"/>
      <c r="H23" s="152"/>
      <c r="I23" s="152"/>
      <c r="J23" s="152"/>
      <c r="K23" s="194"/>
      <c r="L23" s="182"/>
      <c r="M23" s="200"/>
      <c r="N23" s="194"/>
      <c r="O23" s="182"/>
      <c r="P23" s="200"/>
      <c r="Q23" s="194"/>
      <c r="R23" s="182"/>
      <c r="S23" s="200"/>
      <c r="T23" s="194"/>
      <c r="U23" s="188"/>
      <c r="V23" s="189"/>
    </row>
    <row r="24" spans="1:22" s="159" customFormat="1" ht="24.75" customHeight="1">
      <c r="A24" s="153" t="s">
        <v>157</v>
      </c>
      <c r="B24" s="196" t="e">
        <f t="shared" si="6"/>
        <v>#REF!</v>
      </c>
      <c r="C24" s="181" t="s">
        <v>284</v>
      </c>
      <c r="D24" s="198" t="e">
        <f t="shared" si="1"/>
        <v>#REF!</v>
      </c>
      <c r="E24" s="158"/>
      <c r="F24" s="152"/>
      <c r="G24" s="152"/>
      <c r="H24" s="152"/>
      <c r="I24" s="152"/>
      <c r="J24" s="152" t="e">
        <f>+J26+J27+J30+J35-3600</f>
        <v>#REF!</v>
      </c>
      <c r="K24" s="194" t="e">
        <f>+K26+K27+K30+K35-3600</f>
        <v>#REF!</v>
      </c>
      <c r="L24" s="182" t="s">
        <v>284</v>
      </c>
      <c r="M24" s="200" t="e">
        <f t="shared" si="2"/>
        <v>#REF!</v>
      </c>
      <c r="N24" s="194" t="e">
        <f>+N26+N27+N30+N35-3600</f>
        <v>#REF!</v>
      </c>
      <c r="O24" s="182" t="s">
        <v>284</v>
      </c>
      <c r="P24" s="200" t="e">
        <f t="shared" si="3"/>
        <v>#REF!</v>
      </c>
      <c r="Q24" s="194" t="e">
        <f>+Q26+Q27+Q30+Q35-3600</f>
        <v>#REF!</v>
      </c>
      <c r="R24" s="182" t="s">
        <v>284</v>
      </c>
      <c r="S24" s="200" t="e">
        <f t="shared" si="4"/>
        <v>#REF!</v>
      </c>
      <c r="T24" s="194" t="e">
        <f>+T26+T27+T30+T35-3600</f>
        <v>#REF!</v>
      </c>
      <c r="U24" s="188" t="s">
        <v>284</v>
      </c>
      <c r="V24" s="200" t="e">
        <f t="shared" si="5"/>
        <v>#REF!</v>
      </c>
    </row>
    <row r="25" spans="1:22" s="159" customFormat="1" ht="21.75" customHeight="1">
      <c r="A25" s="157"/>
      <c r="B25" s="177"/>
      <c r="C25" s="181"/>
      <c r="D25" s="174"/>
      <c r="E25" s="158"/>
      <c r="F25" s="152"/>
      <c r="G25" s="152"/>
      <c r="H25" s="152"/>
      <c r="I25" s="152"/>
      <c r="J25" s="152"/>
      <c r="K25" s="194"/>
      <c r="L25" s="182"/>
      <c r="M25" s="200"/>
      <c r="N25" s="194"/>
      <c r="O25" s="182"/>
      <c r="P25" s="200"/>
      <c r="Q25" s="194"/>
      <c r="R25" s="182"/>
      <c r="S25" s="200"/>
      <c r="T25" s="194"/>
      <c r="U25" s="188"/>
      <c r="V25" s="189"/>
    </row>
    <row r="26" spans="1:22" s="148" customFormat="1" ht="24.75" customHeight="1">
      <c r="A26" s="150" t="s">
        <v>158</v>
      </c>
      <c r="B26" s="196" t="e">
        <f t="shared" si="6"/>
        <v>#REF!</v>
      </c>
      <c r="C26" s="181" t="s">
        <v>284</v>
      </c>
      <c r="D26" s="198" t="e">
        <f t="shared" si="1"/>
        <v>#REF!</v>
      </c>
      <c r="E26" s="151"/>
      <c r="F26" s="161"/>
      <c r="G26" s="161"/>
      <c r="H26" s="161"/>
      <c r="I26" s="161"/>
      <c r="J26" s="152" t="e">
        <f>+#REF!*1000-900</f>
        <v>#REF!</v>
      </c>
      <c r="K26" s="194" t="e">
        <f>+#REF!*1000-1000</f>
        <v>#REF!</v>
      </c>
      <c r="L26" s="182" t="s">
        <v>284</v>
      </c>
      <c r="M26" s="200" t="e">
        <f t="shared" si="2"/>
        <v>#REF!</v>
      </c>
      <c r="N26" s="194" t="e">
        <f>+#REF!*1000-1000</f>
        <v>#REF!</v>
      </c>
      <c r="O26" s="182" t="s">
        <v>284</v>
      </c>
      <c r="P26" s="200" t="e">
        <f t="shared" si="3"/>
        <v>#REF!</v>
      </c>
      <c r="Q26" s="194" t="e">
        <f>+#REF!*1000-1100</f>
        <v>#REF!</v>
      </c>
      <c r="R26" s="182" t="s">
        <v>284</v>
      </c>
      <c r="S26" s="200" t="e">
        <f t="shared" si="4"/>
        <v>#REF!</v>
      </c>
      <c r="T26" s="194" t="e">
        <f>+#REF!*1000-1200</f>
        <v>#REF!</v>
      </c>
      <c r="U26" s="188" t="s">
        <v>284</v>
      </c>
      <c r="V26" s="200" t="e">
        <f t="shared" si="5"/>
        <v>#REF!</v>
      </c>
    </row>
    <row r="27" spans="1:22" s="148" customFormat="1" ht="24.75" customHeight="1">
      <c r="A27" s="150" t="s">
        <v>159</v>
      </c>
      <c r="B27" s="1234">
        <f t="shared" si="6"/>
        <v>13505</v>
      </c>
      <c r="C27" s="1235"/>
      <c r="D27" s="1236"/>
      <c r="E27" s="151"/>
      <c r="F27" s="161">
        <v>2045</v>
      </c>
      <c r="G27" s="161"/>
      <c r="H27" s="161">
        <v>964</v>
      </c>
      <c r="I27" s="161">
        <v>562</v>
      </c>
      <c r="J27" s="152">
        <v>2000</v>
      </c>
      <c r="K27" s="1231">
        <v>2730</v>
      </c>
      <c r="L27" s="1232"/>
      <c r="M27" s="1233"/>
      <c r="N27" s="1231">
        <v>2839</v>
      </c>
      <c r="O27" s="1232"/>
      <c r="P27" s="1233"/>
      <c r="Q27" s="1231">
        <v>2924</v>
      </c>
      <c r="R27" s="1232"/>
      <c r="S27" s="1233"/>
      <c r="T27" s="1231">
        <v>3012</v>
      </c>
      <c r="U27" s="1232"/>
      <c r="V27" s="1233"/>
    </row>
    <row r="28" spans="1:22" s="159" customFormat="1" ht="24.75" hidden="1" customHeight="1">
      <c r="A28" s="157" t="s">
        <v>160</v>
      </c>
      <c r="B28" s="177">
        <f t="shared" si="6"/>
        <v>0</v>
      </c>
      <c r="C28" s="181" t="s">
        <v>284</v>
      </c>
      <c r="D28" s="174">
        <f t="shared" si="1"/>
        <v>0</v>
      </c>
      <c r="E28" s="158"/>
      <c r="F28" s="152">
        <v>3397</v>
      </c>
      <c r="G28" s="152"/>
      <c r="H28" s="152">
        <v>2562</v>
      </c>
      <c r="I28" s="152">
        <v>2639</v>
      </c>
      <c r="J28" s="152"/>
      <c r="K28" s="179"/>
      <c r="L28" s="182" t="s">
        <v>284</v>
      </c>
      <c r="M28" s="175">
        <f t="shared" si="2"/>
        <v>0</v>
      </c>
      <c r="N28" s="179"/>
      <c r="O28" s="182" t="s">
        <v>284</v>
      </c>
      <c r="P28" s="175">
        <f t="shared" si="3"/>
        <v>0</v>
      </c>
      <c r="Q28" s="179"/>
      <c r="R28" s="182" t="s">
        <v>284</v>
      </c>
      <c r="S28" s="175">
        <f t="shared" si="4"/>
        <v>0</v>
      </c>
      <c r="T28" s="179"/>
      <c r="U28" s="188" t="s">
        <v>284</v>
      </c>
      <c r="V28" s="189">
        <f t="shared" si="5"/>
        <v>0</v>
      </c>
    </row>
    <row r="29" spans="1:22" s="159" customFormat="1" ht="24.75" hidden="1" customHeight="1">
      <c r="A29" s="157" t="s">
        <v>161</v>
      </c>
      <c r="B29" s="177">
        <f t="shared" si="6"/>
        <v>0</v>
      </c>
      <c r="C29" s="181" t="s">
        <v>284</v>
      </c>
      <c r="D29" s="174">
        <f t="shared" si="1"/>
        <v>0</v>
      </c>
      <c r="E29" s="158"/>
      <c r="F29" s="152">
        <v>1352</v>
      </c>
      <c r="G29" s="152"/>
      <c r="H29" s="152">
        <v>1598</v>
      </c>
      <c r="I29" s="152">
        <v>2077</v>
      </c>
      <c r="J29" s="152"/>
      <c r="K29" s="179"/>
      <c r="L29" s="182" t="s">
        <v>284</v>
      </c>
      <c r="M29" s="175">
        <f t="shared" si="2"/>
        <v>0</v>
      </c>
      <c r="N29" s="179"/>
      <c r="O29" s="182" t="s">
        <v>284</v>
      </c>
      <c r="P29" s="175">
        <f t="shared" si="3"/>
        <v>0</v>
      </c>
      <c r="Q29" s="179"/>
      <c r="R29" s="182" t="s">
        <v>284</v>
      </c>
      <c r="S29" s="175">
        <f t="shared" si="4"/>
        <v>0</v>
      </c>
      <c r="T29" s="179"/>
      <c r="U29" s="188" t="s">
        <v>284</v>
      </c>
      <c r="V29" s="189">
        <f t="shared" si="5"/>
        <v>0</v>
      </c>
    </row>
    <row r="30" spans="1:22" s="148" customFormat="1" ht="24.75" customHeight="1">
      <c r="A30" s="150" t="s">
        <v>162</v>
      </c>
      <c r="B30" s="1234">
        <f t="shared" si="6"/>
        <v>7900</v>
      </c>
      <c r="C30" s="1235"/>
      <c r="D30" s="1236"/>
      <c r="E30" s="151"/>
      <c r="F30" s="161">
        <v>79</v>
      </c>
      <c r="G30" s="161"/>
      <c r="H30" s="161">
        <v>168</v>
      </c>
      <c r="I30" s="161">
        <v>-575</v>
      </c>
      <c r="J30" s="152">
        <v>800</v>
      </c>
      <c r="K30" s="1231">
        <v>1700</v>
      </c>
      <c r="L30" s="1232"/>
      <c r="M30" s="1233"/>
      <c r="N30" s="1231">
        <v>1900</v>
      </c>
      <c r="O30" s="1232"/>
      <c r="P30" s="1233"/>
      <c r="Q30" s="1231">
        <v>1700</v>
      </c>
      <c r="R30" s="1232"/>
      <c r="S30" s="1233"/>
      <c r="T30" s="1231">
        <v>1800</v>
      </c>
      <c r="U30" s="1232"/>
      <c r="V30" s="1233"/>
    </row>
    <row r="31" spans="1:22" s="159" customFormat="1" ht="24.75" hidden="1" customHeight="1">
      <c r="A31" s="157" t="s">
        <v>160</v>
      </c>
      <c r="B31" s="177">
        <f t="shared" si="6"/>
        <v>0</v>
      </c>
      <c r="C31" s="181" t="s">
        <v>284</v>
      </c>
      <c r="D31" s="174">
        <f t="shared" si="1"/>
        <v>0</v>
      </c>
      <c r="E31" s="158"/>
      <c r="F31" s="152">
        <v>1404</v>
      </c>
      <c r="G31" s="152"/>
      <c r="H31" s="152">
        <v>3360</v>
      </c>
      <c r="I31" s="152">
        <v>3000</v>
      </c>
      <c r="J31" s="152"/>
      <c r="K31" s="179"/>
      <c r="L31" s="182" t="s">
        <v>284</v>
      </c>
      <c r="M31" s="175">
        <f t="shared" si="2"/>
        <v>0</v>
      </c>
      <c r="N31" s="179"/>
      <c r="O31" s="182" t="s">
        <v>284</v>
      </c>
      <c r="P31" s="175">
        <f t="shared" si="3"/>
        <v>0</v>
      </c>
      <c r="Q31" s="179"/>
      <c r="R31" s="182" t="s">
        <v>284</v>
      </c>
      <c r="S31" s="175">
        <f t="shared" si="4"/>
        <v>0</v>
      </c>
      <c r="T31" s="179"/>
      <c r="U31" s="188" t="s">
        <v>284</v>
      </c>
      <c r="V31" s="189">
        <f t="shared" si="5"/>
        <v>0</v>
      </c>
    </row>
    <row r="32" spans="1:22" s="159" customFormat="1" ht="24.75" hidden="1" customHeight="1">
      <c r="A32" s="157" t="s">
        <v>161</v>
      </c>
      <c r="B32" s="177">
        <f t="shared" si="6"/>
        <v>0</v>
      </c>
      <c r="C32" s="181" t="s">
        <v>284</v>
      </c>
      <c r="D32" s="174">
        <f t="shared" si="1"/>
        <v>0</v>
      </c>
      <c r="E32" s="158"/>
      <c r="F32" s="152">
        <v>1325</v>
      </c>
      <c r="G32" s="152"/>
      <c r="H32" s="152">
        <v>3192</v>
      </c>
      <c r="I32" s="152">
        <v>3575</v>
      </c>
      <c r="J32" s="152"/>
      <c r="K32" s="179"/>
      <c r="L32" s="182" t="s">
        <v>284</v>
      </c>
      <c r="M32" s="175">
        <f t="shared" si="2"/>
        <v>0</v>
      </c>
      <c r="N32" s="179"/>
      <c r="O32" s="182" t="s">
        <v>284</v>
      </c>
      <c r="P32" s="175">
        <f t="shared" si="3"/>
        <v>0</v>
      </c>
      <c r="Q32" s="179"/>
      <c r="R32" s="182" t="s">
        <v>284</v>
      </c>
      <c r="S32" s="175">
        <f t="shared" si="4"/>
        <v>0</v>
      </c>
      <c r="T32" s="179"/>
      <c r="U32" s="188" t="s">
        <v>284</v>
      </c>
      <c r="V32" s="189">
        <f t="shared" si="5"/>
        <v>0</v>
      </c>
    </row>
    <row r="33" spans="1:22" s="148" customFormat="1" ht="24.75" hidden="1" customHeight="1">
      <c r="A33" s="150" t="s">
        <v>163</v>
      </c>
      <c r="B33" s="177">
        <f t="shared" si="6"/>
        <v>0</v>
      </c>
      <c r="C33" s="181" t="s">
        <v>284</v>
      </c>
      <c r="D33" s="174">
        <f t="shared" si="1"/>
        <v>0</v>
      </c>
      <c r="E33" s="151"/>
      <c r="F33" s="161">
        <v>6243</v>
      </c>
      <c r="G33" s="161"/>
      <c r="H33" s="161">
        <v>1300</v>
      </c>
      <c r="I33" s="161">
        <v>2000</v>
      </c>
      <c r="J33" s="152"/>
      <c r="K33" s="179"/>
      <c r="L33" s="182" t="s">
        <v>284</v>
      </c>
      <c r="M33" s="175">
        <f t="shared" si="2"/>
        <v>0</v>
      </c>
      <c r="N33" s="179"/>
      <c r="O33" s="182" t="s">
        <v>284</v>
      </c>
      <c r="P33" s="175">
        <f t="shared" si="3"/>
        <v>0</v>
      </c>
      <c r="Q33" s="179"/>
      <c r="R33" s="182" t="s">
        <v>284</v>
      </c>
      <c r="S33" s="175">
        <f t="shared" si="4"/>
        <v>0</v>
      </c>
      <c r="T33" s="179"/>
      <c r="U33" s="188" t="s">
        <v>284</v>
      </c>
      <c r="V33" s="189">
        <f t="shared" si="5"/>
        <v>0</v>
      </c>
    </row>
    <row r="34" spans="1:22" s="148" customFormat="1" ht="24.75" hidden="1" customHeight="1">
      <c r="A34" s="150" t="s">
        <v>164</v>
      </c>
      <c r="B34" s="177">
        <f t="shared" si="6"/>
        <v>0</v>
      </c>
      <c r="C34" s="181" t="s">
        <v>284</v>
      </c>
      <c r="D34" s="174">
        <f t="shared" si="1"/>
        <v>0</v>
      </c>
      <c r="E34" s="151"/>
      <c r="F34" s="161">
        <v>2623</v>
      </c>
      <c r="G34" s="161"/>
      <c r="H34" s="161">
        <v>4800</v>
      </c>
      <c r="I34" s="161">
        <v>2500</v>
      </c>
      <c r="J34" s="152"/>
      <c r="K34" s="179"/>
      <c r="L34" s="182" t="s">
        <v>284</v>
      </c>
      <c r="M34" s="175">
        <f t="shared" si="2"/>
        <v>0</v>
      </c>
      <c r="N34" s="179"/>
      <c r="O34" s="182" t="s">
        <v>284</v>
      </c>
      <c r="P34" s="175">
        <f t="shared" si="3"/>
        <v>0</v>
      </c>
      <c r="Q34" s="179"/>
      <c r="R34" s="182" t="s">
        <v>284</v>
      </c>
      <c r="S34" s="175">
        <f t="shared" si="4"/>
        <v>0</v>
      </c>
      <c r="T34" s="179"/>
      <c r="U34" s="188" t="s">
        <v>284</v>
      </c>
      <c r="V34" s="189">
        <f t="shared" si="5"/>
        <v>0</v>
      </c>
    </row>
    <row r="35" spans="1:22" s="148" customFormat="1" ht="24.75" customHeight="1">
      <c r="A35" s="150" t="s">
        <v>200</v>
      </c>
      <c r="B35" s="1234">
        <f t="shared" si="6"/>
        <v>10400</v>
      </c>
      <c r="C35" s="1235"/>
      <c r="D35" s="1236"/>
      <c r="E35" s="151"/>
      <c r="F35" s="161"/>
      <c r="G35" s="161"/>
      <c r="H35" s="161"/>
      <c r="I35" s="161"/>
      <c r="J35" s="152">
        <v>1200</v>
      </c>
      <c r="K35" s="1231">
        <v>2000</v>
      </c>
      <c r="L35" s="1232"/>
      <c r="M35" s="1233"/>
      <c r="N35" s="1231">
        <v>2200</v>
      </c>
      <c r="O35" s="1232"/>
      <c r="P35" s="1233"/>
      <c r="Q35" s="1231">
        <v>2500</v>
      </c>
      <c r="R35" s="1232"/>
      <c r="S35" s="1233"/>
      <c r="T35" s="1231">
        <v>2500</v>
      </c>
      <c r="U35" s="1232"/>
      <c r="V35" s="1233"/>
    </row>
    <row r="36" spans="1:22" s="159" customFormat="1" ht="15.75" customHeight="1">
      <c r="A36" s="157"/>
      <c r="B36" s="177"/>
      <c r="C36" s="181"/>
      <c r="D36" s="174"/>
      <c r="E36" s="158"/>
      <c r="F36" s="152"/>
      <c r="G36" s="152"/>
      <c r="H36" s="152"/>
      <c r="I36" s="152"/>
      <c r="J36" s="152"/>
      <c r="K36" s="179"/>
      <c r="L36" s="182"/>
      <c r="M36" s="175"/>
      <c r="N36" s="179"/>
      <c r="O36" s="182"/>
      <c r="P36" s="175"/>
      <c r="Q36" s="179"/>
      <c r="R36" s="182"/>
      <c r="S36" s="175"/>
      <c r="T36" s="179"/>
      <c r="U36" s="188"/>
      <c r="V36" s="189"/>
    </row>
    <row r="37" spans="1:22" s="148" customFormat="1" ht="24.75" customHeight="1">
      <c r="A37" s="150" t="s">
        <v>165</v>
      </c>
      <c r="B37" s="1234">
        <f t="shared" si="6"/>
        <v>-12500</v>
      </c>
      <c r="C37" s="1235"/>
      <c r="D37" s="1236"/>
      <c r="E37" s="151"/>
      <c r="F37" s="161">
        <v>-380</v>
      </c>
      <c r="G37" s="161"/>
      <c r="H37" s="161">
        <v>-300</v>
      </c>
      <c r="I37" s="161">
        <v>-300</v>
      </c>
      <c r="J37" s="152">
        <v>-2500</v>
      </c>
      <c r="K37" s="1231">
        <v>-2500</v>
      </c>
      <c r="L37" s="1232"/>
      <c r="M37" s="1233"/>
      <c r="N37" s="1231">
        <v>-2500</v>
      </c>
      <c r="O37" s="1232"/>
      <c r="P37" s="1233"/>
      <c r="Q37" s="1231">
        <v>-2500</v>
      </c>
      <c r="R37" s="1232"/>
      <c r="S37" s="1233"/>
      <c r="T37" s="1231">
        <v>-2500</v>
      </c>
      <c r="U37" s="1232"/>
      <c r="V37" s="1233"/>
    </row>
    <row r="38" spans="1:22" s="159" customFormat="1" ht="15" customHeight="1">
      <c r="A38" s="157"/>
      <c r="B38" s="177"/>
      <c r="C38" s="181"/>
      <c r="D38" s="174"/>
      <c r="E38" s="158"/>
      <c r="F38" s="152"/>
      <c r="G38" s="152"/>
      <c r="H38" s="152"/>
      <c r="I38" s="152"/>
      <c r="J38" s="152"/>
      <c r="K38" s="179"/>
      <c r="L38" s="182"/>
      <c r="M38" s="175"/>
      <c r="N38" s="179"/>
      <c r="O38" s="182"/>
      <c r="P38" s="175"/>
      <c r="Q38" s="179"/>
      <c r="R38" s="182"/>
      <c r="S38" s="175"/>
      <c r="T38" s="179"/>
      <c r="U38" s="188"/>
      <c r="V38" s="189"/>
    </row>
    <row r="39" spans="1:22" s="148" customFormat="1" ht="24.75" customHeight="1">
      <c r="A39" s="168" t="s">
        <v>166</v>
      </c>
      <c r="B39" s="203" t="e">
        <f t="shared" si="6"/>
        <v>#REF!</v>
      </c>
      <c r="C39" s="190" t="s">
        <v>284</v>
      </c>
      <c r="D39" s="202" t="e">
        <f t="shared" si="1"/>
        <v>#REF!</v>
      </c>
      <c r="E39" s="170"/>
      <c r="F39" s="171"/>
      <c r="G39" s="171"/>
      <c r="H39" s="171"/>
      <c r="I39" s="171"/>
      <c r="J39" s="169" t="e">
        <f>+J22+J24+J37</f>
        <v>#REF!</v>
      </c>
      <c r="K39" s="204" t="e">
        <f>+K22+K24+K37</f>
        <v>#REF!</v>
      </c>
      <c r="L39" s="183" t="s">
        <v>284</v>
      </c>
      <c r="M39" s="201" t="e">
        <f t="shared" si="2"/>
        <v>#REF!</v>
      </c>
      <c r="N39" s="204" t="e">
        <f>+N22+N24+N37</f>
        <v>#REF!</v>
      </c>
      <c r="O39" s="183" t="s">
        <v>284</v>
      </c>
      <c r="P39" s="201" t="e">
        <f t="shared" si="3"/>
        <v>#REF!</v>
      </c>
      <c r="Q39" s="204" t="e">
        <f>+Q22+Q24+Q37</f>
        <v>#REF!</v>
      </c>
      <c r="R39" s="183" t="s">
        <v>284</v>
      </c>
      <c r="S39" s="201" t="e">
        <f t="shared" si="4"/>
        <v>#REF!</v>
      </c>
      <c r="T39" s="204" t="e">
        <f>+T22+T24+T37</f>
        <v>#REF!</v>
      </c>
      <c r="U39" s="191" t="s">
        <v>284</v>
      </c>
      <c r="V39" s="201" t="e">
        <f t="shared" si="5"/>
        <v>#REF!</v>
      </c>
    </row>
    <row r="40" spans="1:22" s="172" customFormat="1" ht="36" hidden="1" customHeight="1">
      <c r="A40" s="176" t="s">
        <v>282</v>
      </c>
      <c r="B40" s="176"/>
      <c r="C40" s="176"/>
      <c r="D40" s="176"/>
      <c r="E40" s="176"/>
      <c r="F40" s="176"/>
      <c r="G40" s="176"/>
      <c r="H40" s="176"/>
      <c r="I40" s="176"/>
      <c r="J40" s="185"/>
      <c r="K40" s="176"/>
      <c r="L40" s="186" t="s">
        <v>284</v>
      </c>
      <c r="M40" s="176"/>
      <c r="N40" s="176"/>
      <c r="O40" s="176"/>
      <c r="P40" s="176"/>
      <c r="Q40" s="176"/>
      <c r="R40" s="176"/>
      <c r="S40" s="176"/>
      <c r="T40" s="176"/>
    </row>
    <row r="41" spans="1:22" s="148" customFormat="1" ht="24.75" hidden="1" customHeight="1">
      <c r="A41" s="144" t="s">
        <v>145</v>
      </c>
      <c r="B41" s="145" t="e">
        <f>SUM(J41:T41)</f>
        <v>#REF!</v>
      </c>
      <c r="C41" s="145"/>
      <c r="D41" s="145"/>
      <c r="E41" s="146"/>
      <c r="F41" s="147">
        <f>F42-F43</f>
        <v>-10360</v>
      </c>
      <c r="G41" s="147"/>
      <c r="H41" s="147">
        <f>H42-H43</f>
        <v>-14960</v>
      </c>
      <c r="I41" s="147">
        <f>I42-I43</f>
        <v>-14800</v>
      </c>
      <c r="J41" s="147" t="e">
        <f>+J42-J43</f>
        <v>#REF!</v>
      </c>
      <c r="K41" s="147" t="e">
        <f>+K42-K43</f>
        <v>#REF!</v>
      </c>
      <c r="L41" s="184" t="s">
        <v>284</v>
      </c>
      <c r="M41" s="147"/>
      <c r="N41" s="147" t="e">
        <f>+N42-N43</f>
        <v>#REF!</v>
      </c>
      <c r="O41" s="147"/>
      <c r="P41" s="147"/>
      <c r="Q41" s="147" t="e">
        <f>+Q42-Q43</f>
        <v>#REF!</v>
      </c>
      <c r="R41" s="147"/>
      <c r="S41" s="147"/>
      <c r="T41" s="147" t="e">
        <f>+T42-T43</f>
        <v>#REF!</v>
      </c>
    </row>
    <row r="42" spans="1:22" s="159" customFormat="1" ht="24.75" hidden="1" customHeight="1">
      <c r="A42" s="157" t="s">
        <v>146</v>
      </c>
      <c r="B42" s="149" t="e">
        <f>SUM(J42:T42)</f>
        <v>#REF!</v>
      </c>
      <c r="C42" s="149"/>
      <c r="D42" s="149"/>
      <c r="E42" s="158"/>
      <c r="F42" s="152">
        <v>48561</v>
      </c>
      <c r="G42" s="152"/>
      <c r="H42" s="152">
        <v>64000</v>
      </c>
      <c r="I42" s="152">
        <v>76700</v>
      </c>
      <c r="J42" s="152" t="e">
        <f>+#REF!*1000</f>
        <v>#REF!</v>
      </c>
      <c r="K42" s="152" t="e">
        <f>+#REF!*1000</f>
        <v>#REF!</v>
      </c>
      <c r="L42" s="184" t="s">
        <v>284</v>
      </c>
      <c r="M42" s="152"/>
      <c r="N42" s="152" t="e">
        <f>+#REF!*1000</f>
        <v>#REF!</v>
      </c>
      <c r="O42" s="152"/>
      <c r="P42" s="152"/>
      <c r="Q42" s="152" t="e">
        <f>+#REF!*1000</f>
        <v>#REF!</v>
      </c>
      <c r="R42" s="152"/>
      <c r="S42" s="152"/>
      <c r="T42" s="152" t="e">
        <f>+#REF!*1000</f>
        <v>#REF!</v>
      </c>
    </row>
    <row r="43" spans="1:22" s="159" customFormat="1" ht="24.75" hidden="1" customHeight="1">
      <c r="A43" s="157" t="s">
        <v>147</v>
      </c>
      <c r="B43" s="149" t="e">
        <f>SUM(J43:T43)</f>
        <v>#REF!</v>
      </c>
      <c r="C43" s="149"/>
      <c r="D43" s="149"/>
      <c r="E43" s="158"/>
      <c r="F43" s="152">
        <v>58921</v>
      </c>
      <c r="G43" s="160"/>
      <c r="H43" s="160">
        <v>78960</v>
      </c>
      <c r="I43" s="160">
        <v>91500</v>
      </c>
      <c r="J43" s="152" t="e">
        <f>0.9*J44</f>
        <v>#REF!</v>
      </c>
      <c r="K43" s="152" t="e">
        <f>0.9*K44</f>
        <v>#REF!</v>
      </c>
      <c r="L43" s="184" t="s">
        <v>284</v>
      </c>
      <c r="M43" s="152"/>
      <c r="N43" s="152" t="e">
        <f>0.9*N44</f>
        <v>#REF!</v>
      </c>
      <c r="O43" s="152"/>
      <c r="P43" s="152"/>
      <c r="Q43" s="152" t="e">
        <f>0.9*Q44</f>
        <v>#REF!</v>
      </c>
      <c r="R43" s="152"/>
      <c r="S43" s="152"/>
      <c r="T43" s="152" t="e">
        <f>0.9*T44</f>
        <v>#REF!</v>
      </c>
    </row>
    <row r="44" spans="1:22" s="159" customFormat="1" ht="24.75" hidden="1" customHeight="1">
      <c r="A44" s="157" t="s">
        <v>148</v>
      </c>
      <c r="B44" s="149" t="e">
        <f>SUM(J44:T44)</f>
        <v>#REF!</v>
      </c>
      <c r="C44" s="149"/>
      <c r="D44" s="149"/>
      <c r="E44" s="158"/>
      <c r="F44" s="152">
        <v>62682</v>
      </c>
      <c r="G44" s="160"/>
      <c r="H44" s="160">
        <v>84000</v>
      </c>
      <c r="I44" s="160">
        <v>97400</v>
      </c>
      <c r="J44" s="152" t="e">
        <f>+#REF!*1000</f>
        <v>#REF!</v>
      </c>
      <c r="K44" s="152" t="e">
        <f>+#REF!*1000</f>
        <v>#REF!</v>
      </c>
      <c r="L44" s="184" t="s">
        <v>284</v>
      </c>
      <c r="M44" s="152"/>
      <c r="N44" s="152" t="e">
        <f>+#REF!*1000</f>
        <v>#REF!</v>
      </c>
      <c r="O44" s="152"/>
      <c r="P44" s="152"/>
      <c r="Q44" s="152" t="e">
        <f>+#REF!*1000</f>
        <v>#REF!</v>
      </c>
      <c r="R44" s="152"/>
      <c r="S44" s="152"/>
      <c r="T44" s="152" t="e">
        <f>+#REF!*1000</f>
        <v>#REF!</v>
      </c>
    </row>
    <row r="45" spans="1:22" s="159" customFormat="1" ht="15" hidden="1" customHeight="1">
      <c r="A45" s="157"/>
      <c r="B45" s="158"/>
      <c r="C45" s="158"/>
      <c r="D45" s="158"/>
      <c r="E45" s="158"/>
      <c r="F45" s="152"/>
      <c r="G45" s="152"/>
      <c r="H45" s="152"/>
      <c r="I45" s="152"/>
      <c r="J45" s="152"/>
      <c r="K45" s="152"/>
      <c r="L45" s="184" t="s">
        <v>284</v>
      </c>
      <c r="M45" s="152"/>
      <c r="N45" s="152"/>
      <c r="O45" s="152"/>
      <c r="P45" s="152"/>
      <c r="Q45" s="152"/>
      <c r="R45" s="152"/>
      <c r="S45" s="152"/>
      <c r="T45" s="152"/>
    </row>
    <row r="46" spans="1:22" s="148" customFormat="1" ht="35.25" hidden="1" customHeight="1">
      <c r="A46" s="150" t="s">
        <v>149</v>
      </c>
      <c r="B46" s="149">
        <f>+SUM(J46:T46)</f>
        <v>-11500</v>
      </c>
      <c r="C46" s="149"/>
      <c r="D46" s="149"/>
      <c r="E46" s="151"/>
      <c r="F46" s="161">
        <f>F47-F48</f>
        <v>-894</v>
      </c>
      <c r="G46" s="161"/>
      <c r="H46" s="161">
        <v>-1300</v>
      </c>
      <c r="I46" s="161">
        <v>-1391</v>
      </c>
      <c r="J46" s="152">
        <v>-3000</v>
      </c>
      <c r="K46" s="152">
        <v>-1500</v>
      </c>
      <c r="L46" s="184" t="s">
        <v>284</v>
      </c>
      <c r="M46" s="152"/>
      <c r="N46" s="152">
        <v>-2000</v>
      </c>
      <c r="O46" s="152"/>
      <c r="P46" s="152"/>
      <c r="Q46" s="152">
        <v>-2500</v>
      </c>
      <c r="R46" s="152"/>
      <c r="S46" s="152"/>
      <c r="T46" s="152">
        <v>-2500</v>
      </c>
    </row>
    <row r="47" spans="1:22" s="159" customFormat="1" ht="24.75" hidden="1" customHeight="1">
      <c r="A47" s="157" t="s">
        <v>150</v>
      </c>
      <c r="B47" s="149">
        <f t="shared" ref="B47:B73" si="7">+SUM(J47:T47)</f>
        <v>0</v>
      </c>
      <c r="C47" s="149"/>
      <c r="D47" s="149"/>
      <c r="E47" s="158"/>
      <c r="F47" s="152">
        <v>6030</v>
      </c>
      <c r="G47" s="152"/>
      <c r="H47" s="152">
        <v>7055</v>
      </c>
      <c r="I47" s="152">
        <v>7549</v>
      </c>
      <c r="J47" s="152"/>
      <c r="K47" s="152"/>
      <c r="L47" s="184" t="s">
        <v>284</v>
      </c>
      <c r="M47" s="152"/>
      <c r="N47" s="152"/>
      <c r="O47" s="152"/>
      <c r="P47" s="152"/>
      <c r="Q47" s="152"/>
      <c r="R47" s="152"/>
      <c r="S47" s="152"/>
      <c r="T47" s="152"/>
    </row>
    <row r="48" spans="1:22" s="159" customFormat="1" ht="24.75" hidden="1" customHeight="1">
      <c r="A48" s="157" t="s">
        <v>151</v>
      </c>
      <c r="B48" s="149">
        <f t="shared" si="7"/>
        <v>0</v>
      </c>
      <c r="C48" s="149"/>
      <c r="D48" s="149"/>
      <c r="E48" s="158"/>
      <c r="F48" s="152">
        <v>6924</v>
      </c>
      <c r="G48" s="152"/>
      <c r="H48" s="152">
        <v>8355</v>
      </c>
      <c r="I48" s="152">
        <v>8940</v>
      </c>
      <c r="J48" s="152"/>
      <c r="K48" s="152"/>
      <c r="L48" s="184" t="s">
        <v>284</v>
      </c>
      <c r="M48" s="152"/>
      <c r="N48" s="152"/>
      <c r="O48" s="152"/>
      <c r="P48" s="152"/>
      <c r="Q48" s="152"/>
      <c r="R48" s="152"/>
      <c r="S48" s="152"/>
      <c r="T48" s="152"/>
    </row>
    <row r="49" spans="1:20" s="148" customFormat="1" ht="33.75" hidden="1" customHeight="1">
      <c r="A49" s="150" t="s">
        <v>152</v>
      </c>
      <c r="B49" s="149">
        <f t="shared" si="7"/>
        <v>-34086</v>
      </c>
      <c r="C49" s="149"/>
      <c r="D49" s="149"/>
      <c r="E49" s="151"/>
      <c r="F49" s="161">
        <f>F50-F51</f>
        <v>-2168</v>
      </c>
      <c r="G49" s="161"/>
      <c r="H49" s="161">
        <f>H50-H51</f>
        <v>-2432</v>
      </c>
      <c r="I49" s="161">
        <f>I50-I51</f>
        <v>-2602</v>
      </c>
      <c r="J49" s="152">
        <v>-5124</v>
      </c>
      <c r="K49" s="152">
        <v>-6950</v>
      </c>
      <c r="L49" s="184" t="s">
        <v>284</v>
      </c>
      <c r="M49" s="152"/>
      <c r="N49" s="152">
        <v>-6452</v>
      </c>
      <c r="O49" s="152"/>
      <c r="P49" s="152"/>
      <c r="Q49" s="152">
        <v>-7109</v>
      </c>
      <c r="R49" s="152"/>
      <c r="S49" s="152"/>
      <c r="T49" s="152">
        <v>-8451</v>
      </c>
    </row>
    <row r="50" spans="1:20" s="159" customFormat="1" ht="24.75" hidden="1" customHeight="1">
      <c r="A50" s="157" t="s">
        <v>150</v>
      </c>
      <c r="B50" s="149">
        <f t="shared" si="7"/>
        <v>0</v>
      </c>
      <c r="C50" s="149"/>
      <c r="D50" s="149"/>
      <c r="E50" s="158"/>
      <c r="F50" s="152">
        <v>1093</v>
      </c>
      <c r="G50" s="152"/>
      <c r="H50" s="152">
        <v>1268</v>
      </c>
      <c r="I50" s="152">
        <v>1357</v>
      </c>
      <c r="J50" s="152"/>
      <c r="K50" s="152"/>
      <c r="L50" s="184" t="s">
        <v>284</v>
      </c>
      <c r="M50" s="152"/>
      <c r="N50" s="152"/>
      <c r="O50" s="152"/>
      <c r="P50" s="152"/>
      <c r="Q50" s="152"/>
      <c r="R50" s="152"/>
      <c r="S50" s="152"/>
      <c r="T50" s="152"/>
    </row>
    <row r="51" spans="1:20" s="159" customFormat="1" ht="24.75" hidden="1" customHeight="1">
      <c r="A51" s="157" t="s">
        <v>151</v>
      </c>
      <c r="B51" s="149">
        <f t="shared" si="7"/>
        <v>0</v>
      </c>
      <c r="C51" s="149"/>
      <c r="D51" s="149"/>
      <c r="E51" s="158"/>
      <c r="F51" s="152">
        <v>3261</v>
      </c>
      <c r="G51" s="152"/>
      <c r="H51" s="152">
        <v>3700</v>
      </c>
      <c r="I51" s="152">
        <v>3959</v>
      </c>
      <c r="J51" s="152"/>
      <c r="K51" s="152"/>
      <c r="L51" s="184" t="s">
        <v>284</v>
      </c>
      <c r="M51" s="152"/>
      <c r="N51" s="152"/>
      <c r="O51" s="152"/>
      <c r="P51" s="152"/>
      <c r="Q51" s="152"/>
      <c r="R51" s="152"/>
      <c r="S51" s="152"/>
      <c r="T51" s="152"/>
    </row>
    <row r="52" spans="1:20" s="148" customFormat="1" ht="32.25" hidden="1" customHeight="1">
      <c r="A52" s="150" t="s">
        <v>153</v>
      </c>
      <c r="B52" s="149">
        <f t="shared" si="7"/>
        <v>32038</v>
      </c>
      <c r="C52" s="149"/>
      <c r="D52" s="149"/>
      <c r="E52" s="151"/>
      <c r="F52" s="161">
        <v>6430</v>
      </c>
      <c r="G52" s="161"/>
      <c r="H52" s="161">
        <v>7257</v>
      </c>
      <c r="I52" s="161">
        <v>8100</v>
      </c>
      <c r="J52" s="152">
        <v>6500</v>
      </c>
      <c r="K52" s="152">
        <v>5700</v>
      </c>
      <c r="L52" s="184" t="s">
        <v>284</v>
      </c>
      <c r="M52" s="152"/>
      <c r="N52" s="152">
        <v>6270</v>
      </c>
      <c r="O52" s="152"/>
      <c r="P52" s="152"/>
      <c r="Q52" s="152">
        <v>6717</v>
      </c>
      <c r="R52" s="152"/>
      <c r="S52" s="152"/>
      <c r="T52" s="152">
        <v>6851</v>
      </c>
    </row>
    <row r="53" spans="1:20" s="159" customFormat="1" ht="24.75" hidden="1" customHeight="1">
      <c r="A53" s="157" t="s">
        <v>154</v>
      </c>
      <c r="B53" s="149">
        <f t="shared" si="7"/>
        <v>0</v>
      </c>
      <c r="C53" s="149"/>
      <c r="D53" s="149"/>
      <c r="E53" s="158"/>
      <c r="F53" s="152">
        <v>250</v>
      </c>
      <c r="G53" s="152"/>
      <c r="H53" s="152">
        <v>257</v>
      </c>
      <c r="I53" s="152">
        <v>260</v>
      </c>
      <c r="J53" s="152"/>
      <c r="K53" s="152"/>
      <c r="L53" s="184" t="s">
        <v>284</v>
      </c>
      <c r="M53" s="152"/>
      <c r="N53" s="152"/>
      <c r="O53" s="152"/>
      <c r="P53" s="152"/>
      <c r="Q53" s="152"/>
      <c r="R53" s="152"/>
      <c r="S53" s="152"/>
      <c r="T53" s="152"/>
    </row>
    <row r="54" spans="1:20" s="159" customFormat="1" ht="24.75" hidden="1" customHeight="1">
      <c r="A54" s="157" t="s">
        <v>155</v>
      </c>
      <c r="B54" s="149">
        <f t="shared" si="7"/>
        <v>0</v>
      </c>
      <c r="C54" s="149"/>
      <c r="D54" s="149"/>
      <c r="E54" s="158"/>
      <c r="F54" s="152">
        <v>6180</v>
      </c>
      <c r="G54" s="152"/>
      <c r="H54" s="152">
        <v>7000</v>
      </c>
      <c r="I54" s="152">
        <v>7840</v>
      </c>
      <c r="J54" s="152"/>
      <c r="K54" s="152"/>
      <c r="L54" s="184" t="s">
        <v>284</v>
      </c>
      <c r="M54" s="152"/>
      <c r="N54" s="152"/>
      <c r="O54" s="152"/>
      <c r="P54" s="152"/>
      <c r="Q54" s="152"/>
      <c r="R54" s="152"/>
      <c r="S54" s="152"/>
      <c r="T54" s="152"/>
    </row>
    <row r="55" spans="1:20" s="159" customFormat="1" ht="12" hidden="1" customHeight="1">
      <c r="A55" s="157"/>
      <c r="B55" s="149"/>
      <c r="C55" s="149"/>
      <c r="D55" s="149"/>
      <c r="E55" s="158"/>
      <c r="F55" s="152"/>
      <c r="G55" s="152"/>
      <c r="H55" s="152"/>
      <c r="I55" s="152"/>
      <c r="J55" s="152"/>
      <c r="K55" s="152"/>
      <c r="L55" s="184" t="s">
        <v>284</v>
      </c>
      <c r="M55" s="152"/>
      <c r="N55" s="152"/>
      <c r="O55" s="152"/>
      <c r="P55" s="152"/>
      <c r="Q55" s="152"/>
      <c r="R55" s="152"/>
      <c r="S55" s="152"/>
      <c r="T55" s="152"/>
    </row>
    <row r="56" spans="1:20" s="148" customFormat="1" ht="24.75" hidden="1" customHeight="1">
      <c r="A56" s="153" t="s">
        <v>156</v>
      </c>
      <c r="B56" s="149" t="e">
        <f t="shared" si="7"/>
        <v>#REF!</v>
      </c>
      <c r="C56" s="149"/>
      <c r="D56" s="149"/>
      <c r="E56" s="154"/>
      <c r="F56" s="161">
        <v>-6992</v>
      </c>
      <c r="G56" s="161"/>
      <c r="H56" s="161">
        <v>-11435</v>
      </c>
      <c r="I56" s="161">
        <v>-10690</v>
      </c>
      <c r="J56" s="152" t="e">
        <f>+J41+J46+J49+J52</f>
        <v>#REF!</v>
      </c>
      <c r="K56" s="152" t="e">
        <f>+K41+K46+K49+K52</f>
        <v>#REF!</v>
      </c>
      <c r="L56" s="184" t="s">
        <v>284</v>
      </c>
      <c r="M56" s="152"/>
      <c r="N56" s="152" t="e">
        <f>+N41+N46+N49+N52</f>
        <v>#REF!</v>
      </c>
      <c r="O56" s="152"/>
      <c r="P56" s="152"/>
      <c r="Q56" s="152" t="e">
        <f>+Q41+Q46+Q49+Q52</f>
        <v>#REF!</v>
      </c>
      <c r="R56" s="152"/>
      <c r="S56" s="152"/>
      <c r="T56" s="152" t="e">
        <f>+T41+T46+T49+T52</f>
        <v>#REF!</v>
      </c>
    </row>
    <row r="57" spans="1:20" s="159" customFormat="1" ht="12.75" hidden="1" customHeight="1">
      <c r="A57" s="157"/>
      <c r="B57" s="149"/>
      <c r="C57" s="149"/>
      <c r="D57" s="149"/>
      <c r="E57" s="158"/>
      <c r="F57" s="152"/>
      <c r="G57" s="152"/>
      <c r="H57" s="152"/>
      <c r="I57" s="152"/>
      <c r="J57" s="152"/>
      <c r="K57" s="152"/>
      <c r="L57" s="184" t="s">
        <v>284</v>
      </c>
      <c r="M57" s="152"/>
      <c r="N57" s="152"/>
      <c r="O57" s="152"/>
      <c r="P57" s="152"/>
      <c r="Q57" s="152"/>
      <c r="R57" s="152"/>
      <c r="S57" s="152"/>
      <c r="T57" s="152"/>
    </row>
    <row r="58" spans="1:20" s="159" customFormat="1" ht="24.75" hidden="1" customHeight="1">
      <c r="A58" s="153" t="s">
        <v>157</v>
      </c>
      <c r="B58" s="149" t="e">
        <f t="shared" si="7"/>
        <v>#REF!</v>
      </c>
      <c r="C58" s="149"/>
      <c r="D58" s="149"/>
      <c r="E58" s="158"/>
      <c r="F58" s="152"/>
      <c r="G58" s="152"/>
      <c r="H58" s="152"/>
      <c r="I58" s="152"/>
      <c r="J58" s="152" t="e">
        <f>+J60+J61+J64+J69-3600</f>
        <v>#REF!</v>
      </c>
      <c r="K58" s="152" t="e">
        <f>+K60+K61+K64+K69-3600</f>
        <v>#REF!</v>
      </c>
      <c r="L58" s="184" t="s">
        <v>284</v>
      </c>
      <c r="M58" s="152"/>
      <c r="N58" s="152" t="e">
        <f>+N60+N61+N64+N69-3600</f>
        <v>#REF!</v>
      </c>
      <c r="O58" s="152"/>
      <c r="P58" s="152"/>
      <c r="Q58" s="152" t="e">
        <f>+Q60+Q61+Q64+Q69-3600</f>
        <v>#REF!</v>
      </c>
      <c r="R58" s="152"/>
      <c r="S58" s="152"/>
      <c r="T58" s="152" t="e">
        <f>+T60+T61+T64+T69-3600</f>
        <v>#REF!</v>
      </c>
    </row>
    <row r="59" spans="1:20" s="159" customFormat="1" ht="15.75" hidden="1" customHeight="1">
      <c r="A59" s="157"/>
      <c r="B59" s="149"/>
      <c r="C59" s="149"/>
      <c r="D59" s="149"/>
      <c r="E59" s="158"/>
      <c r="F59" s="152"/>
      <c r="G59" s="152"/>
      <c r="H59" s="152"/>
      <c r="I59" s="152"/>
      <c r="J59" s="152"/>
      <c r="K59" s="152"/>
      <c r="L59" s="184" t="s">
        <v>284</v>
      </c>
      <c r="M59" s="152"/>
      <c r="N59" s="152"/>
      <c r="O59" s="152"/>
      <c r="P59" s="152"/>
      <c r="Q59" s="152"/>
      <c r="R59" s="152"/>
      <c r="S59" s="152"/>
      <c r="T59" s="152"/>
    </row>
    <row r="60" spans="1:20" s="148" customFormat="1" ht="24.75" hidden="1" customHeight="1">
      <c r="A60" s="150" t="s">
        <v>158</v>
      </c>
      <c r="B60" s="152" t="e">
        <f t="shared" si="7"/>
        <v>#REF!</v>
      </c>
      <c r="C60" s="152"/>
      <c r="D60" s="152"/>
      <c r="E60" s="151"/>
      <c r="F60" s="161"/>
      <c r="G60" s="161"/>
      <c r="H60" s="161"/>
      <c r="I60" s="161"/>
      <c r="J60" s="152" t="e">
        <f>+#REF!*1000-900</f>
        <v>#REF!</v>
      </c>
      <c r="K60" s="152" t="e">
        <f>+#REF!*1000-100</f>
        <v>#REF!</v>
      </c>
      <c r="L60" s="184" t="s">
        <v>284</v>
      </c>
      <c r="M60" s="152"/>
      <c r="N60" s="152" t="e">
        <f>+#REF!*1000-1000</f>
        <v>#REF!</v>
      </c>
      <c r="O60" s="152"/>
      <c r="P60" s="152"/>
      <c r="Q60" s="152" t="e">
        <f>+#REF!*1000-1100</f>
        <v>#REF!</v>
      </c>
      <c r="R60" s="152"/>
      <c r="S60" s="152"/>
      <c r="T60" s="152" t="e">
        <f>+#REF!*1000-1200</f>
        <v>#REF!</v>
      </c>
    </row>
    <row r="61" spans="1:20" s="148" customFormat="1" ht="24.75" hidden="1" customHeight="1">
      <c r="A61" s="150" t="s">
        <v>159</v>
      </c>
      <c r="B61" s="149">
        <f t="shared" si="7"/>
        <v>13505</v>
      </c>
      <c r="C61" s="149"/>
      <c r="D61" s="149"/>
      <c r="E61" s="151"/>
      <c r="F61" s="161">
        <v>2045</v>
      </c>
      <c r="G61" s="161"/>
      <c r="H61" s="161">
        <v>964</v>
      </c>
      <c r="I61" s="161">
        <v>562</v>
      </c>
      <c r="J61" s="152">
        <v>2000</v>
      </c>
      <c r="K61" s="152">
        <v>2730</v>
      </c>
      <c r="L61" s="184" t="s">
        <v>284</v>
      </c>
      <c r="M61" s="152"/>
      <c r="N61" s="152">
        <v>2839</v>
      </c>
      <c r="O61" s="152"/>
      <c r="P61" s="152"/>
      <c r="Q61" s="152">
        <v>2924</v>
      </c>
      <c r="R61" s="152"/>
      <c r="S61" s="152"/>
      <c r="T61" s="152">
        <v>3012</v>
      </c>
    </row>
    <row r="62" spans="1:20" s="159" customFormat="1" ht="24.75" hidden="1" customHeight="1">
      <c r="A62" s="157" t="s">
        <v>160</v>
      </c>
      <c r="B62" s="149">
        <f t="shared" si="7"/>
        <v>0</v>
      </c>
      <c r="C62" s="149"/>
      <c r="D62" s="149"/>
      <c r="E62" s="158"/>
      <c r="F62" s="152">
        <v>3397</v>
      </c>
      <c r="G62" s="152"/>
      <c r="H62" s="152">
        <v>2562</v>
      </c>
      <c r="I62" s="152">
        <v>2639</v>
      </c>
      <c r="J62" s="152"/>
      <c r="K62" s="152"/>
      <c r="L62" s="184" t="s">
        <v>284</v>
      </c>
      <c r="M62" s="152"/>
      <c r="N62" s="152"/>
      <c r="O62" s="152"/>
      <c r="P62" s="152"/>
      <c r="Q62" s="152"/>
      <c r="R62" s="152"/>
      <c r="S62" s="152"/>
      <c r="T62" s="152"/>
    </row>
    <row r="63" spans="1:20" s="159" customFormat="1" ht="24.75" hidden="1" customHeight="1">
      <c r="A63" s="157" t="s">
        <v>161</v>
      </c>
      <c r="B63" s="149">
        <f t="shared" si="7"/>
        <v>0</v>
      </c>
      <c r="C63" s="149"/>
      <c r="D63" s="149"/>
      <c r="E63" s="158"/>
      <c r="F63" s="152">
        <v>1352</v>
      </c>
      <c r="G63" s="152"/>
      <c r="H63" s="152">
        <v>1598</v>
      </c>
      <c r="I63" s="152">
        <v>2077</v>
      </c>
      <c r="J63" s="152"/>
      <c r="K63" s="152"/>
      <c r="L63" s="184" t="s">
        <v>284</v>
      </c>
      <c r="M63" s="152"/>
      <c r="N63" s="152"/>
      <c r="O63" s="152"/>
      <c r="P63" s="152"/>
      <c r="Q63" s="152"/>
      <c r="R63" s="152"/>
      <c r="S63" s="152"/>
      <c r="T63" s="152"/>
    </row>
    <row r="64" spans="1:20" s="148" customFormat="1" ht="24.75" hidden="1" customHeight="1">
      <c r="A64" s="150" t="s">
        <v>162</v>
      </c>
      <c r="B64" s="149">
        <f t="shared" si="7"/>
        <v>7900</v>
      </c>
      <c r="C64" s="149"/>
      <c r="D64" s="149"/>
      <c r="E64" s="151"/>
      <c r="F64" s="161">
        <v>79</v>
      </c>
      <c r="G64" s="161"/>
      <c r="H64" s="161">
        <v>168</v>
      </c>
      <c r="I64" s="161">
        <v>-575</v>
      </c>
      <c r="J64" s="152">
        <v>800</v>
      </c>
      <c r="K64" s="152">
        <v>1700</v>
      </c>
      <c r="L64" s="184" t="s">
        <v>284</v>
      </c>
      <c r="M64" s="152"/>
      <c r="N64" s="152">
        <v>1900</v>
      </c>
      <c r="O64" s="152"/>
      <c r="P64" s="152"/>
      <c r="Q64" s="152">
        <v>1700</v>
      </c>
      <c r="R64" s="152"/>
      <c r="S64" s="152"/>
      <c r="T64" s="152">
        <v>1800</v>
      </c>
    </row>
    <row r="65" spans="1:20" s="159" customFormat="1" ht="24.75" hidden="1" customHeight="1">
      <c r="A65" s="157" t="s">
        <v>160</v>
      </c>
      <c r="B65" s="149">
        <f t="shared" si="7"/>
        <v>0</v>
      </c>
      <c r="C65" s="149"/>
      <c r="D65" s="149"/>
      <c r="E65" s="158"/>
      <c r="F65" s="152">
        <v>1404</v>
      </c>
      <c r="G65" s="152"/>
      <c r="H65" s="152">
        <v>3360</v>
      </c>
      <c r="I65" s="152">
        <v>3000</v>
      </c>
      <c r="J65" s="152"/>
      <c r="K65" s="152"/>
      <c r="L65" s="184" t="s">
        <v>284</v>
      </c>
      <c r="M65" s="152"/>
      <c r="N65" s="152"/>
      <c r="O65" s="152"/>
      <c r="P65" s="152"/>
      <c r="Q65" s="152"/>
      <c r="R65" s="152"/>
      <c r="S65" s="152"/>
      <c r="T65" s="152"/>
    </row>
    <row r="66" spans="1:20" s="159" customFormat="1" ht="24.75" hidden="1" customHeight="1">
      <c r="A66" s="157" t="s">
        <v>161</v>
      </c>
      <c r="B66" s="149">
        <f t="shared" si="7"/>
        <v>0</v>
      </c>
      <c r="C66" s="149"/>
      <c r="D66" s="149"/>
      <c r="E66" s="158"/>
      <c r="F66" s="152">
        <v>1325</v>
      </c>
      <c r="G66" s="152"/>
      <c r="H66" s="152">
        <v>3192</v>
      </c>
      <c r="I66" s="152">
        <v>3575</v>
      </c>
      <c r="J66" s="152"/>
      <c r="K66" s="152"/>
      <c r="L66" s="184" t="s">
        <v>284</v>
      </c>
      <c r="M66" s="152"/>
      <c r="N66" s="152"/>
      <c r="O66" s="152"/>
      <c r="P66" s="152"/>
      <c r="Q66" s="152"/>
      <c r="R66" s="152"/>
      <c r="S66" s="152"/>
      <c r="T66" s="152"/>
    </row>
    <row r="67" spans="1:20" s="148" customFormat="1" ht="24.75" hidden="1" customHeight="1">
      <c r="A67" s="150" t="s">
        <v>163</v>
      </c>
      <c r="B67" s="149">
        <f t="shared" si="7"/>
        <v>0</v>
      </c>
      <c r="C67" s="149"/>
      <c r="D67" s="149"/>
      <c r="E67" s="151"/>
      <c r="F67" s="161">
        <v>6243</v>
      </c>
      <c r="G67" s="161"/>
      <c r="H67" s="161">
        <v>1300</v>
      </c>
      <c r="I67" s="161">
        <v>2000</v>
      </c>
      <c r="J67" s="152"/>
      <c r="K67" s="152"/>
      <c r="L67" s="184" t="s">
        <v>284</v>
      </c>
      <c r="M67" s="152"/>
      <c r="N67" s="152"/>
      <c r="O67" s="152"/>
      <c r="P67" s="152"/>
      <c r="Q67" s="152"/>
      <c r="R67" s="152"/>
      <c r="S67" s="152"/>
      <c r="T67" s="152"/>
    </row>
    <row r="68" spans="1:20" s="148" customFormat="1" ht="24.75" hidden="1" customHeight="1">
      <c r="A68" s="150" t="s">
        <v>164</v>
      </c>
      <c r="B68" s="149">
        <f t="shared" si="7"/>
        <v>0</v>
      </c>
      <c r="C68" s="149"/>
      <c r="D68" s="149"/>
      <c r="E68" s="151"/>
      <c r="F68" s="161">
        <v>2623</v>
      </c>
      <c r="G68" s="161"/>
      <c r="H68" s="161">
        <v>4800</v>
      </c>
      <c r="I68" s="161">
        <v>2500</v>
      </c>
      <c r="J68" s="152"/>
      <c r="K68" s="152"/>
      <c r="L68" s="184" t="s">
        <v>284</v>
      </c>
      <c r="M68" s="152"/>
      <c r="N68" s="152"/>
      <c r="O68" s="152"/>
      <c r="P68" s="152"/>
      <c r="Q68" s="152"/>
      <c r="R68" s="152"/>
      <c r="S68" s="152"/>
      <c r="T68" s="152"/>
    </row>
    <row r="69" spans="1:20" s="148" customFormat="1" ht="24.75" hidden="1" customHeight="1">
      <c r="A69" s="150" t="s">
        <v>200</v>
      </c>
      <c r="B69" s="149">
        <f t="shared" si="7"/>
        <v>10400</v>
      </c>
      <c r="C69" s="149"/>
      <c r="D69" s="149"/>
      <c r="E69" s="151"/>
      <c r="F69" s="161"/>
      <c r="G69" s="161"/>
      <c r="H69" s="161"/>
      <c r="I69" s="161"/>
      <c r="J69" s="152">
        <v>1200</v>
      </c>
      <c r="K69" s="152">
        <v>2000</v>
      </c>
      <c r="L69" s="184" t="s">
        <v>284</v>
      </c>
      <c r="M69" s="152"/>
      <c r="N69" s="152">
        <v>2200</v>
      </c>
      <c r="O69" s="152"/>
      <c r="P69" s="152"/>
      <c r="Q69" s="152">
        <v>2500</v>
      </c>
      <c r="R69" s="152"/>
      <c r="S69" s="152"/>
      <c r="T69" s="152">
        <v>2500</v>
      </c>
    </row>
    <row r="70" spans="1:20" s="159" customFormat="1" ht="15.75" hidden="1" customHeight="1">
      <c r="A70" s="157"/>
      <c r="B70" s="149"/>
      <c r="C70" s="149"/>
      <c r="D70" s="149"/>
      <c r="E70" s="158"/>
      <c r="F70" s="152"/>
      <c r="G70" s="152"/>
      <c r="H70" s="152"/>
      <c r="I70" s="152"/>
      <c r="J70" s="152"/>
      <c r="K70" s="152"/>
      <c r="L70" s="184" t="s">
        <v>284</v>
      </c>
      <c r="M70" s="152"/>
      <c r="N70" s="152"/>
      <c r="O70" s="152"/>
      <c r="P70" s="152"/>
      <c r="Q70" s="152"/>
      <c r="R70" s="152"/>
      <c r="S70" s="152"/>
      <c r="T70" s="152"/>
    </row>
    <row r="71" spans="1:20" s="148" customFormat="1" ht="24.75" hidden="1" customHeight="1">
      <c r="A71" s="150" t="s">
        <v>165</v>
      </c>
      <c r="B71" s="149">
        <f t="shared" si="7"/>
        <v>-12500</v>
      </c>
      <c r="C71" s="149"/>
      <c r="D71" s="149"/>
      <c r="E71" s="151"/>
      <c r="F71" s="161">
        <v>-380</v>
      </c>
      <c r="G71" s="161"/>
      <c r="H71" s="161">
        <v>-300</v>
      </c>
      <c r="I71" s="161">
        <v>-300</v>
      </c>
      <c r="J71" s="152">
        <v>-2500</v>
      </c>
      <c r="K71" s="152">
        <v>-2500</v>
      </c>
      <c r="L71" s="184" t="s">
        <v>284</v>
      </c>
      <c r="M71" s="152"/>
      <c r="N71" s="152">
        <v>-2500</v>
      </c>
      <c r="O71" s="152"/>
      <c r="P71" s="152"/>
      <c r="Q71" s="152">
        <v>-2500</v>
      </c>
      <c r="R71" s="152"/>
      <c r="S71" s="152"/>
      <c r="T71" s="152">
        <v>-2500</v>
      </c>
    </row>
    <row r="72" spans="1:20" s="159" customFormat="1" ht="15" hidden="1" customHeight="1">
      <c r="A72" s="157"/>
      <c r="B72" s="149"/>
      <c r="C72" s="149"/>
      <c r="D72" s="149"/>
      <c r="E72" s="158"/>
      <c r="F72" s="152"/>
      <c r="G72" s="152"/>
      <c r="H72" s="152"/>
      <c r="I72" s="152"/>
      <c r="J72" s="152"/>
      <c r="K72" s="152"/>
      <c r="L72" s="184" t="s">
        <v>284</v>
      </c>
      <c r="M72" s="152"/>
      <c r="N72" s="152"/>
      <c r="O72" s="152"/>
      <c r="P72" s="152"/>
      <c r="Q72" s="152"/>
      <c r="R72" s="152"/>
      <c r="S72" s="152"/>
      <c r="T72" s="152"/>
    </row>
    <row r="73" spans="1:20" s="148" customFormat="1" ht="24.75" hidden="1" customHeight="1">
      <c r="A73" s="153" t="s">
        <v>166</v>
      </c>
      <c r="B73" s="152" t="e">
        <f t="shared" si="7"/>
        <v>#REF!</v>
      </c>
      <c r="C73" s="152"/>
      <c r="D73" s="152"/>
      <c r="E73" s="151"/>
      <c r="F73" s="161"/>
      <c r="G73" s="161"/>
      <c r="H73" s="161"/>
      <c r="I73" s="161"/>
      <c r="J73" s="152" t="e">
        <f>+J56+J58+J71</f>
        <v>#REF!</v>
      </c>
      <c r="K73" s="152" t="e">
        <f>+K56+K58+K71</f>
        <v>#REF!</v>
      </c>
      <c r="L73" s="184" t="s">
        <v>284</v>
      </c>
      <c r="M73" s="152"/>
      <c r="N73" s="152" t="e">
        <f>+N56+N58+N71</f>
        <v>#REF!</v>
      </c>
      <c r="O73" s="152"/>
      <c r="P73" s="152"/>
      <c r="Q73" s="152" t="e">
        <f>+Q56+Q58+Q71</f>
        <v>#REF!</v>
      </c>
      <c r="R73" s="152"/>
      <c r="S73" s="152"/>
      <c r="T73" s="152" t="e">
        <f>+T56+T58+T71</f>
        <v>#REF!</v>
      </c>
    </row>
    <row r="74" spans="1:20" hidden="1">
      <c r="A74" s="162"/>
      <c r="B74" s="162"/>
      <c r="C74" s="162"/>
      <c r="D74" s="162"/>
      <c r="E74" s="162"/>
      <c r="F74" s="162"/>
      <c r="G74" s="162"/>
      <c r="H74" s="162"/>
      <c r="I74" s="162"/>
      <c r="J74" s="162"/>
      <c r="K74" s="162"/>
      <c r="L74" s="184" t="s">
        <v>284</v>
      </c>
      <c r="M74" s="162"/>
      <c r="N74" s="162"/>
      <c r="O74" s="162"/>
      <c r="P74" s="162"/>
      <c r="Q74" s="162"/>
      <c r="R74" s="162"/>
      <c r="S74" s="162"/>
      <c r="T74" s="162"/>
    </row>
  </sheetData>
  <mergeCells count="44">
    <mergeCell ref="H1:I1"/>
    <mergeCell ref="H4:T4"/>
    <mergeCell ref="A2:T2"/>
    <mergeCell ref="T5:V5"/>
    <mergeCell ref="B5:D5"/>
    <mergeCell ref="K5:M5"/>
    <mergeCell ref="N5:P5"/>
    <mergeCell ref="Q5:S5"/>
    <mergeCell ref="H3:I3"/>
    <mergeCell ref="Q12:S12"/>
    <mergeCell ref="Q15:S15"/>
    <mergeCell ref="Q18:S18"/>
    <mergeCell ref="N12:P12"/>
    <mergeCell ref="N15:P15"/>
    <mergeCell ref="K37:M37"/>
    <mergeCell ref="N37:P37"/>
    <mergeCell ref="Q37:S37"/>
    <mergeCell ref="N18:P18"/>
    <mergeCell ref="B27:D27"/>
    <mergeCell ref="Q27:S27"/>
    <mergeCell ref="T12:V12"/>
    <mergeCell ref="T15:V15"/>
    <mergeCell ref="B37:D37"/>
    <mergeCell ref="T37:V37"/>
    <mergeCell ref="B12:D12"/>
    <mergeCell ref="B15:D15"/>
    <mergeCell ref="B18:D18"/>
    <mergeCell ref="K12:M12"/>
    <mergeCell ref="K15:M15"/>
    <mergeCell ref="B30:D30"/>
    <mergeCell ref="B35:D35"/>
    <mergeCell ref="K30:M30"/>
    <mergeCell ref="K35:M35"/>
    <mergeCell ref="T18:V18"/>
    <mergeCell ref="K27:M27"/>
    <mergeCell ref="N27:P27"/>
    <mergeCell ref="T27:V27"/>
    <mergeCell ref="K18:M18"/>
    <mergeCell ref="T30:V30"/>
    <mergeCell ref="T35:V35"/>
    <mergeCell ref="N30:P30"/>
    <mergeCell ref="N35:P35"/>
    <mergeCell ref="Q30:S30"/>
    <mergeCell ref="Q35:S35"/>
  </mergeCells>
  <phoneticPr fontId="36" type="noConversion"/>
  <printOptions horizontalCentered="1"/>
  <pageMargins left="0.35433070866141736" right="0.35433070866141736" top="1.2" bottom="1.05" header="0.51181102362204722" footer="0.67"/>
  <pageSetup paperSize="9" scale="88" firstPageNumber="138" orientation="landscape" r:id="rId1"/>
  <headerFooter alignWithMargins="0">
    <oddHeader>&amp;R&amp;P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32"/>
  <sheetViews>
    <sheetView workbookViewId="0">
      <selection activeCell="F13" sqref="F13"/>
    </sheetView>
  </sheetViews>
  <sheetFormatPr defaultRowHeight="12.75"/>
  <cols>
    <col min="1" max="1" width="12.85546875" bestFit="1" customWidth="1"/>
  </cols>
  <sheetData>
    <row r="4" spans="1:7">
      <c r="B4" s="137">
        <v>2011</v>
      </c>
      <c r="C4" s="137">
        <v>2012</v>
      </c>
      <c r="D4" s="137">
        <v>2013</v>
      </c>
      <c r="E4" s="137">
        <v>2014</v>
      </c>
      <c r="F4" s="137">
        <v>2015</v>
      </c>
    </row>
    <row r="5" spans="1:7" ht="15">
      <c r="A5" t="s">
        <v>201</v>
      </c>
      <c r="B5" s="5">
        <v>2233.5129999999999</v>
      </c>
      <c r="C5" s="5">
        <v>2610.6889999999999</v>
      </c>
      <c r="D5" s="5">
        <v>3059.123</v>
      </c>
      <c r="E5" s="5">
        <v>3593.5129999999999</v>
      </c>
      <c r="F5" s="5">
        <v>4232.3130000000001</v>
      </c>
    </row>
    <row r="6" spans="1:7" ht="15">
      <c r="A6" t="s">
        <v>202</v>
      </c>
      <c r="B6" s="6">
        <v>2254.3449999999998</v>
      </c>
      <c r="C6" s="6">
        <v>2648.4839999999999</v>
      </c>
      <c r="D6" s="6">
        <v>3119.8789999999999</v>
      </c>
      <c r="E6" s="6">
        <v>3682.5909999999999</v>
      </c>
      <c r="F6" s="6">
        <v>4355.5990000000002</v>
      </c>
    </row>
    <row r="8" spans="1:7" s="138" customFormat="1">
      <c r="A8" s="138" t="s">
        <v>198</v>
      </c>
      <c r="B8" s="139">
        <v>455.19</v>
      </c>
      <c r="C8" s="139">
        <v>518.22199999999998</v>
      </c>
      <c r="D8" s="139">
        <v>590.10500000000002</v>
      </c>
      <c r="E8" s="139">
        <v>671.62800000000004</v>
      </c>
      <c r="F8" s="139">
        <v>763.93200000000002</v>
      </c>
      <c r="G8" s="139"/>
    </row>
    <row r="9" spans="1:7">
      <c r="A9" t="s">
        <v>203</v>
      </c>
      <c r="B9" s="140">
        <v>459.43599999999998</v>
      </c>
      <c r="C9" s="140">
        <v>525.79600000000005</v>
      </c>
      <c r="D9" s="140">
        <v>601.82500000000005</v>
      </c>
      <c r="E9" s="140">
        <v>688.27599999999995</v>
      </c>
      <c r="F9" s="140">
        <v>786.18600000000004</v>
      </c>
      <c r="G9" s="140"/>
    </row>
    <row r="10" spans="1:7" s="138" customFormat="1">
      <c r="A10" s="138" t="s">
        <v>199</v>
      </c>
      <c r="B10" s="139">
        <v>903.68</v>
      </c>
      <c r="C10" s="139">
        <v>1059.6790000000001</v>
      </c>
      <c r="D10" s="139">
        <v>1245.981</v>
      </c>
      <c r="E10" s="139">
        <v>1468.6690000000001</v>
      </c>
      <c r="F10" s="139">
        <v>1736.095</v>
      </c>
      <c r="G10" s="139"/>
    </row>
    <row r="11" spans="1:7">
      <c r="A11" t="s">
        <v>204</v>
      </c>
      <c r="B11" s="140">
        <v>912.10799999999995</v>
      </c>
      <c r="C11" s="140">
        <v>1075.1669999999999</v>
      </c>
      <c r="D11" s="140">
        <v>1270.7270000000001</v>
      </c>
      <c r="E11" s="140">
        <v>1505.075</v>
      </c>
      <c r="F11" s="140">
        <v>1786.6669999999999</v>
      </c>
      <c r="G11" s="140"/>
    </row>
    <row r="12" spans="1:7" s="138" customFormat="1">
      <c r="A12" s="138" t="s">
        <v>205</v>
      </c>
      <c r="B12" s="139">
        <v>874.64400000000001</v>
      </c>
      <c r="C12" s="139">
        <v>1032.789</v>
      </c>
      <c r="D12" s="139">
        <v>1223.037</v>
      </c>
      <c r="E12" s="139">
        <v>1453.2170000000001</v>
      </c>
      <c r="F12" s="139">
        <v>1732</v>
      </c>
      <c r="G12" s="139"/>
    </row>
    <row r="13" spans="1:7">
      <c r="A13" t="s">
        <v>206</v>
      </c>
      <c r="B13" s="140">
        <v>882.80200000000002</v>
      </c>
      <c r="C13" s="140">
        <v>1047.884</v>
      </c>
      <c r="D13" s="140">
        <v>1247.328</v>
      </c>
      <c r="E13" s="140">
        <v>1489.24</v>
      </c>
      <c r="F13" s="140" t="e">
        <f>F6*#REF!/100</f>
        <v>#REF!</v>
      </c>
      <c r="G13" s="140"/>
    </row>
    <row r="14" spans="1:7">
      <c r="B14" s="140"/>
      <c r="C14" s="140"/>
      <c r="D14" s="140"/>
      <c r="E14" s="140"/>
      <c r="F14" s="140"/>
      <c r="G14" s="140"/>
    </row>
    <row r="15" spans="1:7">
      <c r="B15" s="140"/>
      <c r="C15" s="140"/>
      <c r="D15" s="140"/>
      <c r="E15" s="140"/>
      <c r="F15" s="140"/>
      <c r="G15" s="140"/>
    </row>
    <row r="16" spans="1:7">
      <c r="A16" t="s">
        <v>207</v>
      </c>
      <c r="B16" s="140" t="s">
        <v>210</v>
      </c>
      <c r="C16" s="140"/>
      <c r="D16" s="140"/>
      <c r="E16" s="140"/>
      <c r="F16" s="140" t="s">
        <v>208</v>
      </c>
      <c r="G16" s="140" t="s">
        <v>209</v>
      </c>
    </row>
    <row r="17" spans="1:7">
      <c r="A17" s="138" t="s">
        <v>195</v>
      </c>
      <c r="B17" s="140" t="e">
        <f>#REF!*#REF!/100</f>
        <v>#REF!</v>
      </c>
      <c r="C17" s="140" t="e">
        <f>#REF!*#REF!/100</f>
        <v>#REF!</v>
      </c>
      <c r="D17" s="140" t="e">
        <f>#REF!*#REF!/100</f>
        <v>#REF!</v>
      </c>
      <c r="E17" s="140" t="e">
        <f>#REF!*#REF!/100</f>
        <v>#REF!</v>
      </c>
      <c r="F17" s="140" t="e">
        <f>#REF!*40/100</f>
        <v>#REF!</v>
      </c>
      <c r="G17" s="140" t="e">
        <f>#REF!*41/100</f>
        <v>#REF!</v>
      </c>
    </row>
    <row r="18" spans="1:7">
      <c r="A18" t="s">
        <v>196</v>
      </c>
      <c r="B18" s="140" t="e">
        <f>#REF!*#REF!/100</f>
        <v>#REF!</v>
      </c>
      <c r="C18" s="140" t="e">
        <f>#REF!*#REF!/100</f>
        <v>#REF!</v>
      </c>
      <c r="D18" s="140" t="e">
        <f>#REF!*#REF!/100</f>
        <v>#REF!</v>
      </c>
      <c r="E18" s="140" t="e">
        <f>#REF!*#REF!/100</f>
        <v>#REF!</v>
      </c>
      <c r="F18" s="140" t="e">
        <f>#REF!*28/100</f>
        <v>#REF!</v>
      </c>
      <c r="G18" s="140" t="e">
        <f>#REF!*29/100</f>
        <v>#REF!</v>
      </c>
    </row>
    <row r="19" spans="1:7">
      <c r="A19" s="138" t="s">
        <v>197</v>
      </c>
      <c r="B19" s="140" t="e">
        <f>#REF!*#REF!/100</f>
        <v>#REF!</v>
      </c>
      <c r="C19" s="140" t="e">
        <f>#REF!*#REF!/100</f>
        <v>#REF!</v>
      </c>
      <c r="D19" s="140" t="e">
        <f>#REF!*#REF!/100</f>
        <v>#REF!</v>
      </c>
      <c r="E19" s="140" t="e">
        <f>#REF!*#REF!/100</f>
        <v>#REF!</v>
      </c>
      <c r="F19" s="140" t="e">
        <f>#REF!*30/100</f>
        <v>#REF!</v>
      </c>
      <c r="G19" s="140" t="e">
        <f>#REF!*31/100</f>
        <v>#REF!</v>
      </c>
    </row>
    <row r="21" spans="1:7">
      <c r="A21" s="138"/>
      <c r="B21" s="140" t="e">
        <f t="shared" ref="B21:G21" si="0">SUM(B17:B19)</f>
        <v>#REF!</v>
      </c>
      <c r="C21" s="140" t="e">
        <f t="shared" si="0"/>
        <v>#REF!</v>
      </c>
      <c r="D21" s="140" t="e">
        <f t="shared" si="0"/>
        <v>#REF!</v>
      </c>
      <c r="E21" s="140" t="e">
        <f t="shared" si="0"/>
        <v>#REF!</v>
      </c>
      <c r="F21" s="140" t="e">
        <f t="shared" si="0"/>
        <v>#REF!</v>
      </c>
      <c r="G21" s="140" t="e">
        <f t="shared" si="0"/>
        <v>#REF!</v>
      </c>
    </row>
    <row r="23" spans="1:7">
      <c r="A23" t="s">
        <v>211</v>
      </c>
    </row>
    <row r="24" spans="1:7">
      <c r="A24" t="s">
        <v>212</v>
      </c>
      <c r="B24" t="e">
        <f>B5/B21</f>
        <v>#REF!</v>
      </c>
      <c r="C24" t="e">
        <f>C5/C21</f>
        <v>#REF!</v>
      </c>
      <c r="D24" t="e">
        <f>D5/D21</f>
        <v>#REF!</v>
      </c>
      <c r="E24" t="e">
        <f>E5/E21</f>
        <v>#REF!</v>
      </c>
      <c r="F24" t="e">
        <f>F5/F21</f>
        <v>#REF!</v>
      </c>
    </row>
    <row r="25" spans="1:7">
      <c r="A25" t="s">
        <v>212</v>
      </c>
      <c r="B25" t="e">
        <f>B6/B21</f>
        <v>#REF!</v>
      </c>
      <c r="C25" t="e">
        <f>C6/C21</f>
        <v>#REF!</v>
      </c>
      <c r="D25" t="e">
        <f>D6/D21</f>
        <v>#REF!</v>
      </c>
      <c r="E25" t="e">
        <f>E6/E21</f>
        <v>#REF!</v>
      </c>
      <c r="F25" t="e">
        <f>F6/F21</f>
        <v>#REF!</v>
      </c>
    </row>
    <row r="27" spans="1:7">
      <c r="A27" s="138" t="s">
        <v>198</v>
      </c>
      <c r="B27" s="140" t="e">
        <f>B8/B17</f>
        <v>#REF!</v>
      </c>
      <c r="C27" s="140" t="e">
        <f>C8/C17</f>
        <v>#REF!</v>
      </c>
      <c r="D27" s="140" t="e">
        <f>D8/D17</f>
        <v>#REF!</v>
      </c>
      <c r="E27" s="140" t="e">
        <f>E8/E17</f>
        <v>#REF!</v>
      </c>
      <c r="F27" s="140" t="e">
        <f>$F$8/F17</f>
        <v>#REF!</v>
      </c>
      <c r="G27" s="140" t="e">
        <f>$F$8/G17</f>
        <v>#REF!</v>
      </c>
    </row>
    <row r="28" spans="1:7">
      <c r="A28" t="s">
        <v>203</v>
      </c>
      <c r="B28" s="140" t="e">
        <f t="shared" ref="B28:E29" si="1">B9/B17</f>
        <v>#REF!</v>
      </c>
      <c r="C28" s="140" t="e">
        <f t="shared" si="1"/>
        <v>#REF!</v>
      </c>
      <c r="D28" s="140" t="e">
        <f t="shared" si="1"/>
        <v>#REF!</v>
      </c>
      <c r="E28" s="140" t="e">
        <f t="shared" si="1"/>
        <v>#REF!</v>
      </c>
      <c r="F28" s="140" t="e">
        <f>$F$9/F17</f>
        <v>#REF!</v>
      </c>
      <c r="G28" s="140" t="e">
        <f>$F$9/G17</f>
        <v>#REF!</v>
      </c>
    </row>
    <row r="29" spans="1:7">
      <c r="A29" s="138" t="s">
        <v>199</v>
      </c>
      <c r="B29" s="140" t="e">
        <f t="shared" si="1"/>
        <v>#REF!</v>
      </c>
      <c r="C29" s="140" t="e">
        <f t="shared" si="1"/>
        <v>#REF!</v>
      </c>
      <c r="D29" s="140" t="e">
        <f t="shared" si="1"/>
        <v>#REF!</v>
      </c>
      <c r="E29" s="140" t="e">
        <f t="shared" si="1"/>
        <v>#REF!</v>
      </c>
      <c r="F29" s="140" t="e">
        <f>$F$10/F18</f>
        <v>#REF!</v>
      </c>
      <c r="G29" s="140" t="e">
        <f>$F$10/G18</f>
        <v>#REF!</v>
      </c>
    </row>
    <row r="30" spans="1:7">
      <c r="A30" t="s">
        <v>204</v>
      </c>
      <c r="B30" s="140" t="e">
        <f t="shared" ref="B30:E31" si="2">B11/B18</f>
        <v>#REF!</v>
      </c>
      <c r="C30" s="140" t="e">
        <f t="shared" si="2"/>
        <v>#REF!</v>
      </c>
      <c r="D30" s="140" t="e">
        <f t="shared" si="2"/>
        <v>#REF!</v>
      </c>
      <c r="E30" s="140" t="e">
        <f t="shared" si="2"/>
        <v>#REF!</v>
      </c>
      <c r="F30" s="140" t="e">
        <f>$F$11/F18</f>
        <v>#REF!</v>
      </c>
      <c r="G30" s="140" t="e">
        <f>$F$11/G18</f>
        <v>#REF!</v>
      </c>
    </row>
    <row r="31" spans="1:7">
      <c r="A31" s="138" t="s">
        <v>205</v>
      </c>
      <c r="B31" s="140" t="e">
        <f t="shared" si="2"/>
        <v>#REF!</v>
      </c>
      <c r="C31" s="140" t="e">
        <f t="shared" si="2"/>
        <v>#REF!</v>
      </c>
      <c r="D31" s="140" t="e">
        <f t="shared" si="2"/>
        <v>#REF!</v>
      </c>
      <c r="E31" s="140" t="e">
        <f t="shared" si="2"/>
        <v>#REF!</v>
      </c>
      <c r="F31" s="140" t="e">
        <f>$F$12/F19</f>
        <v>#REF!</v>
      </c>
      <c r="G31" s="140" t="e">
        <f>$F$12/G19</f>
        <v>#REF!</v>
      </c>
    </row>
    <row r="32" spans="1:7">
      <c r="A32" t="s">
        <v>206</v>
      </c>
      <c r="B32" s="140" t="e">
        <f>B13/B19</f>
        <v>#REF!</v>
      </c>
      <c r="C32" s="140" t="e">
        <f>C13/C19</f>
        <v>#REF!</v>
      </c>
      <c r="D32" s="140" t="e">
        <f>D13/D19</f>
        <v>#REF!</v>
      </c>
      <c r="E32" s="140" t="e">
        <f>E13/E19</f>
        <v>#REF!</v>
      </c>
      <c r="F32" s="140" t="e">
        <f>$F$13/F19</f>
        <v>#REF!</v>
      </c>
      <c r="G32" s="140" t="e">
        <f>$F$13/G19</f>
        <v>#REF!</v>
      </c>
    </row>
  </sheetData>
  <phoneticPr fontId="61" type="noConversion"/>
  <pageMargins left="0.74803149606299213" right="0.74803149606299213" top="0.98425196850393704" bottom="0.98425196850393704" header="0.51181102362204722" footer="0.51181102362204722"/>
  <pageSetup paperSize="9" firstPageNumber="138" orientation="landscape" useFirstPageNumber="1" r:id="rId1"/>
  <headerFooter alignWithMargins="0">
    <oddHeader>&amp;R&amp;P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workbookViewId="0">
      <selection activeCell="G16" sqref="G16"/>
    </sheetView>
  </sheetViews>
  <sheetFormatPr defaultRowHeight="15"/>
  <cols>
    <col min="1" max="1" width="5.140625" style="4" customWidth="1"/>
    <col min="2" max="2" width="36.5703125" style="2" customWidth="1"/>
    <col min="3" max="3" width="15.85546875" style="3" customWidth="1"/>
    <col min="4" max="4" width="12.85546875" style="1" customWidth="1"/>
    <col min="5" max="5" width="10.140625" style="1" hidden="1" customWidth="1"/>
    <col min="6" max="10" width="10.140625" style="1" customWidth="1"/>
    <col min="11" max="11" width="12.42578125" style="1" customWidth="1"/>
    <col min="12" max="16384" width="9.140625" style="1"/>
  </cols>
  <sheetData>
    <row r="1" spans="1:12" ht="30.6" customHeight="1">
      <c r="K1" s="7" t="s">
        <v>105</v>
      </c>
    </row>
    <row r="2" spans="1:12" ht="18" customHeight="1">
      <c r="A2" s="1247" t="s">
        <v>132</v>
      </c>
      <c r="B2" s="1247"/>
      <c r="C2" s="1247"/>
      <c r="D2" s="1247"/>
      <c r="E2" s="1247"/>
      <c r="F2" s="1247"/>
      <c r="G2" s="1247"/>
      <c r="H2" s="1247"/>
      <c r="I2" s="1247"/>
      <c r="J2" s="1247"/>
      <c r="K2" s="1247"/>
    </row>
    <row r="3" spans="1:12" ht="15" customHeight="1"/>
    <row r="4" spans="1:12" s="125" customFormat="1" ht="23.1" customHeight="1">
      <c r="A4" s="1245" t="s">
        <v>0</v>
      </c>
      <c r="B4" s="1245" t="s">
        <v>1</v>
      </c>
      <c r="C4" s="1245" t="s">
        <v>2</v>
      </c>
      <c r="D4" s="1245" t="s">
        <v>131</v>
      </c>
      <c r="E4" s="1245" t="s">
        <v>93</v>
      </c>
      <c r="F4" s="1245">
        <v>2011</v>
      </c>
      <c r="G4" s="1245">
        <v>2012</v>
      </c>
      <c r="H4" s="1243">
        <v>2013</v>
      </c>
      <c r="I4" s="1245">
        <v>2014</v>
      </c>
      <c r="J4" s="1245">
        <v>2015</v>
      </c>
      <c r="K4" s="1245" t="s">
        <v>94</v>
      </c>
    </row>
    <row r="5" spans="1:12" s="125" customFormat="1" ht="21.6" customHeight="1">
      <c r="A5" s="1246"/>
      <c r="B5" s="1246"/>
      <c r="C5" s="1246"/>
      <c r="D5" s="1246"/>
      <c r="E5" s="1246"/>
      <c r="F5" s="1246"/>
      <c r="G5" s="1246"/>
      <c r="H5" s="1244"/>
      <c r="I5" s="1246"/>
      <c r="J5" s="1246"/>
      <c r="K5" s="1246"/>
    </row>
    <row r="6" spans="1:12" ht="20.100000000000001" customHeight="1">
      <c r="A6" s="29"/>
      <c r="B6" s="32"/>
      <c r="C6" s="126"/>
      <c r="D6" s="18"/>
      <c r="E6" s="18"/>
      <c r="F6" s="18"/>
      <c r="G6" s="18"/>
      <c r="H6" s="18"/>
      <c r="I6" s="122"/>
      <c r="J6" s="122"/>
      <c r="K6" s="20"/>
    </row>
    <row r="7" spans="1:12" s="21" customFormat="1" ht="33.75" customHeight="1">
      <c r="A7" s="15" t="s">
        <v>101</v>
      </c>
      <c r="B7" s="16" t="s">
        <v>119</v>
      </c>
      <c r="C7" s="30" t="s">
        <v>16</v>
      </c>
      <c r="E7" s="69">
        <f>E10+E13</f>
        <v>714.05200000000002</v>
      </c>
      <c r="F7" s="69"/>
      <c r="G7" s="69"/>
      <c r="H7" s="102"/>
      <c r="I7" s="102"/>
      <c r="J7" s="102"/>
      <c r="K7" s="8"/>
    </row>
    <row r="8" spans="1:12" s="92" customFormat="1" ht="33.75" customHeight="1">
      <c r="A8" s="87"/>
      <c r="B8" s="83" t="s">
        <v>17</v>
      </c>
      <c r="C8" s="30" t="s">
        <v>5</v>
      </c>
      <c r="D8" s="84"/>
      <c r="E8" s="91"/>
      <c r="F8" s="93"/>
      <c r="G8" s="93"/>
      <c r="H8" s="106"/>
      <c r="I8" s="106"/>
      <c r="J8" s="106"/>
      <c r="K8" s="87"/>
      <c r="L8" s="121"/>
    </row>
    <row r="9" spans="1:12" s="92" customFormat="1" ht="33.75" customHeight="1">
      <c r="A9" s="87"/>
      <c r="B9" s="83" t="s">
        <v>117</v>
      </c>
      <c r="C9" s="30" t="s">
        <v>5</v>
      </c>
      <c r="D9" s="84"/>
      <c r="E9" s="91">
        <f>E7/E31*100</f>
        <v>85.087225929456622</v>
      </c>
      <c r="F9" s="91"/>
      <c r="G9" s="91"/>
      <c r="H9" s="104"/>
      <c r="I9" s="104"/>
      <c r="J9" s="104"/>
      <c r="K9" s="87"/>
    </row>
    <row r="10" spans="1:12" s="9" customFormat="1" ht="33.75" customHeight="1">
      <c r="A10" s="15" t="s">
        <v>102</v>
      </c>
      <c r="B10" s="16" t="s">
        <v>118</v>
      </c>
      <c r="C10" s="30" t="s">
        <v>16</v>
      </c>
      <c r="E10" s="69">
        <v>152.571</v>
      </c>
      <c r="F10" s="69"/>
      <c r="G10" s="69"/>
      <c r="H10" s="114"/>
      <c r="I10" s="114"/>
      <c r="J10" s="114"/>
      <c r="K10" s="15"/>
    </row>
    <row r="11" spans="1:12" s="88" customFormat="1" ht="33.75" customHeight="1">
      <c r="A11" s="82"/>
      <c r="B11" s="90" t="s">
        <v>123</v>
      </c>
      <c r="C11" s="30" t="s">
        <v>5</v>
      </c>
      <c r="D11" s="84"/>
      <c r="E11" s="85"/>
      <c r="F11" s="86"/>
      <c r="G11" s="86"/>
      <c r="H11" s="103"/>
      <c r="I11" s="103"/>
      <c r="J11" s="103"/>
      <c r="K11" s="87"/>
    </row>
    <row r="12" spans="1:12" s="88" customFormat="1" ht="33.75" customHeight="1">
      <c r="A12" s="82"/>
      <c r="B12" s="90" t="s">
        <v>109</v>
      </c>
      <c r="C12" s="30" t="s">
        <v>5</v>
      </c>
      <c r="D12" s="84"/>
      <c r="E12" s="93">
        <f>E10/E7*100</f>
        <v>21.366931259908242</v>
      </c>
      <c r="F12" s="93"/>
      <c r="G12" s="93"/>
      <c r="H12" s="103"/>
      <c r="I12" s="103"/>
      <c r="J12" s="103"/>
      <c r="K12" s="87"/>
    </row>
    <row r="13" spans="1:12" s="21" customFormat="1" ht="33.75" customHeight="1">
      <c r="A13" s="15" t="s">
        <v>115</v>
      </c>
      <c r="B13" s="16" t="s">
        <v>106</v>
      </c>
      <c r="C13" s="30" t="s">
        <v>16</v>
      </c>
      <c r="E13" s="69">
        <f>E17+E19</f>
        <v>561.48099999999999</v>
      </c>
      <c r="F13" s="69"/>
      <c r="G13" s="69"/>
      <c r="H13" s="105"/>
      <c r="I13" s="105"/>
      <c r="J13" s="105"/>
      <c r="K13" s="8"/>
    </row>
    <row r="14" spans="1:12" s="92" customFormat="1" ht="28.5" customHeight="1">
      <c r="A14" s="87"/>
      <c r="B14" s="90" t="s">
        <v>123</v>
      </c>
      <c r="C14" s="30" t="s">
        <v>5</v>
      </c>
      <c r="D14" s="84"/>
      <c r="E14" s="91"/>
      <c r="F14" s="86"/>
      <c r="G14" s="86"/>
      <c r="H14" s="106"/>
      <c r="I14" s="106"/>
      <c r="J14" s="106"/>
      <c r="K14" s="87"/>
    </row>
    <row r="15" spans="1:12" s="92" customFormat="1" ht="27.75" customHeight="1">
      <c r="A15" s="87"/>
      <c r="B15" s="90" t="s">
        <v>114</v>
      </c>
      <c r="C15" s="30" t="s">
        <v>5</v>
      </c>
      <c r="D15" s="84"/>
      <c r="E15" s="91">
        <f>E10/E31*100</f>
        <v>18.180529075309817</v>
      </c>
      <c r="F15" s="91"/>
      <c r="G15" s="91"/>
      <c r="H15" s="104"/>
      <c r="I15" s="104"/>
      <c r="J15" s="104"/>
      <c r="K15" s="87"/>
    </row>
    <row r="16" spans="1:12" s="21" customFormat="1" ht="25.5" customHeight="1">
      <c r="A16" s="8"/>
      <c r="B16" s="12" t="s">
        <v>6</v>
      </c>
      <c r="C16" s="30"/>
      <c r="D16" s="19"/>
      <c r="E16" s="69"/>
      <c r="F16" s="69"/>
      <c r="G16" s="69"/>
      <c r="H16" s="101"/>
      <c r="I16" s="101"/>
      <c r="J16" s="101"/>
      <c r="K16" s="8"/>
    </row>
    <row r="17" spans="1:12" s="33" customFormat="1" ht="26.25" customHeight="1">
      <c r="A17" s="55"/>
      <c r="B17" s="94" t="s">
        <v>107</v>
      </c>
      <c r="C17" s="30" t="s">
        <v>16</v>
      </c>
      <c r="D17" s="72"/>
      <c r="E17" s="69">
        <v>402.30099999999999</v>
      </c>
      <c r="F17" s="69"/>
      <c r="G17" s="69"/>
      <c r="H17" s="107"/>
      <c r="I17" s="107"/>
      <c r="J17" s="107"/>
      <c r="K17" s="55"/>
    </row>
    <row r="18" spans="1:12" s="33" customFormat="1" ht="26.25" customHeight="1">
      <c r="A18" s="55"/>
      <c r="B18" s="95" t="s">
        <v>17</v>
      </c>
      <c r="C18" s="115" t="s">
        <v>5</v>
      </c>
      <c r="D18" s="28"/>
      <c r="E18" s="69"/>
      <c r="F18" s="31"/>
      <c r="G18" s="31"/>
      <c r="H18" s="108"/>
      <c r="I18" s="108"/>
      <c r="J18" s="108"/>
      <c r="K18" s="11"/>
    </row>
    <row r="19" spans="1:12" s="33" customFormat="1" ht="25.5" customHeight="1">
      <c r="A19" s="55"/>
      <c r="B19" s="94" t="s">
        <v>108</v>
      </c>
      <c r="C19" s="30" t="s">
        <v>16</v>
      </c>
      <c r="D19" s="72"/>
      <c r="E19" s="69">
        <v>159.18</v>
      </c>
      <c r="F19" s="69"/>
      <c r="G19" s="69"/>
      <c r="H19" s="107"/>
      <c r="I19" s="107"/>
      <c r="J19" s="107"/>
      <c r="K19" s="55"/>
    </row>
    <row r="20" spans="1:12" s="33" customFormat="1" ht="24.75" customHeight="1">
      <c r="A20" s="55"/>
      <c r="B20" s="95" t="s">
        <v>17</v>
      </c>
      <c r="C20" s="115" t="s">
        <v>5</v>
      </c>
      <c r="D20" s="28"/>
      <c r="E20" s="69"/>
      <c r="F20" s="31"/>
      <c r="G20" s="31"/>
      <c r="H20" s="108"/>
      <c r="I20" s="108"/>
      <c r="J20" s="108"/>
      <c r="K20" s="11"/>
    </row>
    <row r="21" spans="1:12" s="33" customFormat="1" ht="19.5" customHeight="1">
      <c r="A21" s="55"/>
      <c r="B21" s="95"/>
      <c r="C21" s="115"/>
      <c r="D21" s="28"/>
      <c r="E21" s="69"/>
      <c r="F21" s="31"/>
      <c r="G21" s="31"/>
      <c r="H21" s="109"/>
      <c r="I21" s="109"/>
      <c r="J21" s="109"/>
      <c r="K21" s="11"/>
    </row>
    <row r="22" spans="1:12" s="21" customFormat="1" ht="33.75" customHeight="1">
      <c r="A22" s="15" t="s">
        <v>116</v>
      </c>
      <c r="B22" s="16" t="s">
        <v>110</v>
      </c>
      <c r="C22" s="30" t="s">
        <v>16</v>
      </c>
      <c r="D22" s="28"/>
      <c r="E22" s="69">
        <f>E25+E28</f>
        <v>556.09899999999993</v>
      </c>
      <c r="F22" s="69"/>
      <c r="G22" s="69"/>
      <c r="H22" s="105"/>
      <c r="I22" s="105"/>
      <c r="J22" s="105"/>
      <c r="K22" s="8"/>
    </row>
    <row r="23" spans="1:12" s="21" customFormat="1" ht="33.75" customHeight="1">
      <c r="A23" s="8"/>
      <c r="B23" s="83" t="s">
        <v>17</v>
      </c>
      <c r="C23" s="30" t="s">
        <v>5</v>
      </c>
      <c r="D23" s="27"/>
      <c r="E23" s="71"/>
      <c r="F23" s="17"/>
      <c r="G23" s="17"/>
      <c r="H23" s="110"/>
      <c r="I23" s="110"/>
      <c r="J23" s="110"/>
      <c r="K23" s="8"/>
    </row>
    <row r="24" spans="1:12" s="21" customFormat="1" ht="33.75" customHeight="1">
      <c r="A24" s="8"/>
      <c r="B24" s="12" t="s">
        <v>6</v>
      </c>
      <c r="C24" s="30"/>
      <c r="D24" s="19"/>
      <c r="E24" s="96"/>
      <c r="F24" s="96"/>
      <c r="G24" s="96"/>
      <c r="H24" s="101"/>
      <c r="I24" s="101"/>
      <c r="J24" s="101"/>
      <c r="K24" s="8"/>
    </row>
    <row r="25" spans="1:12" s="21" customFormat="1" ht="33.75" customHeight="1">
      <c r="A25" s="8"/>
      <c r="B25" s="26" t="s">
        <v>111</v>
      </c>
      <c r="C25" s="30" t="s">
        <v>16</v>
      </c>
      <c r="D25" s="19"/>
      <c r="E25" s="22">
        <v>421.654</v>
      </c>
      <c r="F25" s="22"/>
      <c r="G25" s="22"/>
      <c r="H25" s="101"/>
      <c r="I25" s="101"/>
      <c r="J25" s="101"/>
      <c r="K25" s="8"/>
    </row>
    <row r="26" spans="1:12" s="21" customFormat="1" ht="33.75" customHeight="1">
      <c r="A26" s="8"/>
      <c r="B26" s="89" t="s">
        <v>120</v>
      </c>
      <c r="C26" s="30" t="s">
        <v>5</v>
      </c>
      <c r="D26" s="19"/>
      <c r="E26" s="22"/>
      <c r="F26" s="31"/>
      <c r="G26" s="31"/>
      <c r="H26" s="108"/>
      <c r="I26" s="108"/>
      <c r="J26" s="108"/>
      <c r="K26" s="8"/>
    </row>
    <row r="27" spans="1:12" s="25" customFormat="1" ht="33.75" customHeight="1">
      <c r="A27" s="23"/>
      <c r="B27" s="74" t="s">
        <v>121</v>
      </c>
      <c r="C27" s="30" t="s">
        <v>5</v>
      </c>
      <c r="D27" s="24"/>
      <c r="E27" s="17">
        <f>+E25/E22*100</f>
        <v>75.823549403973047</v>
      </c>
      <c r="F27" s="17"/>
      <c r="G27" s="17"/>
      <c r="H27" s="110"/>
      <c r="I27" s="110"/>
      <c r="J27" s="110"/>
      <c r="K27" s="23"/>
    </row>
    <row r="28" spans="1:12" s="21" customFormat="1" ht="33.75" customHeight="1">
      <c r="A28" s="8"/>
      <c r="B28" s="26" t="s">
        <v>112</v>
      </c>
      <c r="C28" s="30" t="s">
        <v>16</v>
      </c>
      <c r="D28" s="19"/>
      <c r="E28" s="73">
        <v>134.44499999999999</v>
      </c>
      <c r="F28" s="73"/>
      <c r="G28" s="73"/>
      <c r="H28" s="111"/>
      <c r="I28" s="111"/>
      <c r="J28" s="111"/>
      <c r="K28" s="8"/>
      <c r="L28" s="120"/>
    </row>
    <row r="29" spans="1:12" s="14" customFormat="1" ht="33.75" customHeight="1">
      <c r="A29" s="11"/>
      <c r="B29" s="89" t="s">
        <v>120</v>
      </c>
      <c r="C29" s="115" t="s">
        <v>5</v>
      </c>
      <c r="D29" s="28"/>
      <c r="E29" s="99"/>
      <c r="F29" s="31"/>
      <c r="G29" s="31"/>
      <c r="H29" s="109"/>
      <c r="I29" s="109"/>
      <c r="J29" s="109"/>
      <c r="K29" s="11"/>
    </row>
    <row r="30" spans="1:12" s="14" customFormat="1" ht="33.75" customHeight="1">
      <c r="A30" s="97"/>
      <c r="B30" s="75" t="s">
        <v>122</v>
      </c>
      <c r="C30" s="115" t="s">
        <v>5</v>
      </c>
      <c r="D30" s="28"/>
      <c r="E30" s="13">
        <f>+E28/E22*100</f>
        <v>24.176450596026967</v>
      </c>
      <c r="F30" s="13"/>
      <c r="G30" s="13"/>
      <c r="H30" s="112"/>
      <c r="I30" s="112"/>
      <c r="J30" s="112"/>
      <c r="K30" s="98"/>
    </row>
    <row r="31" spans="1:12" s="25" customFormat="1" ht="33.75" hidden="1" customHeight="1">
      <c r="A31" s="76" t="s">
        <v>18</v>
      </c>
      <c r="B31" s="77" t="s">
        <v>113</v>
      </c>
      <c r="C31" s="10" t="s">
        <v>16</v>
      </c>
      <c r="D31" s="78"/>
      <c r="E31" s="70">
        <v>839.2</v>
      </c>
      <c r="F31" s="70">
        <v>974.3</v>
      </c>
      <c r="G31" s="79">
        <v>1144</v>
      </c>
      <c r="H31" s="78">
        <v>1490</v>
      </c>
      <c r="I31" s="123"/>
      <c r="J31" s="123"/>
      <c r="K31" s="63"/>
    </row>
    <row r="32" spans="1:12" s="21" customFormat="1" ht="20.100000000000001" customHeight="1">
      <c r="A32" s="36"/>
      <c r="B32" s="35"/>
      <c r="C32" s="127"/>
      <c r="D32" s="37"/>
      <c r="E32" s="80"/>
      <c r="F32" s="37"/>
      <c r="G32" s="37"/>
      <c r="H32" s="113"/>
      <c r="I32" s="113"/>
      <c r="J32" s="113"/>
      <c r="K32" s="34"/>
    </row>
    <row r="34" spans="4:10">
      <c r="D34" s="62"/>
      <c r="H34" s="81"/>
      <c r="I34" s="81"/>
      <c r="J34" s="81"/>
    </row>
    <row r="35" spans="4:10">
      <c r="H35" s="81"/>
      <c r="I35" s="81"/>
      <c r="J35" s="81"/>
    </row>
  </sheetData>
  <mergeCells count="12">
    <mergeCell ref="H4:H5"/>
    <mergeCell ref="I4:I5"/>
    <mergeCell ref="A2:K2"/>
    <mergeCell ref="A4:A5"/>
    <mergeCell ref="B4:B5"/>
    <mergeCell ref="C4:C5"/>
    <mergeCell ref="D4:D5"/>
    <mergeCell ref="E4:E5"/>
    <mergeCell ref="K4:K5"/>
    <mergeCell ref="J4:J5"/>
    <mergeCell ref="F4:F5"/>
    <mergeCell ref="G4:G5"/>
  </mergeCells>
  <phoneticPr fontId="13" type="noConversion"/>
  <pageMargins left="0.71" right="0.66" top="0.73" bottom="0.93" header="0.5" footer="0.5"/>
  <pageSetup paperSize="9" orientation="landscape" r:id="rId1"/>
  <headerFooter alignWithMargins="0">
    <oddFooter>&amp;C&amp;P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16"/>
  <sheetViews>
    <sheetView workbookViewId="0">
      <selection activeCell="A28" sqref="A28"/>
    </sheetView>
  </sheetViews>
  <sheetFormatPr defaultRowHeight="12.75"/>
  <cols>
    <col min="2" max="2" width="7" customWidth="1"/>
    <col min="4" max="4" width="7.85546875" customWidth="1"/>
    <col min="5" max="5" width="8.5703125" customWidth="1"/>
    <col min="6" max="7" width="7.140625" customWidth="1"/>
    <col min="8" max="8" width="7" customWidth="1"/>
    <col min="9" max="9" width="6.85546875" customWidth="1"/>
    <col min="10" max="10" width="7.85546875" customWidth="1"/>
    <col min="11" max="11" width="7.42578125" customWidth="1"/>
    <col min="12" max="12" width="7.140625" customWidth="1"/>
    <col min="13" max="13" width="7.5703125" customWidth="1"/>
    <col min="14" max="14" width="7.42578125" customWidth="1"/>
    <col min="15" max="15" width="7.5703125" customWidth="1"/>
    <col min="16" max="16" width="9.85546875" customWidth="1"/>
    <col min="17" max="17" width="7.42578125" customWidth="1"/>
  </cols>
  <sheetData>
    <row r="4" spans="1:19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35" t="s">
        <v>173</v>
      </c>
    </row>
    <row r="5" spans="1:19">
      <c r="A5" s="128"/>
      <c r="B5" s="128">
        <v>2010</v>
      </c>
      <c r="C5" s="1248">
        <v>2011</v>
      </c>
      <c r="D5" s="1248"/>
      <c r="E5" s="1248"/>
      <c r="F5" s="1248">
        <v>2012</v>
      </c>
      <c r="G5" s="1248"/>
      <c r="H5" s="1248"/>
      <c r="I5" s="1248">
        <v>2013</v>
      </c>
      <c r="J5" s="1248"/>
      <c r="K5" s="1248"/>
      <c r="L5" s="1248">
        <v>2014</v>
      </c>
      <c r="M5" s="1248"/>
      <c r="N5" s="1248"/>
      <c r="O5" s="1248">
        <v>2015</v>
      </c>
      <c r="P5" s="1248"/>
      <c r="Q5" s="1248"/>
    </row>
    <row r="6" spans="1:19" ht="15">
      <c r="A6" s="128"/>
      <c r="B6" s="128"/>
      <c r="C6" s="129" t="s">
        <v>168</v>
      </c>
      <c r="D6" s="129" t="s">
        <v>169</v>
      </c>
      <c r="E6" s="129" t="s">
        <v>170</v>
      </c>
      <c r="F6" s="130" t="s">
        <v>168</v>
      </c>
      <c r="G6" s="130" t="s">
        <v>169</v>
      </c>
      <c r="H6" s="130" t="s">
        <v>170</v>
      </c>
      <c r="I6" s="129" t="s">
        <v>168</v>
      </c>
      <c r="J6" s="129" t="s">
        <v>169</v>
      </c>
      <c r="K6" s="129" t="s">
        <v>170</v>
      </c>
      <c r="L6" s="130" t="s">
        <v>168</v>
      </c>
      <c r="M6" s="130" t="s">
        <v>169</v>
      </c>
      <c r="N6" s="130" t="s">
        <v>170</v>
      </c>
      <c r="O6" s="129" t="s">
        <v>168</v>
      </c>
      <c r="P6" s="129" t="s">
        <v>169</v>
      </c>
      <c r="Q6" s="129" t="s">
        <v>170</v>
      </c>
      <c r="R6" s="136" t="s">
        <v>168</v>
      </c>
      <c r="S6" s="136" t="s">
        <v>169</v>
      </c>
    </row>
    <row r="7" spans="1:19" ht="57">
      <c r="A7" s="131" t="s">
        <v>7</v>
      </c>
      <c r="B7" s="128">
        <v>1968.55</v>
      </c>
      <c r="C7" s="128">
        <f>B7*(1+C11%)*(1+C14)</f>
        <v>2264.2262099999998</v>
      </c>
      <c r="D7" s="128">
        <f>C7*(1+D11%)*(1+D14)</f>
        <v>2628.7666298099998</v>
      </c>
      <c r="E7" s="128">
        <f>(C7+D7)/2</f>
        <v>2446.496419905</v>
      </c>
      <c r="F7" s="128">
        <f>E7*(1+F11%)*(1+F14)</f>
        <v>2819.2446144417258</v>
      </c>
      <c r="G7" s="128">
        <f>E7*(1+G11%)*(1+G14)</f>
        <v>2845.6667757767</v>
      </c>
      <c r="H7" s="128">
        <f>(F7+G7)/2</f>
        <v>2832.4556951092127</v>
      </c>
      <c r="I7" s="128">
        <f>H7*(1+I11%)*(1+I14)</f>
        <v>3270.1267491174881</v>
      </c>
      <c r="J7" s="128">
        <f>H7*(1+J11%)*(1+J14)</f>
        <v>3300.7172706246679</v>
      </c>
      <c r="K7" s="128">
        <f>(I7+J7)/2</f>
        <v>3285.422009871078</v>
      </c>
      <c r="L7" s="128">
        <f>K7*(1+L11%)*(1+L14)</f>
        <v>3803.7301861483397</v>
      </c>
      <c r="M7" s="128">
        <f>K7*(1+M11%)*(1+M14)</f>
        <v>3839.2127438549473</v>
      </c>
      <c r="N7" s="128">
        <f>(L7+M7)/2</f>
        <v>3821.4714650016435</v>
      </c>
      <c r="O7" s="128">
        <f>N7*(1+O11%)*(1+O14)</f>
        <v>4436.7283708669083</v>
      </c>
      <c r="P7" s="128">
        <f>N7*(1+P11%)*(1+P14)</f>
        <v>4478.0002626889254</v>
      </c>
      <c r="Q7" s="128">
        <f>(O7+P7)/2</f>
        <v>4457.3643167779173</v>
      </c>
      <c r="R7">
        <f>C7+F7+I7+L7+O7</f>
        <v>16594.05613057446</v>
      </c>
      <c r="S7">
        <f>D7+G7+J7+M7+P7</f>
        <v>17092.36368275524</v>
      </c>
    </row>
    <row r="8" spans="1:19" ht="42.75">
      <c r="A8" s="131" t="s">
        <v>8</v>
      </c>
      <c r="B8" s="128">
        <v>108.15</v>
      </c>
      <c r="C8" s="128">
        <f>C7/C15</f>
        <v>121.73259193548385</v>
      </c>
      <c r="D8" s="128">
        <f>D7/D15</f>
        <v>141.33153923709676</v>
      </c>
      <c r="E8" s="128"/>
      <c r="F8" s="128">
        <f>F7/F15</f>
        <v>147.60443007548301</v>
      </c>
      <c r="G8" s="128">
        <f>G7/G15</f>
        <v>148.98778930768063</v>
      </c>
      <c r="H8" s="128"/>
      <c r="I8" s="128">
        <f>I7/I15</f>
        <v>166.84320148558612</v>
      </c>
      <c r="J8" s="128">
        <f>J7/J15</f>
        <v>168.40394237880957</v>
      </c>
      <c r="K8" s="128"/>
      <c r="L8" s="128">
        <f>L7/L15</f>
        <v>187.37587123883446</v>
      </c>
      <c r="M8" s="128">
        <f>M7/M15</f>
        <v>189.12378048546537</v>
      </c>
      <c r="N8" s="128"/>
      <c r="O8" s="128">
        <f>O7/O15</f>
        <v>212.28365410846453</v>
      </c>
      <c r="P8" s="128">
        <f>P7/P15</f>
        <v>214.25838577458975</v>
      </c>
      <c r="Q8" s="128"/>
      <c r="R8">
        <f>C8+F8+I8+L8+O8</f>
        <v>835.83974884385202</v>
      </c>
      <c r="S8">
        <f>D8+G8+J8+M8+P8</f>
        <v>862.10543718364204</v>
      </c>
    </row>
    <row r="9" spans="1:19" ht="71.25">
      <c r="A9" s="131" t="s">
        <v>9</v>
      </c>
      <c r="B9" s="128">
        <v>1225.5</v>
      </c>
      <c r="C9" s="128">
        <f>C8*1000/C16</f>
        <v>1363.9506099213877</v>
      </c>
      <c r="D9" s="128">
        <f>D8*1000/D16</f>
        <v>1583.5466581187311</v>
      </c>
      <c r="E9" s="128"/>
      <c r="F9" s="128">
        <f>F8*1000/F16</f>
        <v>1635.5061504208645</v>
      </c>
      <c r="G9" s="128">
        <f>G8*1000/G16</f>
        <v>1650.8342305560179</v>
      </c>
      <c r="H9" s="128"/>
      <c r="I9" s="128">
        <f>I8*1000/I16</f>
        <v>1832.2337083855273</v>
      </c>
      <c r="J9" s="128">
        <f>J8*1000/J16</f>
        <v>1849.3734063124268</v>
      </c>
      <c r="K9" s="128"/>
      <c r="L9" s="128">
        <f>L8*1000/L16</f>
        <v>2039.7982934774054</v>
      </c>
      <c r="M9" s="128">
        <f>M8*1000/M16</f>
        <v>2058.8262626329779</v>
      </c>
      <c r="N9" s="128"/>
      <c r="O9" s="128">
        <f>O8*1000/O16</f>
        <v>2291.2428937772752</v>
      </c>
      <c r="P9" s="128">
        <f>P8*1000/P16</f>
        <v>2312.5567811612491</v>
      </c>
      <c r="Q9" s="128"/>
      <c r="R9">
        <f>O9</f>
        <v>2291.2428937772752</v>
      </c>
      <c r="S9">
        <f>P9</f>
        <v>2312.5567811612491</v>
      </c>
    </row>
    <row r="10" spans="1:19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</row>
    <row r="11" spans="1:19" ht="45">
      <c r="A11" s="132" t="s">
        <v>4</v>
      </c>
      <c r="B11" s="128"/>
      <c r="C11" s="128">
        <v>6.5</v>
      </c>
      <c r="D11" s="128">
        <v>7.5</v>
      </c>
      <c r="E11" s="128"/>
      <c r="F11" s="128">
        <v>6.7</v>
      </c>
      <c r="G11" s="128">
        <v>7.7</v>
      </c>
      <c r="H11" s="128"/>
      <c r="I11" s="128">
        <v>6.9</v>
      </c>
      <c r="J11" s="128">
        <v>7.9</v>
      </c>
      <c r="K11" s="128"/>
      <c r="L11" s="128">
        <v>7.2</v>
      </c>
      <c r="M11" s="128">
        <v>8.1999999999999993</v>
      </c>
      <c r="N11" s="128"/>
      <c r="O11" s="128">
        <v>7.5</v>
      </c>
      <c r="P11" s="128">
        <v>8.5</v>
      </c>
      <c r="Q11" s="128"/>
    </row>
    <row r="12" spans="1:19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</row>
    <row r="13" spans="1:19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</row>
    <row r="14" spans="1:19">
      <c r="A14" s="128" t="s">
        <v>167</v>
      </c>
      <c r="B14" s="128"/>
      <c r="C14" s="133">
        <v>0.08</v>
      </c>
      <c r="D14" s="133">
        <v>0.08</v>
      </c>
      <c r="E14" s="133">
        <v>0.08</v>
      </c>
      <c r="F14" s="133">
        <v>0.08</v>
      </c>
      <c r="G14" s="133">
        <v>0.08</v>
      </c>
      <c r="H14" s="133">
        <v>0.08</v>
      </c>
      <c r="I14" s="133">
        <v>0.08</v>
      </c>
      <c r="J14" s="133">
        <v>0.08</v>
      </c>
      <c r="K14" s="133">
        <v>0.08</v>
      </c>
      <c r="L14" s="133">
        <v>0.08</v>
      </c>
      <c r="M14" s="133">
        <v>0.08</v>
      </c>
      <c r="N14" s="133">
        <v>0.08</v>
      </c>
      <c r="O14" s="133">
        <v>0.08</v>
      </c>
      <c r="P14" s="133">
        <v>0.08</v>
      </c>
      <c r="Q14" s="133">
        <v>0.08</v>
      </c>
    </row>
    <row r="15" spans="1:19">
      <c r="A15" s="128" t="s">
        <v>171</v>
      </c>
      <c r="B15" s="128"/>
      <c r="C15" s="128">
        <v>18.600000000000001</v>
      </c>
      <c r="D15" s="128">
        <v>18.600000000000001</v>
      </c>
      <c r="E15" s="128">
        <v>18.600000000000001</v>
      </c>
      <c r="F15" s="128">
        <v>19.100000000000001</v>
      </c>
      <c r="G15" s="128">
        <v>19.100000000000001</v>
      </c>
      <c r="H15" s="128">
        <v>19.100000000000001</v>
      </c>
      <c r="I15" s="128">
        <v>19.600000000000001</v>
      </c>
      <c r="J15" s="128">
        <v>19.600000000000001</v>
      </c>
      <c r="K15" s="128">
        <v>19.600000000000001</v>
      </c>
      <c r="L15" s="128">
        <v>20.3</v>
      </c>
      <c r="M15" s="128">
        <v>20.3</v>
      </c>
      <c r="N15" s="128">
        <v>20.3</v>
      </c>
      <c r="O15" s="128">
        <v>20.9</v>
      </c>
      <c r="P15" s="128">
        <v>20.9</v>
      </c>
      <c r="Q15" s="128">
        <v>20.9</v>
      </c>
    </row>
    <row r="16" spans="1:19" ht="14.25">
      <c r="A16" s="128" t="s">
        <v>172</v>
      </c>
      <c r="B16" s="128"/>
      <c r="C16" s="134">
        <v>89.25</v>
      </c>
      <c r="D16" s="134">
        <v>89.25</v>
      </c>
      <c r="E16" s="134">
        <v>89.25</v>
      </c>
      <c r="F16" s="134">
        <v>90.25</v>
      </c>
      <c r="G16" s="134">
        <v>90.25</v>
      </c>
      <c r="H16" s="134">
        <v>90.25</v>
      </c>
      <c r="I16" s="134">
        <v>91.06</v>
      </c>
      <c r="J16" s="134">
        <v>91.06</v>
      </c>
      <c r="K16" s="134">
        <v>91.06</v>
      </c>
      <c r="L16" s="134">
        <v>91.86</v>
      </c>
      <c r="M16" s="134">
        <v>91.86</v>
      </c>
      <c r="N16" s="134">
        <v>91.86</v>
      </c>
      <c r="O16" s="134">
        <v>92.65</v>
      </c>
      <c r="P16" s="134">
        <v>92.65</v>
      </c>
      <c r="Q16" s="134">
        <v>92.65</v>
      </c>
    </row>
  </sheetData>
  <mergeCells count="5">
    <mergeCell ref="O5:Q5"/>
    <mergeCell ref="C5:E5"/>
    <mergeCell ref="F5:H5"/>
    <mergeCell ref="I5:K5"/>
    <mergeCell ref="L5:N5"/>
  </mergeCells>
  <phoneticPr fontId="61" type="noConversion"/>
  <pageMargins left="0.28000000000000003" right="0.16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topLeftCell="A10" workbookViewId="0">
      <selection activeCell="A28" sqref="A28"/>
    </sheetView>
  </sheetViews>
  <sheetFormatPr defaultRowHeight="12.75"/>
  <cols>
    <col min="1" max="1" width="23.42578125" bestFit="1" customWidth="1"/>
    <col min="2" max="2" width="9.85546875" bestFit="1" customWidth="1"/>
  </cols>
  <sheetData>
    <row r="2" spans="1:12" ht="27.75" customHeight="1">
      <c r="B2" t="s">
        <v>184</v>
      </c>
      <c r="C2" s="1249">
        <v>2011</v>
      </c>
      <c r="D2" s="1249"/>
      <c r="E2" s="1249">
        <v>2012</v>
      </c>
      <c r="F2" s="1249"/>
      <c r="G2" s="1249">
        <v>2013</v>
      </c>
      <c r="H2" s="1249"/>
      <c r="I2" s="1249">
        <v>2014</v>
      </c>
      <c r="J2" s="1249"/>
      <c r="K2" s="1249">
        <v>2015</v>
      </c>
      <c r="L2" s="1249"/>
    </row>
    <row r="3" spans="1:12" ht="27.75" customHeight="1">
      <c r="C3" t="s">
        <v>168</v>
      </c>
      <c r="D3" t="s">
        <v>169</v>
      </c>
      <c r="E3" t="s">
        <v>168</v>
      </c>
      <c r="F3" t="s">
        <v>169</v>
      </c>
      <c r="G3" t="s">
        <v>168</v>
      </c>
      <c r="H3" t="s">
        <v>169</v>
      </c>
      <c r="I3" t="s">
        <v>168</v>
      </c>
      <c r="J3" t="s">
        <v>169</v>
      </c>
      <c r="K3" t="s">
        <v>168</v>
      </c>
      <c r="L3" t="s">
        <v>169</v>
      </c>
    </row>
    <row r="4" spans="1:12" ht="27.75" customHeight="1">
      <c r="A4" t="s">
        <v>174</v>
      </c>
      <c r="B4" t="s">
        <v>185</v>
      </c>
      <c r="C4" t="e">
        <f>C5+C7</f>
        <v>#REF!</v>
      </c>
      <c r="D4" t="e">
        <f>D5+C7</f>
        <v>#REF!</v>
      </c>
      <c r="E4" t="e">
        <f>E5+E7</f>
        <v>#REF!</v>
      </c>
      <c r="F4" t="e">
        <f>F5+E7</f>
        <v>#REF!</v>
      </c>
      <c r="G4" t="e">
        <f>G5+G7</f>
        <v>#REF!</v>
      </c>
      <c r="H4" t="e">
        <f>H5+G7</f>
        <v>#REF!</v>
      </c>
      <c r="I4" t="e">
        <f>I5+I7</f>
        <v>#REF!</v>
      </c>
      <c r="J4" t="e">
        <f>J5+I7</f>
        <v>#REF!</v>
      </c>
      <c r="K4" t="e">
        <f>K5+K7</f>
        <v>#REF!</v>
      </c>
      <c r="L4" t="e">
        <f>L5+K7</f>
        <v>#REF!</v>
      </c>
    </row>
    <row r="5" spans="1:12" ht="27.75" customHeight="1">
      <c r="A5" t="s">
        <v>113</v>
      </c>
      <c r="B5" t="s">
        <v>185</v>
      </c>
      <c r="C5">
        <f>Sheet1!C7</f>
        <v>2264.2262099999998</v>
      </c>
      <c r="D5">
        <f>Sheet1!D7</f>
        <v>2628.7666298099998</v>
      </c>
      <c r="E5">
        <f>Sheet1!F7</f>
        <v>2819.2446144417258</v>
      </c>
      <c r="F5">
        <f>Sheet1!G7</f>
        <v>2845.6667757767</v>
      </c>
      <c r="G5">
        <f>Sheet1!I7</f>
        <v>3270.1267491174881</v>
      </c>
      <c r="H5">
        <f>Sheet1!J7</f>
        <v>3300.7172706246679</v>
      </c>
      <c r="I5">
        <f>Sheet1!L7</f>
        <v>3803.7301861483397</v>
      </c>
      <c r="J5">
        <f>Sheet1!M7</f>
        <v>3839.2127438549473</v>
      </c>
      <c r="K5">
        <f>Sheet1!O7</f>
        <v>4436.7283708669083</v>
      </c>
      <c r="L5">
        <f>Sheet1!P7</f>
        <v>4478.0002626889254</v>
      </c>
    </row>
    <row r="6" spans="1:12" ht="27.75" customHeight="1">
      <c r="A6" t="s">
        <v>175</v>
      </c>
      <c r="B6" t="s">
        <v>186</v>
      </c>
      <c r="C6" t="e">
        <f>#REF!</f>
        <v>#REF!</v>
      </c>
      <c r="E6" t="e">
        <f>#REF!</f>
        <v>#REF!</v>
      </c>
      <c r="G6" t="e">
        <f>#REF!</f>
        <v>#REF!</v>
      </c>
      <c r="I6" t="e">
        <f>#REF!</f>
        <v>#REF!</v>
      </c>
      <c r="K6" t="e">
        <f>#REF!</f>
        <v>#REF!</v>
      </c>
    </row>
    <row r="7" spans="1:12" ht="27.75" customHeight="1">
      <c r="A7" t="s">
        <v>176</v>
      </c>
      <c r="B7" t="s">
        <v>185</v>
      </c>
      <c r="C7" t="e">
        <f>C6*C17*0.9</f>
        <v>#REF!</v>
      </c>
      <c r="E7" t="e">
        <f>E6*E17*0.9</f>
        <v>#REF!</v>
      </c>
      <c r="G7" t="e">
        <f>G6*G17*0.9</f>
        <v>#REF!</v>
      </c>
      <c r="I7" t="e">
        <f>I6*I17*0.9</f>
        <v>#REF!</v>
      </c>
      <c r="K7" t="e">
        <f>K6*K17*0.9</f>
        <v>#REF!</v>
      </c>
    </row>
    <row r="8" spans="1:12" ht="27.75" customHeight="1"/>
    <row r="9" spans="1:12" ht="27.75" customHeight="1">
      <c r="A9" t="s">
        <v>177</v>
      </c>
    </row>
    <row r="10" spans="1:12" ht="27.75" customHeight="1">
      <c r="A10" t="s">
        <v>178</v>
      </c>
    </row>
    <row r="11" spans="1:12" ht="27.75" customHeight="1">
      <c r="A11" t="s">
        <v>179</v>
      </c>
    </row>
    <row r="12" spans="1:12" ht="27.75" customHeight="1">
      <c r="A12" t="s">
        <v>180</v>
      </c>
    </row>
    <row r="13" spans="1:12" ht="27.75" customHeight="1">
      <c r="A13" t="s">
        <v>181</v>
      </c>
      <c r="C13" t="e">
        <f>#REF!</f>
        <v>#REF!</v>
      </c>
      <c r="E13" t="e">
        <f>#REF!</f>
        <v>#REF!</v>
      </c>
      <c r="G13" t="e">
        <f>#REF!</f>
        <v>#REF!</v>
      </c>
      <c r="I13" t="e">
        <f>#REF!</f>
        <v>#REF!</v>
      </c>
      <c r="K13" t="e">
        <f>#REF!</f>
        <v>#REF!</v>
      </c>
    </row>
    <row r="14" spans="1:12" ht="27.75" customHeight="1">
      <c r="A14" t="s">
        <v>182</v>
      </c>
    </row>
    <row r="15" spans="1:12" ht="27.75" customHeight="1">
      <c r="A15" t="s">
        <v>183</v>
      </c>
    </row>
    <row r="16" spans="1:12" ht="27.75" customHeight="1"/>
    <row r="17" spans="1:12" ht="27.75" customHeight="1">
      <c r="A17" t="s">
        <v>171</v>
      </c>
      <c r="B17" t="s">
        <v>187</v>
      </c>
      <c r="C17">
        <f>Sheet1!C15</f>
        <v>18.600000000000001</v>
      </c>
      <c r="D17">
        <f>Sheet1!D15</f>
        <v>18.600000000000001</v>
      </c>
      <c r="E17">
        <f>Sheet1!F15</f>
        <v>19.100000000000001</v>
      </c>
      <c r="F17">
        <f>Sheet1!G15</f>
        <v>19.100000000000001</v>
      </c>
      <c r="G17">
        <f>Sheet1!I15</f>
        <v>19.600000000000001</v>
      </c>
      <c r="H17">
        <f>Sheet1!J15</f>
        <v>19.600000000000001</v>
      </c>
      <c r="I17">
        <f>Sheet1!L15</f>
        <v>20.3</v>
      </c>
      <c r="J17">
        <f>Sheet1!M15</f>
        <v>20.3</v>
      </c>
      <c r="K17">
        <f>Sheet1!O15</f>
        <v>20.9</v>
      </c>
      <c r="L17">
        <f>Sheet1!P15</f>
        <v>20.9</v>
      </c>
    </row>
    <row r="19" spans="1:12" ht="18.75" customHeight="1">
      <c r="A19" t="s">
        <v>188</v>
      </c>
      <c r="C19">
        <v>100</v>
      </c>
    </row>
    <row r="20" spans="1:12" ht="18.75" customHeight="1">
      <c r="A20" t="s">
        <v>189</v>
      </c>
    </row>
    <row r="21" spans="1:12" ht="18.75" customHeight="1">
      <c r="A21" t="s">
        <v>190</v>
      </c>
      <c r="C21">
        <v>63.2</v>
      </c>
      <c r="D21">
        <v>63.4</v>
      </c>
      <c r="E21">
        <v>63.1</v>
      </c>
      <c r="F21">
        <v>63.3</v>
      </c>
      <c r="G21">
        <v>63</v>
      </c>
      <c r="H21">
        <v>63.2</v>
      </c>
      <c r="I21">
        <v>62.9</v>
      </c>
      <c r="J21">
        <v>63.1</v>
      </c>
      <c r="K21">
        <v>62.7</v>
      </c>
      <c r="L21">
        <v>62.9</v>
      </c>
    </row>
    <row r="22" spans="1:12" ht="18.75" customHeight="1">
      <c r="A22" t="s">
        <v>191</v>
      </c>
      <c r="C22">
        <v>36.799999999999997</v>
      </c>
      <c r="D22">
        <v>36.6</v>
      </c>
      <c r="E22">
        <v>36.9</v>
      </c>
      <c r="F22">
        <v>36.700000000000003</v>
      </c>
      <c r="G22">
        <v>37</v>
      </c>
      <c r="H22">
        <v>36.799999999999997</v>
      </c>
      <c r="I22">
        <v>37.1</v>
      </c>
      <c r="J22">
        <v>36.9</v>
      </c>
      <c r="K22">
        <v>37.299999999999997</v>
      </c>
      <c r="L22">
        <v>37.1</v>
      </c>
    </row>
    <row r="23" spans="1:12" ht="18.75" customHeight="1"/>
    <row r="24" spans="1:12" ht="18.75" customHeight="1">
      <c r="A24" t="s">
        <v>40</v>
      </c>
    </row>
    <row r="25" spans="1:12" ht="18.75" customHeight="1">
      <c r="A25" t="s">
        <v>192</v>
      </c>
    </row>
    <row r="26" spans="1:12" ht="18.75" customHeight="1">
      <c r="A26" t="s">
        <v>193</v>
      </c>
    </row>
    <row r="27" spans="1:12" ht="18.75" customHeight="1">
      <c r="A27" t="s">
        <v>194</v>
      </c>
    </row>
  </sheetData>
  <mergeCells count="5">
    <mergeCell ref="K2:L2"/>
    <mergeCell ref="C2:D2"/>
    <mergeCell ref="E2:F2"/>
    <mergeCell ref="G2:H2"/>
    <mergeCell ref="I2:J2"/>
  </mergeCells>
  <phoneticPr fontId="6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247"/>
  <sheetViews>
    <sheetView zoomScale="85" zoomScaleNormal="85" zoomScaleSheetLayoutView="70" workbookViewId="0">
      <pane xSplit="2" ySplit="6" topLeftCell="C81" activePane="bottomRight" state="frozen"/>
      <selection pane="topRight" activeCell="C1" sqref="C1"/>
      <selection pane="bottomLeft" activeCell="A6" sqref="A6"/>
      <selection pane="bottomRight" activeCell="G53" sqref="G53"/>
    </sheetView>
  </sheetViews>
  <sheetFormatPr defaultRowHeight="44.25" customHeight="1"/>
  <cols>
    <col min="1" max="1" width="5.7109375" style="368" customWidth="1"/>
    <col min="2" max="2" width="43.140625" style="365" customWidth="1"/>
    <col min="3" max="3" width="11.85546875" style="800" customWidth="1"/>
    <col min="4" max="5" width="15.5703125" style="800" customWidth="1"/>
    <col min="6" max="6" width="15.85546875" style="364" customWidth="1"/>
    <col min="7" max="7" width="15.5703125" style="364" customWidth="1"/>
    <col min="8" max="8" width="15" style="364" customWidth="1"/>
    <col min="9" max="9" width="16.5703125" style="364" customWidth="1"/>
    <col min="10" max="10" width="15.28515625" style="364" customWidth="1"/>
    <col min="11" max="11" width="17.85546875" style="368" customWidth="1"/>
    <col min="12" max="12" width="16.7109375" style="364" customWidth="1"/>
    <col min="13" max="13" width="12" style="364" hidden="1" customWidth="1"/>
    <col min="14" max="16384" width="9.140625" style="364"/>
  </cols>
  <sheetData>
    <row r="1" spans="1:13" s="566" customFormat="1" ht="25.5" customHeight="1">
      <c r="A1" s="440"/>
      <c r="B1" s="430" t="s">
        <v>718</v>
      </c>
      <c r="C1" s="403"/>
      <c r="D1" s="422"/>
      <c r="E1" s="422"/>
      <c r="F1" s="404"/>
      <c r="G1" s="404"/>
      <c r="H1" s="404"/>
      <c r="I1" s="605"/>
      <c r="J1" s="605"/>
      <c r="K1" s="1159"/>
      <c r="L1" s="1159"/>
      <c r="M1" s="1159"/>
    </row>
    <row r="2" spans="1:13" ht="28.5" customHeight="1">
      <c r="A2" s="615"/>
      <c r="B2" s="1158" t="s">
        <v>327</v>
      </c>
      <c r="C2" s="1158"/>
      <c r="D2" s="1158"/>
      <c r="E2" s="1158"/>
      <c r="F2" s="1158"/>
      <c r="G2" s="1158"/>
      <c r="H2" s="1158"/>
      <c r="I2" s="1158"/>
      <c r="J2" s="1158"/>
      <c r="K2" s="1158"/>
    </row>
    <row r="3" spans="1:13" s="366" customFormat="1" ht="28.5" customHeight="1">
      <c r="A3" s="1161" t="s">
        <v>820</v>
      </c>
      <c r="B3" s="1161"/>
      <c r="C3" s="1161"/>
      <c r="D3" s="1161"/>
      <c r="E3" s="1161"/>
      <c r="F3" s="1161"/>
      <c r="G3" s="1161"/>
      <c r="H3" s="1161"/>
      <c r="I3" s="1161"/>
      <c r="J3" s="1161"/>
      <c r="K3" s="1161"/>
      <c r="L3" s="1161"/>
    </row>
    <row r="4" spans="1:13" ht="21" customHeight="1">
      <c r="A4" s="615"/>
      <c r="B4" s="695"/>
      <c r="C4" s="695"/>
      <c r="D4" s="695"/>
      <c r="E4" s="695"/>
      <c r="F4" s="695"/>
      <c r="G4" s="695"/>
      <c r="H4" s="695"/>
      <c r="I4" s="695"/>
      <c r="J4" s="695"/>
      <c r="K4" s="695"/>
    </row>
    <row r="5" spans="1:13" ht="26.25" customHeight="1">
      <c r="A5" s="1160" t="s">
        <v>495</v>
      </c>
      <c r="B5" s="1160" t="s">
        <v>287</v>
      </c>
      <c r="C5" s="1160" t="s">
        <v>184</v>
      </c>
      <c r="D5" s="1160" t="s">
        <v>317</v>
      </c>
      <c r="E5" s="1160" t="s">
        <v>530</v>
      </c>
      <c r="F5" s="1160" t="s">
        <v>765</v>
      </c>
      <c r="G5" s="1160"/>
      <c r="H5" s="1160"/>
      <c r="I5" s="1160"/>
      <c r="J5" s="1160"/>
      <c r="K5" s="1160" t="s">
        <v>532</v>
      </c>
      <c r="L5" s="1160" t="s">
        <v>533</v>
      </c>
      <c r="M5" s="1160" t="s">
        <v>534</v>
      </c>
    </row>
    <row r="6" spans="1:13" s="367" customFormat="1" ht="39" customHeight="1">
      <c r="A6" s="1160"/>
      <c r="B6" s="1160"/>
      <c r="C6" s="1160"/>
      <c r="D6" s="1160"/>
      <c r="E6" s="1160"/>
      <c r="F6" s="369" t="s">
        <v>707</v>
      </c>
      <c r="G6" s="369" t="s">
        <v>708</v>
      </c>
      <c r="H6" s="369" t="s">
        <v>709</v>
      </c>
      <c r="I6" s="369" t="s">
        <v>710</v>
      </c>
      <c r="J6" s="369" t="s">
        <v>711</v>
      </c>
      <c r="K6" s="1160"/>
      <c r="L6" s="1160"/>
      <c r="M6" s="1160"/>
    </row>
    <row r="7" spans="1:13" s="363" customFormat="1" ht="32.1" customHeight="1">
      <c r="A7" s="373" t="s">
        <v>101</v>
      </c>
      <c r="B7" s="370" t="s">
        <v>288</v>
      </c>
      <c r="C7" s="371"/>
      <c r="D7" s="371"/>
      <c r="E7" s="371"/>
      <c r="F7" s="372"/>
      <c r="G7" s="372"/>
      <c r="H7" s="372"/>
      <c r="I7" s="372"/>
      <c r="J7" s="372"/>
      <c r="K7" s="373"/>
      <c r="L7" s="727"/>
      <c r="M7" s="639"/>
    </row>
    <row r="8" spans="1:13" s="363" customFormat="1" ht="48" hidden="1" customHeight="1">
      <c r="A8" s="373">
        <v>1</v>
      </c>
      <c r="B8" s="374" t="s">
        <v>324</v>
      </c>
      <c r="C8" s="371"/>
      <c r="D8" s="371"/>
      <c r="E8" s="371"/>
      <c r="F8" s="383"/>
      <c r="G8" s="383"/>
      <c r="H8" s="383"/>
      <c r="I8" s="383"/>
      <c r="J8" s="383"/>
      <c r="K8" s="373"/>
      <c r="L8" s="727"/>
      <c r="M8" s="639"/>
    </row>
    <row r="9" spans="1:13" s="363" customFormat="1" ht="33" hidden="1">
      <c r="A9" s="373"/>
      <c r="B9" s="374" t="s">
        <v>334</v>
      </c>
      <c r="C9" s="382" t="s">
        <v>305</v>
      </c>
      <c r="D9" s="598"/>
      <c r="E9" s="598"/>
      <c r="F9" s="616"/>
      <c r="G9" s="616"/>
      <c r="H9" s="616"/>
      <c r="I9" s="616"/>
      <c r="J9" s="616"/>
      <c r="K9" s="390"/>
      <c r="L9" s="727"/>
      <c r="M9" s="639"/>
    </row>
    <row r="10" spans="1:13" s="385" customFormat="1" ht="33" hidden="1" customHeight="1">
      <c r="A10" s="384"/>
      <c r="B10" s="561" t="s">
        <v>333</v>
      </c>
      <c r="C10" s="780" t="s">
        <v>5</v>
      </c>
      <c r="D10" s="781"/>
      <c r="E10" s="781"/>
      <c r="F10" s="617"/>
      <c r="G10" s="617"/>
      <c r="H10" s="617"/>
      <c r="I10" s="617"/>
      <c r="J10" s="617"/>
      <c r="K10" s="913"/>
      <c r="L10" s="728"/>
      <c r="M10" s="640"/>
    </row>
    <row r="11" spans="1:13" s="363" customFormat="1" ht="33" hidden="1">
      <c r="A11" s="373"/>
      <c r="B11" s="378" t="s">
        <v>330</v>
      </c>
      <c r="C11" s="382" t="s">
        <v>305</v>
      </c>
      <c r="D11" s="618"/>
      <c r="E11" s="618"/>
      <c r="F11" s="619"/>
      <c r="G11" s="619"/>
      <c r="H11" s="619"/>
      <c r="I11" s="619"/>
      <c r="J11" s="619"/>
      <c r="K11" s="373"/>
      <c r="L11" s="727"/>
      <c r="M11" s="639"/>
    </row>
    <row r="12" spans="1:13" s="385" customFormat="1" ht="21" hidden="1" customHeight="1">
      <c r="A12" s="384"/>
      <c r="B12" s="561" t="s">
        <v>333</v>
      </c>
      <c r="C12" s="782" t="s">
        <v>5</v>
      </c>
      <c r="D12" s="781"/>
      <c r="E12" s="781"/>
      <c r="F12" s="617"/>
      <c r="G12" s="617"/>
      <c r="H12" s="617"/>
      <c r="I12" s="617"/>
      <c r="J12" s="617"/>
      <c r="K12" s="913"/>
      <c r="L12" s="728"/>
      <c r="M12" s="640"/>
    </row>
    <row r="13" spans="1:13" s="363" customFormat="1" ht="37.5" hidden="1" customHeight="1">
      <c r="A13" s="373"/>
      <c r="B13" s="378" t="s">
        <v>331</v>
      </c>
      <c r="C13" s="382" t="s">
        <v>305</v>
      </c>
      <c r="D13" s="618"/>
      <c r="E13" s="618"/>
      <c r="F13" s="619"/>
      <c r="G13" s="619"/>
      <c r="H13" s="619"/>
      <c r="I13" s="619"/>
      <c r="J13" s="619"/>
      <c r="K13" s="914"/>
      <c r="L13" s="727"/>
      <c r="M13" s="639"/>
    </row>
    <row r="14" spans="1:13" s="385" customFormat="1" ht="42" hidden="1" customHeight="1">
      <c r="A14" s="384"/>
      <c r="B14" s="561" t="s">
        <v>333</v>
      </c>
      <c r="C14" s="782" t="s">
        <v>5</v>
      </c>
      <c r="D14" s="781"/>
      <c r="E14" s="781"/>
      <c r="F14" s="617"/>
      <c r="G14" s="617"/>
      <c r="H14" s="617"/>
      <c r="I14" s="617"/>
      <c r="J14" s="617"/>
      <c r="K14" s="913"/>
      <c r="L14" s="728"/>
      <c r="M14" s="640"/>
    </row>
    <row r="15" spans="1:13" s="363" customFormat="1" ht="33" hidden="1">
      <c r="A15" s="373"/>
      <c r="B15" s="378" t="s">
        <v>332</v>
      </c>
      <c r="C15" s="382" t="s">
        <v>305</v>
      </c>
      <c r="D15" s="618"/>
      <c r="E15" s="618"/>
      <c r="F15" s="619"/>
      <c r="G15" s="619"/>
      <c r="H15" s="619"/>
      <c r="I15" s="619"/>
      <c r="J15" s="619"/>
      <c r="K15" s="373"/>
      <c r="L15" s="727"/>
      <c r="M15" s="639"/>
    </row>
    <row r="16" spans="1:13" s="385" customFormat="1" ht="25.5" hidden="1" customHeight="1">
      <c r="A16" s="384"/>
      <c r="B16" s="561" t="s">
        <v>333</v>
      </c>
      <c r="C16" s="782" t="s">
        <v>5</v>
      </c>
      <c r="D16" s="781"/>
      <c r="E16" s="781"/>
      <c r="F16" s="617"/>
      <c r="G16" s="617"/>
      <c r="H16" s="617"/>
      <c r="I16" s="617"/>
      <c r="J16" s="617"/>
      <c r="K16" s="913"/>
      <c r="L16" s="728"/>
      <c r="M16" s="640"/>
    </row>
    <row r="17" spans="1:13" s="363" customFormat="1" ht="30" hidden="1" customHeight="1">
      <c r="A17" s="373"/>
      <c r="B17" s="377" t="s">
        <v>214</v>
      </c>
      <c r="C17" s="375"/>
      <c r="D17" s="598"/>
      <c r="E17" s="598"/>
      <c r="F17" s="616"/>
      <c r="G17" s="616"/>
      <c r="H17" s="616"/>
      <c r="I17" s="616"/>
      <c r="J17" s="616"/>
      <c r="K17" s="373"/>
      <c r="L17" s="727"/>
      <c r="M17" s="639"/>
    </row>
    <row r="18" spans="1:13" s="363" customFormat="1" ht="33.6" hidden="1" customHeight="1">
      <c r="A18" s="373"/>
      <c r="B18" s="378" t="s">
        <v>289</v>
      </c>
      <c r="C18" s="375" t="s">
        <v>301</v>
      </c>
      <c r="D18" s="783"/>
      <c r="E18" s="783"/>
      <c r="F18" s="620"/>
      <c r="G18" s="620"/>
      <c r="H18" s="620"/>
      <c r="I18" s="620"/>
      <c r="J18" s="620"/>
      <c r="K18" s="913"/>
      <c r="L18" s="727"/>
      <c r="M18" s="639"/>
    </row>
    <row r="19" spans="1:13" s="363" customFormat="1" ht="30" hidden="1" customHeight="1">
      <c r="A19" s="373"/>
      <c r="B19" s="378" t="s">
        <v>290</v>
      </c>
      <c r="C19" s="375" t="s">
        <v>301</v>
      </c>
      <c r="D19" s="783"/>
      <c r="E19" s="783"/>
      <c r="F19" s="618"/>
      <c r="G19" s="618"/>
      <c r="H19" s="618"/>
      <c r="I19" s="618"/>
      <c r="J19" s="618"/>
      <c r="K19" s="913"/>
      <c r="L19" s="727"/>
      <c r="M19" s="639"/>
    </row>
    <row r="20" spans="1:13" s="363" customFormat="1" ht="30" hidden="1" customHeight="1">
      <c r="A20" s="373"/>
      <c r="B20" s="378" t="s">
        <v>291</v>
      </c>
      <c r="C20" s="375" t="s">
        <v>301</v>
      </c>
      <c r="D20" s="783"/>
      <c r="E20" s="783"/>
      <c r="F20" s="618"/>
      <c r="G20" s="618"/>
      <c r="H20" s="618"/>
      <c r="I20" s="618"/>
      <c r="J20" s="618"/>
      <c r="K20" s="913"/>
      <c r="L20" s="727"/>
      <c r="M20" s="639"/>
    </row>
    <row r="21" spans="1:13" s="363" customFormat="1" ht="33.75" hidden="1" customHeight="1">
      <c r="A21" s="373">
        <v>2</v>
      </c>
      <c r="B21" s="374" t="s">
        <v>325</v>
      </c>
      <c r="C21" s="375"/>
      <c r="D21" s="371"/>
      <c r="E21" s="371"/>
      <c r="F21" s="372"/>
      <c r="G21" s="372"/>
      <c r="H21" s="372"/>
      <c r="I21" s="372"/>
      <c r="J21" s="372"/>
      <c r="K21" s="373"/>
      <c r="L21" s="727"/>
      <c r="M21" s="639"/>
    </row>
    <row r="22" spans="1:13" ht="33" hidden="1">
      <c r="A22" s="376"/>
      <c r="B22" s="378" t="s">
        <v>314</v>
      </c>
      <c r="C22" s="375" t="s">
        <v>306</v>
      </c>
      <c r="D22" s="618"/>
      <c r="E22" s="618"/>
      <c r="F22" s="382"/>
      <c r="G22" s="382"/>
      <c r="H22" s="382"/>
      <c r="I22" s="382"/>
      <c r="J22" s="382"/>
      <c r="K22" s="621"/>
      <c r="L22" s="729"/>
      <c r="M22" s="641"/>
    </row>
    <row r="23" spans="1:13" ht="37.5" hidden="1" customHeight="1">
      <c r="A23" s="376"/>
      <c r="B23" s="378" t="s">
        <v>315</v>
      </c>
      <c r="C23" s="375" t="s">
        <v>302</v>
      </c>
      <c r="D23" s="622"/>
      <c r="E23" s="622"/>
      <c r="F23" s="622"/>
      <c r="G23" s="622"/>
      <c r="H23" s="622"/>
      <c r="I23" s="623"/>
      <c r="J23" s="623"/>
      <c r="K23" s="621"/>
      <c r="L23" s="729"/>
      <c r="M23" s="641"/>
    </row>
    <row r="24" spans="1:13" ht="37.5" hidden="1" customHeight="1">
      <c r="A24" s="376"/>
      <c r="B24" s="378" t="s">
        <v>316</v>
      </c>
      <c r="C24" s="375" t="s">
        <v>303</v>
      </c>
      <c r="D24" s="382"/>
      <c r="E24" s="382"/>
      <c r="F24" s="382"/>
      <c r="G24" s="382"/>
      <c r="H24" s="382"/>
      <c r="I24" s="382"/>
      <c r="J24" s="382"/>
      <c r="K24" s="621"/>
      <c r="L24" s="729"/>
      <c r="M24" s="641"/>
    </row>
    <row r="25" spans="1:13" s="363" customFormat="1" ht="40.5" hidden="1" customHeight="1">
      <c r="A25" s="373">
        <v>3</v>
      </c>
      <c r="B25" s="374" t="s">
        <v>337</v>
      </c>
      <c r="C25" s="375"/>
      <c r="D25" s="371"/>
      <c r="E25" s="371"/>
      <c r="F25" s="372"/>
      <c r="G25" s="372"/>
      <c r="H25" s="372"/>
      <c r="I25" s="372"/>
      <c r="J25" s="372"/>
      <c r="K25" s="373"/>
      <c r="L25" s="727"/>
      <c r="M25" s="639"/>
    </row>
    <row r="26" spans="1:13" s="389" customFormat="1" ht="42.75" hidden="1" customHeight="1">
      <c r="A26" s="388"/>
      <c r="B26" s="386" t="s">
        <v>334</v>
      </c>
      <c r="C26" s="387" t="s">
        <v>305</v>
      </c>
      <c r="D26" s="784"/>
      <c r="E26" s="784"/>
      <c r="F26" s="624"/>
      <c r="G26" s="624"/>
      <c r="H26" s="624"/>
      <c r="I26" s="624"/>
      <c r="J26" s="624"/>
      <c r="K26" s="391"/>
      <c r="L26" s="730"/>
      <c r="M26" s="642"/>
    </row>
    <row r="27" spans="1:13" ht="15.75" hidden="1" customHeight="1">
      <c r="A27" s="376"/>
      <c r="B27" s="377" t="s">
        <v>338</v>
      </c>
      <c r="C27" s="382"/>
      <c r="D27" s="785"/>
      <c r="E27" s="785"/>
      <c r="F27" s="625"/>
      <c r="G27" s="625"/>
      <c r="H27" s="625"/>
      <c r="I27" s="625"/>
      <c r="J27" s="625"/>
      <c r="K27" s="565"/>
      <c r="L27" s="729"/>
      <c r="M27" s="641"/>
    </row>
    <row r="28" spans="1:13" s="363" customFormat="1" ht="36.75" hidden="1" customHeight="1">
      <c r="A28" s="373"/>
      <c r="B28" s="378" t="s">
        <v>330</v>
      </c>
      <c r="C28" s="382" t="s">
        <v>305</v>
      </c>
      <c r="D28" s="371"/>
      <c r="E28" s="371"/>
      <c r="F28" s="619"/>
      <c r="G28" s="619"/>
      <c r="H28" s="619"/>
      <c r="I28" s="619"/>
      <c r="J28" s="619"/>
      <c r="K28" s="390"/>
      <c r="L28" s="727"/>
      <c r="M28" s="639"/>
    </row>
    <row r="29" spans="1:13" s="385" customFormat="1" ht="36.75" hidden="1" customHeight="1">
      <c r="A29" s="384"/>
      <c r="B29" s="561" t="s">
        <v>333</v>
      </c>
      <c r="C29" s="786"/>
      <c r="D29" s="787"/>
      <c r="E29" s="787"/>
      <c r="F29" s="626"/>
      <c r="G29" s="627"/>
      <c r="H29" s="628"/>
      <c r="I29" s="627"/>
      <c r="J29" s="627"/>
      <c r="K29" s="913"/>
      <c r="L29" s="728"/>
      <c r="M29" s="640"/>
    </row>
    <row r="30" spans="1:13" s="363" customFormat="1" ht="36.75" hidden="1" customHeight="1">
      <c r="A30" s="373"/>
      <c r="B30" s="378" t="s">
        <v>331</v>
      </c>
      <c r="C30" s="382" t="s">
        <v>305</v>
      </c>
      <c r="D30" s="788"/>
      <c r="E30" s="788"/>
      <c r="F30" s="619"/>
      <c r="G30" s="619"/>
      <c r="H30" s="619"/>
      <c r="I30" s="619"/>
      <c r="J30" s="619"/>
      <c r="K30" s="580"/>
      <c r="L30" s="727"/>
      <c r="M30" s="639"/>
    </row>
    <row r="31" spans="1:13" s="385" customFormat="1" ht="36.75" hidden="1" customHeight="1">
      <c r="A31" s="384"/>
      <c r="B31" s="561" t="s">
        <v>333</v>
      </c>
      <c r="C31" s="786"/>
      <c r="D31" s="787"/>
      <c r="E31" s="787"/>
      <c r="F31" s="628"/>
      <c r="G31" s="628"/>
      <c r="H31" s="628"/>
      <c r="I31" s="628"/>
      <c r="J31" s="628"/>
      <c r="K31" s="913"/>
      <c r="L31" s="728"/>
      <c r="M31" s="640"/>
    </row>
    <row r="32" spans="1:13" s="363" customFormat="1" ht="36.75" hidden="1" customHeight="1">
      <c r="A32" s="373"/>
      <c r="B32" s="378" t="s">
        <v>332</v>
      </c>
      <c r="C32" s="382" t="s">
        <v>305</v>
      </c>
      <c r="D32" s="788"/>
      <c r="E32" s="788"/>
      <c r="F32" s="619"/>
      <c r="G32" s="619"/>
      <c r="H32" s="619"/>
      <c r="I32" s="619"/>
      <c r="J32" s="619"/>
      <c r="K32" s="390"/>
      <c r="L32" s="727"/>
      <c r="M32" s="639"/>
    </row>
    <row r="33" spans="1:13" s="385" customFormat="1" ht="36.75" hidden="1" customHeight="1">
      <c r="A33" s="384"/>
      <c r="B33" s="561" t="s">
        <v>333</v>
      </c>
      <c r="C33" s="786"/>
      <c r="D33" s="787"/>
      <c r="E33" s="787"/>
      <c r="F33" s="628"/>
      <c r="G33" s="628"/>
      <c r="H33" s="628"/>
      <c r="I33" s="628"/>
      <c r="J33" s="628"/>
      <c r="K33" s="913"/>
      <c r="L33" s="728"/>
      <c r="M33" s="640"/>
    </row>
    <row r="34" spans="1:13" s="363" customFormat="1" ht="36.75" hidden="1" customHeight="1">
      <c r="A34" s="373"/>
      <c r="B34" s="386" t="s">
        <v>335</v>
      </c>
      <c r="C34" s="387"/>
      <c r="D34" s="371"/>
      <c r="E34" s="371"/>
      <c r="F34" s="387"/>
      <c r="G34" s="387"/>
      <c r="H34" s="387"/>
      <c r="I34" s="387"/>
      <c r="J34" s="387"/>
      <c r="K34" s="387"/>
      <c r="L34" s="727"/>
      <c r="M34" s="639"/>
    </row>
    <row r="35" spans="1:13" ht="36.75" hidden="1" customHeight="1">
      <c r="A35" s="376"/>
      <c r="B35" s="378" t="s">
        <v>289</v>
      </c>
      <c r="C35" s="375" t="s">
        <v>301</v>
      </c>
      <c r="D35" s="789"/>
      <c r="E35" s="789"/>
      <c r="F35" s="629"/>
      <c r="G35" s="629"/>
      <c r="H35" s="629"/>
      <c r="I35" s="629"/>
      <c r="J35" s="629"/>
      <c r="K35" s="913"/>
      <c r="L35" s="729"/>
      <c r="M35" s="641"/>
    </row>
    <row r="36" spans="1:13" ht="36.75" hidden="1" customHeight="1">
      <c r="A36" s="376"/>
      <c r="B36" s="378" t="s">
        <v>290</v>
      </c>
      <c r="C36" s="375" t="s">
        <v>301</v>
      </c>
      <c r="D36" s="789"/>
      <c r="E36" s="789"/>
      <c r="F36" s="629"/>
      <c r="G36" s="629"/>
      <c r="H36" s="629"/>
      <c r="I36" s="629"/>
      <c r="J36" s="629"/>
      <c r="K36" s="913"/>
      <c r="L36" s="729"/>
      <c r="M36" s="641"/>
    </row>
    <row r="37" spans="1:13" ht="36.75" hidden="1" customHeight="1">
      <c r="A37" s="376"/>
      <c r="B37" s="378" t="s">
        <v>291</v>
      </c>
      <c r="C37" s="375" t="s">
        <v>301</v>
      </c>
      <c r="D37" s="789"/>
      <c r="E37" s="789"/>
      <c r="F37" s="629"/>
      <c r="G37" s="629"/>
      <c r="H37" s="629"/>
      <c r="I37" s="629"/>
      <c r="J37" s="629"/>
      <c r="K37" s="913"/>
      <c r="L37" s="729"/>
      <c r="M37" s="641"/>
    </row>
    <row r="38" spans="1:13" s="363" customFormat="1" ht="39.6" hidden="1" customHeight="1">
      <c r="A38" s="373">
        <v>4</v>
      </c>
      <c r="B38" s="374" t="s">
        <v>312</v>
      </c>
      <c r="C38" s="375" t="s">
        <v>301</v>
      </c>
      <c r="D38" s="371"/>
      <c r="E38" s="371"/>
      <c r="F38" s="371"/>
      <c r="G38" s="371"/>
      <c r="H38" s="371"/>
      <c r="I38" s="371"/>
      <c r="J38" s="371"/>
      <c r="K38" s="398"/>
      <c r="L38" s="727"/>
      <c r="M38" s="639"/>
    </row>
    <row r="39" spans="1:13" ht="39.6" customHeight="1">
      <c r="A39" s="376">
        <v>1</v>
      </c>
      <c r="B39" s="378" t="s">
        <v>336</v>
      </c>
      <c r="C39" s="375" t="s">
        <v>342</v>
      </c>
      <c r="D39" s="375"/>
      <c r="E39" s="375"/>
      <c r="F39" s="1156">
        <v>278.61900000000003</v>
      </c>
      <c r="G39" s="785">
        <v>144.99299999999999</v>
      </c>
      <c r="H39" s="785">
        <v>165.797</v>
      </c>
      <c r="I39" s="785">
        <v>220.44800000000001</v>
      </c>
      <c r="J39" s="785">
        <v>161.81399999999999</v>
      </c>
      <c r="K39" s="785">
        <f>F39+G39+H39+I39+J39</f>
        <v>971.67099999999994</v>
      </c>
      <c r="L39" s="729"/>
      <c r="M39" s="641"/>
    </row>
    <row r="40" spans="1:13" s="363" customFormat="1" ht="39.6" hidden="1" customHeight="1">
      <c r="A40" s="373">
        <v>6</v>
      </c>
      <c r="B40" s="378" t="s">
        <v>535</v>
      </c>
      <c r="C40" s="375" t="s">
        <v>5</v>
      </c>
      <c r="D40" s="375"/>
      <c r="E40" s="375"/>
      <c r="F40" s="375"/>
      <c r="G40" s="375"/>
      <c r="H40" s="375"/>
      <c r="I40" s="375"/>
      <c r="J40" s="375"/>
      <c r="K40" s="579"/>
      <c r="L40" s="727"/>
      <c r="M40" s="639"/>
    </row>
    <row r="41" spans="1:13" s="385" customFormat="1" ht="39.6" hidden="1" customHeight="1">
      <c r="A41" s="373">
        <v>7</v>
      </c>
      <c r="B41" s="378" t="s">
        <v>536</v>
      </c>
      <c r="C41" s="790" t="s">
        <v>5</v>
      </c>
      <c r="D41" s="791"/>
      <c r="E41" s="791"/>
      <c r="F41" s="630"/>
      <c r="G41" s="630"/>
      <c r="H41" s="630"/>
      <c r="I41" s="630"/>
      <c r="J41" s="630"/>
      <c r="K41" s="915"/>
      <c r="L41" s="728"/>
      <c r="M41" s="640"/>
    </row>
    <row r="42" spans="1:13" s="363" customFormat="1" ht="41.25" hidden="1" customHeight="1">
      <c r="A42" s="373">
        <v>5</v>
      </c>
      <c r="B42" s="374" t="s">
        <v>313</v>
      </c>
      <c r="C42" s="375" t="s">
        <v>301</v>
      </c>
      <c r="D42" s="792"/>
      <c r="E42" s="792"/>
      <c r="F42" s="631"/>
      <c r="G42" s="631"/>
      <c r="H42" s="631"/>
      <c r="I42" s="631"/>
      <c r="J42" s="631"/>
      <c r="K42" s="916"/>
      <c r="L42" s="727"/>
      <c r="M42" s="639"/>
    </row>
    <row r="43" spans="1:13" s="363" customFormat="1" ht="36.75" hidden="1" customHeight="1">
      <c r="A43" s="373">
        <v>6</v>
      </c>
      <c r="B43" s="374" t="s">
        <v>292</v>
      </c>
      <c r="C43" s="375"/>
      <c r="D43" s="597"/>
      <c r="E43" s="597"/>
      <c r="F43" s="597"/>
      <c r="G43" s="597"/>
      <c r="H43" s="597"/>
      <c r="I43" s="597"/>
      <c r="J43" s="597"/>
      <c r="K43" s="563"/>
      <c r="L43" s="727"/>
      <c r="M43" s="639"/>
    </row>
    <row r="44" spans="1:13" ht="35.25" hidden="1" customHeight="1">
      <c r="A44" s="376"/>
      <c r="B44" s="378" t="s">
        <v>293</v>
      </c>
      <c r="C44" s="375" t="s">
        <v>520</v>
      </c>
      <c r="D44" s="793"/>
      <c r="E44" s="793"/>
      <c r="F44" s="395"/>
      <c r="G44" s="395"/>
      <c r="H44" s="395"/>
      <c r="I44" s="395"/>
      <c r="J44" s="379"/>
      <c r="K44" s="397"/>
      <c r="L44" s="729"/>
      <c r="M44" s="641"/>
    </row>
    <row r="45" spans="1:13" s="366" customFormat="1" ht="35.25" hidden="1" customHeight="1">
      <c r="A45" s="376"/>
      <c r="B45" s="377" t="s">
        <v>294</v>
      </c>
      <c r="C45" s="375" t="s">
        <v>301</v>
      </c>
      <c r="D45" s="793"/>
      <c r="E45" s="793"/>
      <c r="F45" s="392"/>
      <c r="G45" s="396"/>
      <c r="H45" s="396"/>
      <c r="I45" s="396"/>
      <c r="J45" s="392"/>
      <c r="K45" s="913"/>
      <c r="L45" s="731"/>
      <c r="M45" s="643"/>
    </row>
    <row r="46" spans="1:13" ht="35.25" hidden="1" customHeight="1">
      <c r="A46" s="376"/>
      <c r="B46" s="380" t="s">
        <v>309</v>
      </c>
      <c r="C46" s="375" t="s">
        <v>303</v>
      </c>
      <c r="D46" s="793"/>
      <c r="E46" s="793"/>
      <c r="F46" s="395"/>
      <c r="G46" s="395"/>
      <c r="H46" s="395"/>
      <c r="I46" s="395"/>
      <c r="J46" s="393"/>
      <c r="K46" s="376"/>
      <c r="L46" s="729"/>
      <c r="M46" s="641"/>
    </row>
    <row r="47" spans="1:13" ht="35.25" hidden="1" customHeight="1">
      <c r="A47" s="376"/>
      <c r="B47" s="632" t="s">
        <v>295</v>
      </c>
      <c r="C47" s="375" t="s">
        <v>520</v>
      </c>
      <c r="D47" s="793"/>
      <c r="E47" s="793"/>
      <c r="F47" s="395"/>
      <c r="G47" s="395"/>
      <c r="H47" s="395"/>
      <c r="I47" s="395"/>
      <c r="J47" s="379"/>
      <c r="K47" s="397"/>
      <c r="L47" s="729"/>
      <c r="M47" s="641"/>
    </row>
    <row r="48" spans="1:13" s="778" customFormat="1" ht="55.5" hidden="1" customHeight="1">
      <c r="A48" s="770"/>
      <c r="B48" s="771" t="s">
        <v>666</v>
      </c>
      <c r="C48" s="772" t="s">
        <v>520</v>
      </c>
      <c r="D48" s="773"/>
      <c r="E48" s="773"/>
      <c r="F48" s="774"/>
      <c r="G48" s="774"/>
      <c r="H48" s="774"/>
      <c r="I48" s="774"/>
      <c r="J48" s="775"/>
      <c r="K48" s="776"/>
      <c r="L48" s="777"/>
      <c r="M48" s="777"/>
    </row>
    <row r="49" spans="1:14" s="778" customFormat="1" ht="55.5" hidden="1" customHeight="1">
      <c r="A49" s="770"/>
      <c r="B49" s="771" t="s">
        <v>667</v>
      </c>
      <c r="C49" s="779" t="s">
        <v>5</v>
      </c>
      <c r="D49" s="773"/>
      <c r="E49" s="773"/>
      <c r="F49" s="774"/>
      <c r="G49" s="774"/>
      <c r="H49" s="774"/>
      <c r="I49" s="774"/>
      <c r="J49" s="775"/>
      <c r="K49" s="776"/>
      <c r="L49" s="777"/>
      <c r="M49" s="777"/>
    </row>
    <row r="50" spans="1:14" ht="35.25" hidden="1" customHeight="1">
      <c r="A50" s="376"/>
      <c r="B50" s="380" t="s">
        <v>299</v>
      </c>
      <c r="C50" s="375" t="s">
        <v>520</v>
      </c>
      <c r="D50" s="793"/>
      <c r="E50" s="793"/>
      <c r="F50" s="395"/>
      <c r="G50" s="395"/>
      <c r="H50" s="395"/>
      <c r="I50" s="395"/>
      <c r="J50" s="379"/>
      <c r="K50" s="633"/>
      <c r="L50" s="729"/>
      <c r="M50" s="641"/>
    </row>
    <row r="51" spans="1:14" ht="35.25" customHeight="1">
      <c r="A51" s="688">
        <v>2</v>
      </c>
      <c r="B51" s="689" t="s">
        <v>581</v>
      </c>
      <c r="C51" s="690"/>
      <c r="D51" s="793"/>
      <c r="E51" s="793"/>
      <c r="F51" s="1156"/>
      <c r="G51" s="395"/>
      <c r="H51" s="395"/>
      <c r="I51" s="395"/>
      <c r="J51" s="379"/>
      <c r="K51" s="633"/>
      <c r="L51" s="729"/>
      <c r="M51" s="641"/>
    </row>
    <row r="52" spans="1:14" ht="35.25" customHeight="1">
      <c r="A52" s="690"/>
      <c r="B52" s="691" t="s">
        <v>582</v>
      </c>
      <c r="C52" s="690" t="s">
        <v>342</v>
      </c>
      <c r="D52" s="375">
        <v>2216.4899999999998</v>
      </c>
      <c r="E52" s="375">
        <v>3080.5304380959997</v>
      </c>
      <c r="F52" s="375">
        <v>536.40120002799995</v>
      </c>
      <c r="G52" s="375">
        <v>508.92598602700002</v>
      </c>
      <c r="H52" s="375">
        <v>647.68662302599989</v>
      </c>
      <c r="I52" s="375">
        <v>721.681629015</v>
      </c>
      <c r="J52" s="375">
        <v>665.83500000000004</v>
      </c>
      <c r="K52" s="375">
        <v>3080.5304380959997</v>
      </c>
      <c r="L52" s="729"/>
      <c r="M52" s="641"/>
    </row>
    <row r="53" spans="1:14" ht="35.25" customHeight="1">
      <c r="A53" s="688"/>
      <c r="B53" s="691" t="s">
        <v>583</v>
      </c>
      <c r="C53" s="690" t="s">
        <v>342</v>
      </c>
      <c r="D53" s="927">
        <v>48.24</v>
      </c>
      <c r="E53" s="927">
        <f>0.09915*1000</f>
        <v>99.15</v>
      </c>
      <c r="F53" s="1138">
        <f>1000*0.039068624829</f>
        <v>39.068624828999994</v>
      </c>
      <c r="G53" s="1138">
        <f>1000*0.014753676472</f>
        <v>14.753676472</v>
      </c>
      <c r="H53" s="1138">
        <f>1000*0.01575616708</f>
        <v>15.756167080000001</v>
      </c>
      <c r="I53" s="1138">
        <f>1000*0.014074783073</f>
        <v>14.074783073000001</v>
      </c>
      <c r="J53" s="1141">
        <f>1000*0.0155</f>
        <v>15.5</v>
      </c>
      <c r="K53" s="1153">
        <f>SUM(F53:J53)</f>
        <v>99.153251453999999</v>
      </c>
      <c r="L53" s="729" t="s">
        <v>36</v>
      </c>
      <c r="M53" s="641"/>
    </row>
    <row r="54" spans="1:14" ht="35.25" customHeight="1">
      <c r="A54" s="690"/>
      <c r="B54" s="692" t="s">
        <v>214</v>
      </c>
      <c r="C54" s="690"/>
      <c r="D54" s="793"/>
      <c r="E54" s="793"/>
      <c r="F54" s="395"/>
      <c r="G54" s="1142"/>
      <c r="H54" s="1142"/>
      <c r="I54" s="1142"/>
      <c r="J54" s="1143"/>
      <c r="K54" s="633"/>
      <c r="L54" s="729"/>
      <c r="M54" s="641"/>
    </row>
    <row r="55" spans="1:14" ht="35.25" customHeight="1">
      <c r="A55" s="690"/>
      <c r="B55" s="691" t="s">
        <v>584</v>
      </c>
      <c r="C55" s="690" t="s">
        <v>342</v>
      </c>
      <c r="D55" s="793">
        <v>33.134</v>
      </c>
      <c r="E55" s="793">
        <f>SUM(F55:J55)</f>
        <v>34.524249333000007</v>
      </c>
      <c r="F55" s="395">
        <v>28.053600941999999</v>
      </c>
      <c r="G55" s="1144">
        <v>1.327698</v>
      </c>
      <c r="H55" s="1142">
        <v>2.2713979520000001</v>
      </c>
      <c r="I55" s="1149">
        <v>1.351552439</v>
      </c>
      <c r="J55" s="1150">
        <v>1.52</v>
      </c>
      <c r="K55" s="633"/>
      <c r="L55" s="729"/>
      <c r="M55" s="641"/>
    </row>
    <row r="56" spans="1:14" ht="35.25" customHeight="1">
      <c r="A56" s="688"/>
      <c r="B56" s="691" t="s">
        <v>585</v>
      </c>
      <c r="C56" s="690" t="s">
        <v>342</v>
      </c>
      <c r="D56" s="793"/>
      <c r="E56" s="793"/>
      <c r="F56" s="395"/>
      <c r="G56" s="1142"/>
      <c r="H56" s="1142"/>
      <c r="I56" s="1142"/>
      <c r="J56" s="1143"/>
      <c r="K56" s="633"/>
      <c r="L56" s="729"/>
      <c r="M56" s="641"/>
    </row>
    <row r="57" spans="1:14" ht="35.25" customHeight="1">
      <c r="A57" s="688"/>
      <c r="B57" s="691" t="s">
        <v>586</v>
      </c>
      <c r="C57" s="690" t="s">
        <v>342</v>
      </c>
      <c r="D57" s="1152">
        <v>48.24</v>
      </c>
      <c r="E57" s="793">
        <f>SUM(F57:J57)</f>
        <v>98.435040181600016</v>
      </c>
      <c r="F57" s="393">
        <f>F59+F60</f>
        <v>39.068624829000001</v>
      </c>
      <c r="G57" s="393">
        <f>G59+G60</f>
        <v>14.0344651996</v>
      </c>
      <c r="H57" s="395">
        <f t="shared" ref="H57:I57" si="0">H59+H60</f>
        <v>15.756167080000001</v>
      </c>
      <c r="I57" s="393">
        <f t="shared" si="0"/>
        <v>14.074783072999999</v>
      </c>
      <c r="J57" s="393">
        <f>J59+J60</f>
        <v>15.500999999999999</v>
      </c>
      <c r="K57" s="633">
        <f>SUM(F57:J57)</f>
        <v>98.435040181600016</v>
      </c>
      <c r="L57" s="729"/>
      <c r="M57" s="641"/>
      <c r="N57" s="1148"/>
    </row>
    <row r="58" spans="1:14" ht="35.25" customHeight="1">
      <c r="A58" s="690"/>
      <c r="B58" s="692" t="s">
        <v>214</v>
      </c>
      <c r="C58" s="690"/>
      <c r="D58" s="793"/>
      <c r="E58" s="793"/>
      <c r="F58" s="395"/>
      <c r="G58" s="395"/>
      <c r="H58" s="395"/>
      <c r="I58" s="395"/>
      <c r="J58" s="379"/>
      <c r="K58" s="633"/>
      <c r="L58" s="729"/>
      <c r="M58" s="641"/>
    </row>
    <row r="59" spans="1:14" ht="35.25" customHeight="1">
      <c r="A59" s="690"/>
      <c r="B59" s="691" t="s">
        <v>587</v>
      </c>
      <c r="C59" s="690" t="s">
        <v>342</v>
      </c>
      <c r="D59" s="793">
        <v>33.097999999999999</v>
      </c>
      <c r="E59" s="793">
        <f>SUM(F59:J59)</f>
        <v>89.549540258999997</v>
      </c>
      <c r="F59" s="1137">
        <v>32.723064178999998</v>
      </c>
      <c r="G59" s="395">
        <v>13.954552836</v>
      </c>
      <c r="H59" s="395">
        <f>15.75616708-H60</f>
        <v>14.747434593000001</v>
      </c>
      <c r="I59" s="393">
        <v>13.493488651</v>
      </c>
      <c r="J59" s="1147">
        <f>14.941-0.31</f>
        <v>14.631</v>
      </c>
      <c r="K59" s="633">
        <f t="shared" ref="K59:K60" si="1">SUM(F59:J59)</f>
        <v>89.549540258999997</v>
      </c>
      <c r="L59" s="729"/>
      <c r="M59" s="641"/>
    </row>
    <row r="60" spans="1:14" ht="35.25" customHeight="1">
      <c r="A60" s="688"/>
      <c r="B60" s="691" t="s">
        <v>588</v>
      </c>
      <c r="C60" s="690" t="s">
        <v>342</v>
      </c>
      <c r="D60" s="793">
        <f>D57-D59</f>
        <v>15.142000000000003</v>
      </c>
      <c r="E60" s="793">
        <f t="shared" ref="E60:E65" si="2">SUM(F60:J60)</f>
        <v>8.8854999225999993</v>
      </c>
      <c r="F60" s="1137">
        <v>6.3455606500000004</v>
      </c>
      <c r="G60" s="1145">
        <v>7.9912363599999994E-2</v>
      </c>
      <c r="H60" s="393">
        <v>1.0087324870000001</v>
      </c>
      <c r="I60" s="393">
        <v>0.58129442200000003</v>
      </c>
      <c r="J60" s="379">
        <f>0.87</f>
        <v>0.87</v>
      </c>
      <c r="K60" s="633">
        <f t="shared" si="1"/>
        <v>8.8854999225999993</v>
      </c>
      <c r="L60" s="729"/>
      <c r="M60" s="641"/>
    </row>
    <row r="61" spans="1:14" ht="35.25" customHeight="1">
      <c r="A61" s="688">
        <v>3</v>
      </c>
      <c r="B61" s="689" t="s">
        <v>589</v>
      </c>
      <c r="C61" s="690" t="s">
        <v>342</v>
      </c>
      <c r="D61" s="793"/>
      <c r="E61" s="793"/>
      <c r="F61" s="395"/>
      <c r="G61" s="395"/>
      <c r="H61" s="395"/>
      <c r="I61" s="395"/>
      <c r="J61" s="379"/>
      <c r="K61" s="633"/>
      <c r="L61" s="729"/>
      <c r="M61" s="641"/>
    </row>
    <row r="62" spans="1:14" ht="35.25" customHeight="1">
      <c r="A62" s="690"/>
      <c r="B62" s="691" t="s">
        <v>590</v>
      </c>
      <c r="C62" s="690" t="s">
        <v>342</v>
      </c>
      <c r="D62" s="793">
        <v>2203.5086619799999</v>
      </c>
      <c r="E62" s="793">
        <f t="shared" si="2"/>
        <v>3075.6488966860002</v>
      </c>
      <c r="F62" s="393">
        <v>535.949782325</v>
      </c>
      <c r="G62" s="395">
        <v>506.68867509200004</v>
      </c>
      <c r="H62" s="395">
        <v>646.52037113199992</v>
      </c>
      <c r="I62" s="395">
        <v>720.65602247900006</v>
      </c>
      <c r="J62" s="395">
        <v>665.83404565800004</v>
      </c>
      <c r="K62" s="633">
        <f>SUM(F62:J62)</f>
        <v>3075.6488966860002</v>
      </c>
      <c r="L62" s="729"/>
      <c r="M62" s="641"/>
    </row>
    <row r="63" spans="1:14" ht="35.25" customHeight="1">
      <c r="A63" s="690"/>
      <c r="B63" s="692" t="s">
        <v>214</v>
      </c>
      <c r="C63" s="690"/>
      <c r="D63" s="793"/>
      <c r="E63" s="793">
        <f t="shared" si="2"/>
        <v>0</v>
      </c>
      <c r="F63" s="395"/>
      <c r="G63" s="395"/>
      <c r="H63" s="395"/>
      <c r="I63" s="395"/>
      <c r="J63" s="379"/>
      <c r="K63" s="633"/>
      <c r="L63" s="729"/>
      <c r="M63" s="641"/>
    </row>
    <row r="64" spans="1:14" ht="35.25" customHeight="1">
      <c r="A64" s="688"/>
      <c r="B64" s="691" t="s">
        <v>591</v>
      </c>
      <c r="C64" s="690" t="s">
        <v>342</v>
      </c>
      <c r="D64" s="793">
        <v>10.78260951</v>
      </c>
      <c r="E64" s="793">
        <f t="shared" si="2"/>
        <v>39.394887986000001</v>
      </c>
      <c r="F64" s="395">
        <v>23.040948897</v>
      </c>
      <c r="G64" s="1137">
        <v>5.9898177200000005</v>
      </c>
      <c r="H64" s="1137">
        <v>6.3534113740000002</v>
      </c>
      <c r="I64" s="1137">
        <v>2.2107099949999998</v>
      </c>
      <c r="J64" s="379">
        <v>1.8</v>
      </c>
      <c r="K64" s="633">
        <f t="shared" ref="K64:K65" si="3">SUM(F64:J64)</f>
        <v>39.394887986000001</v>
      </c>
      <c r="L64" s="729"/>
      <c r="M64" s="641"/>
    </row>
    <row r="65" spans="1:14" ht="35.25" customHeight="1">
      <c r="A65" s="690"/>
      <c r="B65" s="691" t="s">
        <v>592</v>
      </c>
      <c r="C65" s="690" t="s">
        <v>342</v>
      </c>
      <c r="D65" s="793">
        <v>2192.72605247</v>
      </c>
      <c r="E65" s="793">
        <f t="shared" si="2"/>
        <v>3036.2540087000002</v>
      </c>
      <c r="F65" s="395">
        <f>F62-F64</f>
        <v>512.90883342799998</v>
      </c>
      <c r="G65" s="1137">
        <v>500.69885737200002</v>
      </c>
      <c r="H65" s="1137">
        <v>640.16695975799996</v>
      </c>
      <c r="I65" s="1137">
        <v>718.44531248400006</v>
      </c>
      <c r="J65" s="395">
        <f>J62-J64</f>
        <v>664.03404565800008</v>
      </c>
      <c r="K65" s="633">
        <f t="shared" si="3"/>
        <v>3036.2540087000002</v>
      </c>
      <c r="L65" s="729"/>
      <c r="M65" s="641"/>
    </row>
    <row r="66" spans="1:14" ht="35.25" hidden="1" customHeight="1">
      <c r="A66" s="376"/>
      <c r="B66" s="380"/>
      <c r="C66" s="375"/>
      <c r="D66" s="793"/>
      <c r="E66" s="793"/>
      <c r="F66" s="395"/>
      <c r="G66" s="395"/>
      <c r="H66" s="395"/>
      <c r="I66" s="395"/>
      <c r="J66" s="379"/>
      <c r="K66" s="633"/>
      <c r="L66" s="729"/>
      <c r="M66" s="641"/>
    </row>
    <row r="67" spans="1:14" s="363" customFormat="1" ht="35.25" hidden="1" customHeight="1">
      <c r="A67" s="373">
        <v>7</v>
      </c>
      <c r="B67" s="374" t="s">
        <v>278</v>
      </c>
      <c r="C67" s="375" t="s">
        <v>301</v>
      </c>
      <c r="D67" s="371"/>
      <c r="E67" s="371"/>
      <c r="F67" s="372"/>
      <c r="G67" s="372"/>
      <c r="H67" s="372"/>
      <c r="I67" s="372"/>
      <c r="J67" s="372"/>
      <c r="K67" s="373"/>
      <c r="L67" s="727"/>
      <c r="M67" s="639"/>
    </row>
    <row r="68" spans="1:14" s="363" customFormat="1" ht="32.25" customHeight="1">
      <c r="A68" s="373" t="s">
        <v>102</v>
      </c>
      <c r="B68" s="374" t="s">
        <v>297</v>
      </c>
      <c r="C68" s="375"/>
      <c r="D68" s="371"/>
      <c r="E68" s="371"/>
      <c r="F68" s="372"/>
      <c r="G68" s="372"/>
      <c r="H68" s="372"/>
      <c r="I68" s="372"/>
      <c r="J68" s="372"/>
      <c r="K68" s="373"/>
      <c r="L68" s="727"/>
      <c r="M68" s="639"/>
    </row>
    <row r="69" spans="1:14" ht="35.25" customHeight="1">
      <c r="A69" s="376">
        <v>1</v>
      </c>
      <c r="B69" s="380" t="s">
        <v>731</v>
      </c>
      <c r="C69" s="375" t="s">
        <v>461</v>
      </c>
      <c r="D69" s="978">
        <v>51942</v>
      </c>
      <c r="E69" s="978">
        <v>55577</v>
      </c>
      <c r="F69" s="978">
        <v>52539</v>
      </c>
      <c r="G69" s="978">
        <v>53135</v>
      </c>
      <c r="H69" s="978">
        <v>53738</v>
      </c>
      <c r="I69" s="978">
        <v>57729</v>
      </c>
      <c r="J69" s="978">
        <v>59033</v>
      </c>
      <c r="K69" s="978">
        <v>59033</v>
      </c>
      <c r="L69" s="729" t="s">
        <v>42</v>
      </c>
      <c r="M69" s="641"/>
    </row>
    <row r="70" spans="1:14" ht="35.25" customHeight="1">
      <c r="A70" s="376">
        <v>2</v>
      </c>
      <c r="B70" s="380" t="s">
        <v>730</v>
      </c>
      <c r="C70" s="499" t="s">
        <v>563</v>
      </c>
      <c r="D70" s="381">
        <v>16.399999999999999</v>
      </c>
      <c r="E70" s="381">
        <v>19.2</v>
      </c>
      <c r="F70" s="381">
        <v>24.9</v>
      </c>
      <c r="G70" s="381">
        <v>23.2</v>
      </c>
      <c r="H70" s="381">
        <v>21.6</v>
      </c>
      <c r="I70" s="381">
        <v>21.2</v>
      </c>
      <c r="J70" s="381">
        <v>19.399999999999999</v>
      </c>
      <c r="K70" s="979">
        <v>19.399999999999999</v>
      </c>
      <c r="L70" s="729" t="s">
        <v>42</v>
      </c>
      <c r="M70" s="641"/>
    </row>
    <row r="71" spans="1:14" ht="35.25" customHeight="1">
      <c r="A71" s="376">
        <v>3</v>
      </c>
      <c r="B71" s="378" t="s">
        <v>597</v>
      </c>
      <c r="C71" s="798"/>
      <c r="D71" s="381"/>
      <c r="E71" s="618"/>
      <c r="F71" s="393"/>
      <c r="G71" s="393"/>
      <c r="H71" s="393"/>
      <c r="I71" s="393"/>
      <c r="J71" s="634"/>
      <c r="K71" s="565"/>
      <c r="L71" s="729"/>
      <c r="M71" s="641"/>
    </row>
    <row r="72" spans="1:14" ht="35.25" customHeight="1">
      <c r="A72" s="646" t="s">
        <v>284</v>
      </c>
      <c r="B72" s="380" t="s">
        <v>732</v>
      </c>
      <c r="C72" s="798" t="s">
        <v>5</v>
      </c>
      <c r="D72" s="381">
        <v>69.680000000000007</v>
      </c>
      <c r="E72" s="618"/>
      <c r="F72" s="381">
        <v>66.900000000000006</v>
      </c>
      <c r="G72" s="381">
        <v>60.16</v>
      </c>
      <c r="H72" s="381">
        <v>53.01</v>
      </c>
      <c r="I72" s="381">
        <v>47.5</v>
      </c>
      <c r="J72" s="381">
        <v>41.9</v>
      </c>
      <c r="K72" s="1035">
        <v>41.9</v>
      </c>
      <c r="L72" s="729" t="s">
        <v>36</v>
      </c>
      <c r="M72" s="641"/>
    </row>
    <row r="73" spans="1:14" ht="35.25" customHeight="1">
      <c r="A73" s="646" t="s">
        <v>284</v>
      </c>
      <c r="B73" s="380" t="s">
        <v>733</v>
      </c>
      <c r="C73" s="798" t="s">
        <v>5</v>
      </c>
      <c r="D73" s="381"/>
      <c r="E73" s="618" t="s">
        <v>680</v>
      </c>
      <c r="F73" s="381">
        <f>D72-F72</f>
        <v>2.7800000000000011</v>
      </c>
      <c r="G73" s="381">
        <f>F72-G72</f>
        <v>6.7400000000000091</v>
      </c>
      <c r="H73" s="381">
        <f>G72-H72</f>
        <v>7.1499999999999986</v>
      </c>
      <c r="I73" s="381">
        <f>H72-I72</f>
        <v>5.509999999999998</v>
      </c>
      <c r="J73" s="381">
        <f>I72-J72</f>
        <v>5.6000000000000014</v>
      </c>
      <c r="K73" s="1035">
        <v>4.5999999999999996</v>
      </c>
      <c r="L73" s="729" t="s">
        <v>36</v>
      </c>
      <c r="M73" s="641"/>
    </row>
    <row r="74" spans="1:14" ht="35.25" customHeight="1">
      <c r="A74" s="376">
        <v>4</v>
      </c>
      <c r="B74" s="380" t="s">
        <v>734</v>
      </c>
      <c r="C74" s="375" t="s">
        <v>461</v>
      </c>
      <c r="D74" s="978">
        <v>3357</v>
      </c>
      <c r="E74" s="978">
        <v>5971</v>
      </c>
      <c r="F74" s="978">
        <v>600</v>
      </c>
      <c r="G74" s="978">
        <v>650</v>
      </c>
      <c r="H74" s="978">
        <v>650</v>
      </c>
      <c r="I74" s="978">
        <v>729</v>
      </c>
      <c r="J74" s="978">
        <v>700</v>
      </c>
      <c r="K74" s="978">
        <f>SUM(F74:J74)</f>
        <v>3329</v>
      </c>
      <c r="L74" s="729" t="s">
        <v>42</v>
      </c>
      <c r="M74" s="641"/>
      <c r="N74" s="364">
        <f>K74/5</f>
        <v>665.8</v>
      </c>
    </row>
    <row r="75" spans="1:14" ht="36" customHeight="1">
      <c r="A75" s="376">
        <v>5</v>
      </c>
      <c r="B75" s="380" t="s">
        <v>537</v>
      </c>
      <c r="C75" s="375"/>
      <c r="D75" s="381">
        <v>66.069999999999993</v>
      </c>
      <c r="E75" s="590"/>
      <c r="F75" s="381">
        <v>66.14</v>
      </c>
      <c r="G75" s="381">
        <v>63.75</v>
      </c>
      <c r="H75" s="381">
        <v>63.46</v>
      </c>
      <c r="I75" s="381">
        <v>58.84</v>
      </c>
      <c r="J75" s="381">
        <v>58.83</v>
      </c>
      <c r="K75" s="913">
        <v>58.83</v>
      </c>
      <c r="L75" s="575"/>
      <c r="M75" s="641"/>
    </row>
    <row r="76" spans="1:14" ht="38.25" customHeight="1">
      <c r="A76" s="376">
        <v>6</v>
      </c>
      <c r="B76" s="380" t="s">
        <v>735</v>
      </c>
      <c r="C76" s="375" t="s">
        <v>301</v>
      </c>
      <c r="D76" s="381">
        <v>23.1</v>
      </c>
      <c r="E76" s="381">
        <v>43</v>
      </c>
      <c r="F76" s="381">
        <v>28.19</v>
      </c>
      <c r="G76" s="381">
        <v>30.65</v>
      </c>
      <c r="H76" s="381">
        <v>27.15</v>
      </c>
      <c r="I76" s="381">
        <v>27.94</v>
      </c>
      <c r="J76" s="381">
        <v>29.1</v>
      </c>
      <c r="K76" s="1039">
        <f>J76</f>
        <v>29.1</v>
      </c>
      <c r="L76" s="729" t="s">
        <v>42</v>
      </c>
      <c r="M76" s="641"/>
    </row>
    <row r="77" spans="1:14" ht="38.25" hidden="1" customHeight="1">
      <c r="A77" s="646" t="s">
        <v>284</v>
      </c>
      <c r="B77" s="380" t="s">
        <v>538</v>
      </c>
      <c r="C77" s="375" t="s">
        <v>301</v>
      </c>
      <c r="D77" s="381" t="s">
        <v>633</v>
      </c>
      <c r="E77" s="381" t="s">
        <v>633</v>
      </c>
      <c r="F77" s="381" t="s">
        <v>634</v>
      </c>
      <c r="G77" s="381" t="s">
        <v>634</v>
      </c>
      <c r="H77" s="381" t="s">
        <v>634</v>
      </c>
      <c r="I77" s="381" t="s">
        <v>634</v>
      </c>
      <c r="J77" s="381" t="s">
        <v>634</v>
      </c>
      <c r="K77" s="575" t="s">
        <v>634</v>
      </c>
      <c r="L77" s="575" t="s">
        <v>634</v>
      </c>
      <c r="M77" s="641"/>
    </row>
    <row r="78" spans="1:14" ht="38.25" customHeight="1">
      <c r="A78" s="376">
        <v>7</v>
      </c>
      <c r="B78" s="380" t="s">
        <v>736</v>
      </c>
      <c r="C78" s="375" t="s">
        <v>301</v>
      </c>
      <c r="D78" s="381">
        <v>3.3</v>
      </c>
      <c r="E78" s="381">
        <v>3.3</v>
      </c>
      <c r="F78" s="381">
        <v>3.1</v>
      </c>
      <c r="G78" s="381">
        <v>3.1</v>
      </c>
      <c r="H78" s="381">
        <v>3</v>
      </c>
      <c r="I78" s="381">
        <v>2.7</v>
      </c>
      <c r="J78" s="381">
        <v>2.5</v>
      </c>
      <c r="K78" s="376">
        <v>2.5</v>
      </c>
      <c r="L78" s="729" t="s">
        <v>36</v>
      </c>
      <c r="M78" s="641"/>
    </row>
    <row r="79" spans="1:14" ht="38.25" hidden="1" customHeight="1">
      <c r="A79" s="376"/>
      <c r="B79" s="380" t="s">
        <v>328</v>
      </c>
      <c r="C79" s="375"/>
      <c r="D79" s="381" t="s">
        <v>633</v>
      </c>
      <c r="E79" s="381" t="s">
        <v>633</v>
      </c>
      <c r="F79" s="381" t="s">
        <v>634</v>
      </c>
      <c r="G79" s="381" t="s">
        <v>634</v>
      </c>
      <c r="H79" s="381" t="s">
        <v>634</v>
      </c>
      <c r="I79" s="381" t="s">
        <v>634</v>
      </c>
      <c r="J79" s="381" t="s">
        <v>634</v>
      </c>
      <c r="K79" s="575" t="s">
        <v>634</v>
      </c>
      <c r="L79" s="575" t="s">
        <v>634</v>
      </c>
      <c r="M79" s="641"/>
    </row>
    <row r="80" spans="1:14" ht="38.25" hidden="1" customHeight="1">
      <c r="A80" s="794">
        <v>8</v>
      </c>
      <c r="B80" s="732" t="s">
        <v>69</v>
      </c>
      <c r="C80" s="795" t="s">
        <v>311</v>
      </c>
      <c r="D80" s="381"/>
      <c r="E80" s="381"/>
      <c r="F80" s="381"/>
      <c r="G80" s="381"/>
      <c r="H80" s="381"/>
      <c r="I80" s="381"/>
      <c r="J80" s="381"/>
      <c r="K80" s="917"/>
      <c r="L80" s="733"/>
      <c r="M80" s="734"/>
    </row>
    <row r="81" spans="1:13" s="739" customFormat="1" ht="38.25" customHeight="1">
      <c r="A81" s="381">
        <v>8</v>
      </c>
      <c r="B81" s="380" t="s">
        <v>539</v>
      </c>
      <c r="C81" s="381" t="s">
        <v>541</v>
      </c>
      <c r="D81" s="986">
        <f>44*10000/D69</f>
        <v>8.4709868699703517</v>
      </c>
      <c r="E81" s="1037">
        <v>9.5</v>
      </c>
      <c r="F81" s="986">
        <f>44*10000/F69</f>
        <v>8.3747311520965386</v>
      </c>
      <c r="G81" s="986">
        <f>49*10000/G69</f>
        <v>9.2217935447445178</v>
      </c>
      <c r="H81" s="986">
        <f>50*10000/H69</f>
        <v>9.3044028434255086</v>
      </c>
      <c r="I81" s="986">
        <f>55*10000/I69</f>
        <v>9.5272739870775514</v>
      </c>
      <c r="J81" s="986">
        <f>59*10000/J69</f>
        <v>9.9944099063235825</v>
      </c>
      <c r="K81" s="913">
        <f>J81</f>
        <v>9.9944099063235825</v>
      </c>
      <c r="L81" s="381" t="s">
        <v>36</v>
      </c>
    </row>
    <row r="82" spans="1:13" s="739" customFormat="1" ht="38.25" customHeight="1">
      <c r="A82" s="381">
        <v>9</v>
      </c>
      <c r="B82" s="380" t="s">
        <v>543</v>
      </c>
      <c r="C82" s="381" t="s">
        <v>542</v>
      </c>
      <c r="D82" s="381">
        <v>17.7</v>
      </c>
      <c r="E82" s="381">
        <v>18</v>
      </c>
      <c r="F82" s="986">
        <f>104*10000/F69</f>
        <v>19.794819086773636</v>
      </c>
      <c r="G82" s="986">
        <f>114*10000/G69</f>
        <v>21.454784981650512</v>
      </c>
      <c r="H82" s="986">
        <f>130*10000/H69</f>
        <v>24.191447392906323</v>
      </c>
      <c r="I82" s="986">
        <f>130*10000/I69</f>
        <v>22.519011242183304</v>
      </c>
      <c r="J82" s="986">
        <f>150*10000/J69</f>
        <v>25.409516710992158</v>
      </c>
      <c r="K82" s="381">
        <v>25.4</v>
      </c>
      <c r="L82" s="381" t="s">
        <v>36</v>
      </c>
    </row>
    <row r="83" spans="1:13" s="739" customFormat="1" ht="38.25" customHeight="1">
      <c r="A83" s="381" t="s">
        <v>284</v>
      </c>
      <c r="B83" s="380" t="s">
        <v>540</v>
      </c>
      <c r="C83" s="381" t="s">
        <v>5</v>
      </c>
      <c r="D83" s="381">
        <v>100</v>
      </c>
      <c r="E83" s="381">
        <v>100</v>
      </c>
      <c r="F83" s="381">
        <v>100</v>
      </c>
      <c r="G83" s="381">
        <v>100</v>
      </c>
      <c r="H83" s="381">
        <v>100</v>
      </c>
      <c r="I83" s="381">
        <v>100</v>
      </c>
      <c r="J83" s="381">
        <v>100</v>
      </c>
      <c r="K83" s="381">
        <v>100</v>
      </c>
      <c r="L83" s="381" t="s">
        <v>36</v>
      </c>
    </row>
    <row r="84" spans="1:13" s="363" customFormat="1" ht="39" customHeight="1">
      <c r="A84" s="735" t="s">
        <v>115</v>
      </c>
      <c r="B84" s="740" t="s">
        <v>307</v>
      </c>
      <c r="C84" s="796"/>
      <c r="D84" s="797"/>
      <c r="E84" s="381"/>
      <c r="F84" s="381"/>
      <c r="G84" s="381"/>
      <c r="H84" s="381"/>
      <c r="I84" s="381"/>
      <c r="J84" s="381"/>
      <c r="K84" s="735"/>
      <c r="L84" s="738"/>
      <c r="M84" s="741"/>
    </row>
    <row r="85" spans="1:13" ht="29.25" customHeight="1">
      <c r="A85" s="381">
        <v>1</v>
      </c>
      <c r="B85" s="380" t="s">
        <v>90</v>
      </c>
      <c r="C85" s="381" t="s">
        <v>5</v>
      </c>
      <c r="D85" s="381">
        <v>35.4</v>
      </c>
      <c r="E85" s="381">
        <v>40</v>
      </c>
      <c r="F85" s="381">
        <v>34.6</v>
      </c>
      <c r="G85" s="381">
        <v>34.4</v>
      </c>
      <c r="H85" s="381">
        <v>35.33</v>
      </c>
      <c r="I85" s="381">
        <v>37.479999999999997</v>
      </c>
      <c r="J85" s="381">
        <v>38</v>
      </c>
      <c r="K85" s="981">
        <f>J85</f>
        <v>38</v>
      </c>
      <c r="L85" s="729" t="s">
        <v>42</v>
      </c>
      <c r="M85" s="641"/>
    </row>
    <row r="86" spans="1:13" ht="51.6" customHeight="1">
      <c r="A86" s="381">
        <v>2</v>
      </c>
      <c r="B86" s="380" t="s">
        <v>737</v>
      </c>
      <c r="C86" s="381" t="s">
        <v>5</v>
      </c>
      <c r="D86" s="381">
        <v>80</v>
      </c>
      <c r="E86" s="381">
        <v>95</v>
      </c>
      <c r="F86" s="381">
        <v>72</v>
      </c>
      <c r="G86" s="381">
        <v>74</v>
      </c>
      <c r="H86" s="381">
        <v>76</v>
      </c>
      <c r="I86" s="381">
        <v>77</v>
      </c>
      <c r="J86" s="381">
        <v>78</v>
      </c>
      <c r="K86" s="376">
        <f>J86</f>
        <v>78</v>
      </c>
      <c r="L86" s="729" t="s">
        <v>42</v>
      </c>
      <c r="M86" s="641"/>
    </row>
    <row r="87" spans="1:13" s="946" customFormat="1" ht="35.450000000000003" hidden="1" customHeight="1">
      <c r="A87" s="947"/>
      <c r="B87" s="948" t="s">
        <v>308</v>
      </c>
      <c r="C87" s="947" t="s">
        <v>5</v>
      </c>
      <c r="D87" s="947"/>
      <c r="E87" s="947">
        <v>100</v>
      </c>
      <c r="F87" s="945"/>
      <c r="G87" s="945"/>
      <c r="H87" s="963"/>
      <c r="I87" s="945"/>
      <c r="J87" s="945"/>
      <c r="K87" s="964"/>
      <c r="L87" s="965"/>
      <c r="M87" s="966"/>
    </row>
    <row r="88" spans="1:13" s="946" customFormat="1" ht="87.75" hidden="1" customHeight="1">
      <c r="A88" s="947"/>
      <c r="B88" s="948" t="s">
        <v>298</v>
      </c>
      <c r="C88" s="947" t="s">
        <v>5</v>
      </c>
      <c r="D88" s="947"/>
      <c r="E88" s="947"/>
      <c r="F88" s="945"/>
      <c r="G88" s="945"/>
      <c r="H88" s="945"/>
      <c r="I88" s="945"/>
      <c r="J88" s="945"/>
      <c r="K88" s="964"/>
      <c r="L88" s="965"/>
      <c r="M88" s="966"/>
    </row>
    <row r="89" spans="1:13" s="946" customFormat="1" ht="34.5" hidden="1" customHeight="1">
      <c r="A89" s="947"/>
      <c r="B89" s="948" t="s">
        <v>310</v>
      </c>
      <c r="C89" s="947" t="s">
        <v>5</v>
      </c>
      <c r="D89" s="947"/>
      <c r="E89" s="947"/>
      <c r="F89" s="967"/>
      <c r="G89" s="967"/>
      <c r="H89" s="967"/>
      <c r="I89" s="967"/>
      <c r="J89" s="967"/>
      <c r="K89" s="964">
        <f>J89</f>
        <v>0</v>
      </c>
      <c r="L89" s="965"/>
      <c r="M89" s="966"/>
    </row>
    <row r="90" spans="1:13" s="946" customFormat="1" ht="49.5" hidden="1" customHeight="1">
      <c r="A90" s="968"/>
      <c r="B90" s="969" t="s">
        <v>525</v>
      </c>
      <c r="C90" s="968" t="s">
        <v>5</v>
      </c>
      <c r="D90" s="970"/>
      <c r="E90" s="971"/>
      <c r="F90" s="972"/>
      <c r="G90" s="972"/>
      <c r="H90" s="972"/>
      <c r="I90" s="972"/>
      <c r="J90" s="972"/>
      <c r="K90" s="973">
        <f>J90</f>
        <v>0</v>
      </c>
      <c r="L90" s="974"/>
      <c r="M90" s="975"/>
    </row>
    <row r="91" spans="1:13" s="976" customFormat="1" ht="44.25" hidden="1" customHeight="1">
      <c r="A91" s="948"/>
      <c r="B91" s="948" t="s">
        <v>593</v>
      </c>
      <c r="C91" s="947" t="s">
        <v>5</v>
      </c>
      <c r="D91" s="948"/>
      <c r="E91" s="948"/>
      <c r="F91" s="948"/>
      <c r="G91" s="948"/>
      <c r="H91" s="948"/>
      <c r="I91" s="948"/>
      <c r="J91" s="948"/>
      <c r="K91" s="947"/>
      <c r="L91" s="947"/>
    </row>
    <row r="92" spans="1:13" s="363" customFormat="1" ht="44.25" customHeight="1">
      <c r="A92" s="735" t="s">
        <v>116</v>
      </c>
      <c r="B92" s="736" t="s">
        <v>594</v>
      </c>
      <c r="C92" s="745"/>
      <c r="D92" s="745"/>
      <c r="E92" s="745"/>
      <c r="F92" s="737"/>
      <c r="G92" s="737"/>
      <c r="H92" s="737"/>
      <c r="I92" s="737"/>
      <c r="J92" s="737"/>
      <c r="K92" s="735"/>
      <c r="L92" s="738"/>
    </row>
    <row r="93" spans="1:13" ht="44.25" customHeight="1">
      <c r="A93" s="798">
        <v>1</v>
      </c>
      <c r="B93" s="378" t="s">
        <v>595</v>
      </c>
      <c r="C93" s="798" t="s">
        <v>370</v>
      </c>
      <c r="D93" s="798"/>
      <c r="E93" s="798">
        <v>1</v>
      </c>
      <c r="F93" s="379"/>
      <c r="G93" s="379"/>
      <c r="H93" s="379"/>
      <c r="I93" s="798">
        <v>1</v>
      </c>
      <c r="J93" s="798">
        <v>1</v>
      </c>
      <c r="K93" s="376">
        <v>1</v>
      </c>
      <c r="L93" s="729" t="s">
        <v>36</v>
      </c>
    </row>
    <row r="94" spans="1:13" ht="44.25" customHeight="1">
      <c r="A94" s="982">
        <v>2</v>
      </c>
      <c r="B94" s="378" t="s">
        <v>596</v>
      </c>
      <c r="C94" s="798" t="s">
        <v>5</v>
      </c>
      <c r="D94" s="798"/>
      <c r="E94" s="986">
        <f>E93/11*100</f>
        <v>9.0909090909090917</v>
      </c>
      <c r="F94" s="986"/>
      <c r="G94" s="986"/>
      <c r="H94" s="986"/>
      <c r="I94" s="986">
        <f>I93/11*100</f>
        <v>9.0909090909090917</v>
      </c>
      <c r="J94" s="986">
        <f>J93/11*100</f>
        <v>9.0909090909090917</v>
      </c>
      <c r="K94" s="986">
        <f>K93/11*100</f>
        <v>9.0909090909090917</v>
      </c>
      <c r="L94" s="729" t="s">
        <v>36</v>
      </c>
    </row>
    <row r="95" spans="1:13" ht="44.25" hidden="1" customHeight="1">
      <c r="A95" s="688"/>
      <c r="B95" s="689" t="s">
        <v>681</v>
      </c>
      <c r="C95" s="690" t="s">
        <v>5</v>
      </c>
      <c r="D95" s="798"/>
      <c r="E95" s="798"/>
      <c r="F95" s="379"/>
      <c r="G95" s="379"/>
      <c r="H95" s="379"/>
      <c r="I95" s="379"/>
      <c r="J95" s="379"/>
      <c r="K95" s="376"/>
      <c r="L95" s="729"/>
    </row>
    <row r="96" spans="1:13" ht="44.25" hidden="1" customHeight="1">
      <c r="A96" s="688" t="s">
        <v>546</v>
      </c>
      <c r="B96" s="691" t="s">
        <v>601</v>
      </c>
      <c r="C96" s="690" t="s">
        <v>5</v>
      </c>
      <c r="D96" s="798"/>
      <c r="E96" s="798"/>
      <c r="F96" s="379"/>
      <c r="G96" s="379"/>
      <c r="H96" s="379"/>
      <c r="I96" s="379"/>
      <c r="J96" s="379"/>
      <c r="K96" s="376"/>
      <c r="L96" s="729"/>
    </row>
    <row r="97" spans="1:11" ht="44.25" customHeight="1">
      <c r="A97" s="615"/>
      <c r="B97" s="637"/>
      <c r="C97" s="799"/>
      <c r="D97" s="799"/>
      <c r="E97" s="799"/>
      <c r="F97" s="638"/>
      <c r="G97" s="638"/>
      <c r="H97" s="638"/>
      <c r="I97" s="638"/>
      <c r="J97" s="638"/>
      <c r="K97" s="615"/>
    </row>
    <row r="98" spans="1:11" ht="44.25" customHeight="1">
      <c r="A98" s="615"/>
      <c r="B98" s="637"/>
      <c r="C98" s="799"/>
      <c r="D98" s="799"/>
      <c r="E98" s="799"/>
      <c r="F98" s="638"/>
      <c r="G98" s="638"/>
      <c r="H98" s="638"/>
      <c r="I98" s="638"/>
      <c r="J98" s="638"/>
      <c r="K98" s="615"/>
    </row>
    <row r="99" spans="1:11" ht="44.25" customHeight="1">
      <c r="A99" s="615"/>
      <c r="B99" s="637"/>
      <c r="C99" s="799"/>
      <c r="D99" s="799"/>
      <c r="E99" s="799"/>
      <c r="F99" s="638"/>
      <c r="G99" s="638"/>
      <c r="H99" s="638"/>
      <c r="I99" s="638"/>
      <c r="J99" s="638"/>
      <c r="K99" s="615"/>
    </row>
    <row r="100" spans="1:11" ht="44.25" customHeight="1">
      <c r="A100" s="615"/>
      <c r="B100" s="637"/>
      <c r="C100" s="799"/>
      <c r="D100" s="799"/>
      <c r="E100" s="799"/>
      <c r="F100" s="638"/>
      <c r="G100" s="638"/>
      <c r="H100" s="638"/>
      <c r="I100" s="638"/>
      <c r="J100" s="638"/>
      <c r="K100" s="615"/>
    </row>
    <row r="101" spans="1:11" ht="44.25" customHeight="1">
      <c r="A101" s="615"/>
      <c r="B101" s="637"/>
      <c r="C101" s="799"/>
      <c r="D101" s="799"/>
      <c r="E101" s="799"/>
      <c r="F101" s="638"/>
      <c r="G101" s="638"/>
      <c r="H101" s="638"/>
      <c r="I101" s="638"/>
      <c r="J101" s="638"/>
      <c r="K101" s="615"/>
    </row>
    <row r="102" spans="1:11" ht="44.25" customHeight="1">
      <c r="A102" s="615"/>
      <c r="B102" s="637"/>
      <c r="C102" s="799"/>
      <c r="D102" s="799"/>
      <c r="E102" s="799"/>
      <c r="F102" s="638"/>
      <c r="G102" s="638"/>
      <c r="H102" s="638"/>
      <c r="I102" s="638"/>
      <c r="J102" s="638"/>
      <c r="K102" s="615"/>
    </row>
    <row r="103" spans="1:11" ht="44.25" customHeight="1">
      <c r="A103" s="615"/>
      <c r="B103" s="637"/>
      <c r="C103" s="799"/>
      <c r="D103" s="799"/>
      <c r="E103" s="799"/>
      <c r="F103" s="638"/>
      <c r="G103" s="638"/>
      <c r="H103" s="638"/>
      <c r="I103" s="638"/>
      <c r="J103" s="638"/>
      <c r="K103" s="615"/>
    </row>
    <row r="104" spans="1:11" ht="44.25" customHeight="1">
      <c r="A104" s="615"/>
      <c r="B104" s="637"/>
      <c r="C104" s="799"/>
      <c r="D104" s="799"/>
      <c r="E104" s="799"/>
      <c r="F104" s="638"/>
      <c r="G104" s="638"/>
      <c r="H104" s="638"/>
      <c r="I104" s="638"/>
      <c r="J104" s="638"/>
      <c r="K104" s="615"/>
    </row>
    <row r="105" spans="1:11" ht="44.25" customHeight="1">
      <c r="A105" s="615"/>
      <c r="B105" s="637"/>
      <c r="C105" s="799"/>
      <c r="D105" s="799"/>
      <c r="E105" s="799"/>
      <c r="F105" s="638"/>
      <c r="G105" s="638"/>
      <c r="H105" s="638"/>
      <c r="I105" s="638"/>
      <c r="J105" s="638"/>
      <c r="K105" s="615"/>
    </row>
    <row r="106" spans="1:11" ht="44.25" customHeight="1">
      <c r="A106" s="615"/>
      <c r="B106" s="637"/>
      <c r="C106" s="799"/>
      <c r="D106" s="799"/>
      <c r="E106" s="799"/>
      <c r="F106" s="638"/>
      <c r="G106" s="638"/>
      <c r="H106" s="638"/>
      <c r="I106" s="638"/>
      <c r="J106" s="638"/>
      <c r="K106" s="615"/>
    </row>
    <row r="107" spans="1:11" ht="44.25" customHeight="1">
      <c r="A107" s="615"/>
      <c r="B107" s="637"/>
      <c r="C107" s="799"/>
      <c r="D107" s="799"/>
      <c r="E107" s="799"/>
      <c r="F107" s="638"/>
      <c r="G107" s="638"/>
      <c r="H107" s="638"/>
      <c r="I107" s="638"/>
      <c r="J107" s="638"/>
      <c r="K107" s="615"/>
    </row>
    <row r="108" spans="1:11" ht="44.25" customHeight="1">
      <c r="A108" s="615"/>
      <c r="B108" s="637"/>
      <c r="C108" s="799"/>
      <c r="D108" s="799"/>
      <c r="E108" s="799"/>
      <c r="F108" s="638"/>
      <c r="G108" s="638"/>
      <c r="H108" s="638"/>
      <c r="I108" s="638"/>
      <c r="J108" s="638"/>
      <c r="K108" s="615"/>
    </row>
    <row r="109" spans="1:11" ht="44.25" customHeight="1">
      <c r="A109" s="615"/>
      <c r="B109" s="637"/>
      <c r="C109" s="799"/>
      <c r="D109" s="799"/>
      <c r="E109" s="799"/>
      <c r="F109" s="638"/>
      <c r="G109" s="638"/>
      <c r="H109" s="638"/>
      <c r="I109" s="638"/>
      <c r="J109" s="638"/>
      <c r="K109" s="615"/>
    </row>
    <row r="110" spans="1:11" ht="44.25" customHeight="1">
      <c r="A110" s="615"/>
      <c r="B110" s="637"/>
      <c r="C110" s="799"/>
      <c r="D110" s="799"/>
      <c r="E110" s="799"/>
      <c r="F110" s="638"/>
      <c r="G110" s="638"/>
      <c r="H110" s="638"/>
      <c r="I110" s="638"/>
      <c r="J110" s="638"/>
      <c r="K110" s="615"/>
    </row>
    <row r="111" spans="1:11" ht="44.25" customHeight="1">
      <c r="A111" s="615"/>
      <c r="B111" s="637"/>
      <c r="C111" s="799"/>
      <c r="D111" s="799"/>
      <c r="E111" s="799"/>
      <c r="F111" s="638"/>
      <c r="G111" s="638"/>
      <c r="H111" s="638"/>
      <c r="I111" s="638"/>
      <c r="J111" s="638"/>
      <c r="K111" s="615"/>
    </row>
    <row r="112" spans="1:11" ht="44.25" customHeight="1">
      <c r="A112" s="615"/>
      <c r="B112" s="637"/>
      <c r="C112" s="799"/>
      <c r="D112" s="799"/>
      <c r="E112" s="799"/>
      <c r="F112" s="638"/>
      <c r="G112" s="638"/>
      <c r="H112" s="638"/>
      <c r="I112" s="638"/>
      <c r="J112" s="638"/>
      <c r="K112" s="615"/>
    </row>
    <row r="113" spans="1:11" ht="44.25" customHeight="1">
      <c r="A113" s="615"/>
      <c r="B113" s="637"/>
      <c r="C113" s="799"/>
      <c r="D113" s="799"/>
      <c r="E113" s="799"/>
      <c r="F113" s="638"/>
      <c r="G113" s="638"/>
      <c r="H113" s="638"/>
      <c r="I113" s="638"/>
      <c r="J113" s="638"/>
      <c r="K113" s="615"/>
    </row>
    <row r="114" spans="1:11" ht="44.25" customHeight="1">
      <c r="A114" s="615"/>
      <c r="B114" s="637"/>
      <c r="C114" s="799"/>
      <c r="D114" s="799"/>
      <c r="E114" s="799"/>
      <c r="F114" s="638"/>
      <c r="G114" s="638"/>
      <c r="H114" s="638"/>
      <c r="I114" s="638"/>
      <c r="J114" s="638"/>
      <c r="K114" s="615"/>
    </row>
    <row r="115" spans="1:11" ht="44.25" customHeight="1">
      <c r="A115" s="615"/>
      <c r="B115" s="637"/>
      <c r="C115" s="799"/>
      <c r="D115" s="799"/>
      <c r="E115" s="799"/>
      <c r="F115" s="638"/>
      <c r="G115" s="638"/>
      <c r="H115" s="638"/>
      <c r="I115" s="638"/>
      <c r="J115" s="638"/>
      <c r="K115" s="615"/>
    </row>
    <row r="116" spans="1:11" ht="44.25" customHeight="1">
      <c r="A116" s="615"/>
      <c r="B116" s="637"/>
      <c r="C116" s="799"/>
      <c r="D116" s="799"/>
      <c r="E116" s="799"/>
      <c r="F116" s="638"/>
      <c r="G116" s="638"/>
      <c r="H116" s="638"/>
      <c r="I116" s="638"/>
      <c r="J116" s="638"/>
      <c r="K116" s="615"/>
    </row>
    <row r="117" spans="1:11" ht="44.25" customHeight="1">
      <c r="A117" s="615"/>
      <c r="B117" s="637"/>
      <c r="C117" s="799"/>
      <c r="D117" s="799"/>
      <c r="E117" s="799"/>
      <c r="F117" s="638"/>
      <c r="G117" s="638"/>
      <c r="H117" s="638"/>
      <c r="I117" s="638"/>
      <c r="J117" s="638"/>
      <c r="K117" s="615"/>
    </row>
    <row r="118" spans="1:11" ht="44.25" customHeight="1">
      <c r="A118" s="615"/>
      <c r="B118" s="637"/>
      <c r="C118" s="799"/>
      <c r="D118" s="799"/>
      <c r="E118" s="799"/>
      <c r="F118" s="638"/>
      <c r="G118" s="638"/>
      <c r="H118" s="638"/>
      <c r="I118" s="638"/>
      <c r="J118" s="638"/>
      <c r="K118" s="615"/>
    </row>
    <row r="119" spans="1:11" ht="44.25" customHeight="1">
      <c r="A119" s="615"/>
      <c r="B119" s="637"/>
      <c r="C119" s="799"/>
      <c r="D119" s="799"/>
      <c r="E119" s="799"/>
      <c r="F119" s="638"/>
      <c r="G119" s="638"/>
      <c r="H119" s="638"/>
      <c r="I119" s="638"/>
      <c r="J119" s="638"/>
      <c r="K119" s="615"/>
    </row>
    <row r="120" spans="1:11" ht="44.25" customHeight="1">
      <c r="A120" s="615"/>
      <c r="B120" s="637"/>
      <c r="C120" s="799"/>
      <c r="D120" s="799"/>
      <c r="E120" s="799"/>
      <c r="F120" s="638"/>
      <c r="G120" s="638"/>
      <c r="H120" s="638"/>
      <c r="I120" s="638"/>
      <c r="J120" s="638"/>
      <c r="K120" s="615"/>
    </row>
    <row r="121" spans="1:11" ht="44.25" customHeight="1">
      <c r="A121" s="615"/>
      <c r="B121" s="637"/>
      <c r="C121" s="799"/>
      <c r="D121" s="799"/>
      <c r="E121" s="799"/>
      <c r="F121" s="638"/>
      <c r="G121" s="638"/>
      <c r="H121" s="638"/>
      <c r="I121" s="638"/>
      <c r="J121" s="638"/>
      <c r="K121" s="615"/>
    </row>
    <row r="122" spans="1:11" ht="44.25" customHeight="1">
      <c r="A122" s="615"/>
      <c r="B122" s="637"/>
      <c r="C122" s="799"/>
      <c r="D122" s="799"/>
      <c r="E122" s="799"/>
      <c r="F122" s="638"/>
      <c r="G122" s="638"/>
      <c r="H122" s="638"/>
      <c r="I122" s="638"/>
      <c r="J122" s="638"/>
      <c r="K122" s="615"/>
    </row>
    <row r="123" spans="1:11" ht="44.25" customHeight="1">
      <c r="A123" s="615"/>
      <c r="B123" s="637"/>
      <c r="C123" s="799"/>
      <c r="D123" s="799"/>
      <c r="E123" s="799"/>
      <c r="F123" s="638"/>
      <c r="G123" s="638"/>
      <c r="H123" s="638"/>
      <c r="I123" s="638"/>
      <c r="J123" s="638"/>
      <c r="K123" s="615"/>
    </row>
    <row r="124" spans="1:11" ht="44.25" customHeight="1">
      <c r="A124" s="615"/>
      <c r="B124" s="637"/>
      <c r="C124" s="799"/>
      <c r="D124" s="799"/>
      <c r="E124" s="799"/>
      <c r="F124" s="638"/>
      <c r="G124" s="638"/>
      <c r="H124" s="638"/>
      <c r="I124" s="638"/>
      <c r="J124" s="638"/>
      <c r="K124" s="615"/>
    </row>
    <row r="125" spans="1:11" ht="44.25" customHeight="1">
      <c r="A125" s="615"/>
      <c r="B125" s="637"/>
      <c r="C125" s="799"/>
      <c r="D125" s="799"/>
      <c r="E125" s="799"/>
      <c r="F125" s="638"/>
      <c r="G125" s="638"/>
      <c r="H125" s="638"/>
      <c r="I125" s="638"/>
      <c r="J125" s="638"/>
      <c r="K125" s="615"/>
    </row>
    <row r="126" spans="1:11" ht="44.25" customHeight="1">
      <c r="A126" s="615"/>
      <c r="B126" s="637"/>
      <c r="C126" s="799"/>
      <c r="D126" s="799"/>
      <c r="E126" s="799"/>
      <c r="F126" s="638"/>
      <c r="G126" s="638"/>
      <c r="H126" s="638"/>
      <c r="I126" s="638"/>
      <c r="J126" s="638"/>
      <c r="K126" s="615"/>
    </row>
    <row r="127" spans="1:11" ht="44.25" customHeight="1">
      <c r="A127" s="615"/>
      <c r="B127" s="637"/>
      <c r="C127" s="799"/>
      <c r="D127" s="799"/>
      <c r="E127" s="799"/>
      <c r="F127" s="638"/>
      <c r="G127" s="638"/>
      <c r="H127" s="638"/>
      <c r="I127" s="638"/>
      <c r="J127" s="638"/>
      <c r="K127" s="615"/>
    </row>
    <row r="128" spans="1:11" ht="44.25" customHeight="1">
      <c r="A128" s="615"/>
      <c r="B128" s="637"/>
      <c r="C128" s="799"/>
      <c r="D128" s="799"/>
      <c r="E128" s="799"/>
      <c r="F128" s="638"/>
      <c r="G128" s="638"/>
      <c r="H128" s="638"/>
      <c r="I128" s="638"/>
      <c r="J128" s="638"/>
      <c r="K128" s="615"/>
    </row>
    <row r="129" spans="1:11" ht="44.25" customHeight="1">
      <c r="A129" s="615"/>
      <c r="B129" s="637"/>
      <c r="C129" s="799"/>
      <c r="D129" s="799"/>
      <c r="E129" s="799"/>
      <c r="F129" s="638"/>
      <c r="G129" s="638"/>
      <c r="H129" s="638"/>
      <c r="I129" s="638"/>
      <c r="J129" s="638"/>
      <c r="K129" s="615"/>
    </row>
    <row r="130" spans="1:11" ht="44.25" customHeight="1">
      <c r="A130" s="615"/>
      <c r="B130" s="637"/>
      <c r="C130" s="799"/>
      <c r="D130" s="799"/>
      <c r="E130" s="799"/>
      <c r="F130" s="638"/>
      <c r="G130" s="638"/>
      <c r="H130" s="638"/>
      <c r="I130" s="638"/>
      <c r="J130" s="638"/>
      <c r="K130" s="615"/>
    </row>
    <row r="131" spans="1:11" ht="44.25" customHeight="1">
      <c r="A131" s="615"/>
      <c r="B131" s="637"/>
      <c r="C131" s="799"/>
      <c r="D131" s="799"/>
      <c r="E131" s="799"/>
      <c r="F131" s="638"/>
      <c r="G131" s="638"/>
      <c r="H131" s="638"/>
      <c r="I131" s="638"/>
      <c r="J131" s="638"/>
      <c r="K131" s="615"/>
    </row>
    <row r="132" spans="1:11" ht="44.25" customHeight="1">
      <c r="A132" s="615"/>
      <c r="B132" s="637"/>
      <c r="C132" s="799"/>
      <c r="D132" s="799"/>
      <c r="E132" s="799"/>
      <c r="F132" s="638"/>
      <c r="G132" s="638"/>
      <c r="H132" s="638"/>
      <c r="I132" s="638"/>
      <c r="J132" s="638"/>
      <c r="K132" s="615"/>
    </row>
    <row r="133" spans="1:11" ht="44.25" customHeight="1">
      <c r="A133" s="615"/>
      <c r="B133" s="637"/>
      <c r="C133" s="799"/>
      <c r="D133" s="799"/>
      <c r="E133" s="799"/>
      <c r="F133" s="638"/>
      <c r="G133" s="638"/>
      <c r="H133" s="638"/>
      <c r="I133" s="638"/>
      <c r="J133" s="638"/>
      <c r="K133" s="615"/>
    </row>
    <row r="134" spans="1:11" ht="44.25" customHeight="1">
      <c r="A134" s="615"/>
      <c r="B134" s="637"/>
      <c r="C134" s="799"/>
      <c r="D134" s="799"/>
      <c r="E134" s="799"/>
      <c r="F134" s="638"/>
      <c r="G134" s="638"/>
      <c r="H134" s="638"/>
      <c r="I134" s="638"/>
      <c r="J134" s="638"/>
      <c r="K134" s="615"/>
    </row>
    <row r="135" spans="1:11" ht="44.25" customHeight="1">
      <c r="A135" s="615"/>
      <c r="B135" s="637"/>
      <c r="C135" s="799"/>
      <c r="D135" s="799"/>
      <c r="E135" s="799"/>
      <c r="F135" s="638"/>
      <c r="G135" s="638"/>
      <c r="H135" s="638"/>
      <c r="I135" s="638"/>
      <c r="J135" s="638"/>
      <c r="K135" s="615"/>
    </row>
    <row r="136" spans="1:11" ht="44.25" customHeight="1">
      <c r="A136" s="615"/>
      <c r="B136" s="637"/>
      <c r="C136" s="799"/>
      <c r="D136" s="799"/>
      <c r="E136" s="799"/>
      <c r="F136" s="638"/>
      <c r="G136" s="638"/>
      <c r="H136" s="638"/>
      <c r="I136" s="638"/>
      <c r="J136" s="638"/>
      <c r="K136" s="615"/>
    </row>
    <row r="137" spans="1:11" ht="44.25" customHeight="1">
      <c r="A137" s="615"/>
      <c r="B137" s="637"/>
      <c r="C137" s="799"/>
      <c r="D137" s="799"/>
      <c r="E137" s="799"/>
      <c r="F137" s="638"/>
      <c r="G137" s="638"/>
      <c r="H137" s="638"/>
      <c r="I137" s="638"/>
      <c r="J137" s="638"/>
      <c r="K137" s="615"/>
    </row>
    <row r="138" spans="1:11" ht="44.25" customHeight="1">
      <c r="A138" s="615"/>
      <c r="B138" s="637"/>
      <c r="C138" s="799"/>
      <c r="D138" s="799"/>
      <c r="E138" s="799"/>
      <c r="F138" s="638"/>
      <c r="G138" s="638"/>
      <c r="H138" s="638"/>
      <c r="I138" s="638"/>
      <c r="J138" s="638"/>
      <c r="K138" s="615"/>
    </row>
    <row r="139" spans="1:11" ht="44.25" customHeight="1">
      <c r="A139" s="615"/>
      <c r="B139" s="637"/>
      <c r="C139" s="799"/>
      <c r="D139" s="799"/>
      <c r="E139" s="799"/>
      <c r="F139" s="638"/>
      <c r="G139" s="638"/>
      <c r="H139" s="638"/>
      <c r="I139" s="638"/>
      <c r="J139" s="638"/>
      <c r="K139" s="615"/>
    </row>
    <row r="140" spans="1:11" ht="44.25" customHeight="1">
      <c r="A140" s="615"/>
      <c r="B140" s="637"/>
      <c r="C140" s="799"/>
      <c r="D140" s="799"/>
      <c r="E140" s="799"/>
      <c r="F140" s="638"/>
      <c r="G140" s="638"/>
      <c r="H140" s="638"/>
      <c r="I140" s="638"/>
      <c r="J140" s="638"/>
      <c r="K140" s="615"/>
    </row>
    <row r="141" spans="1:11" ht="44.25" customHeight="1">
      <c r="A141" s="615"/>
      <c r="B141" s="637"/>
      <c r="C141" s="799"/>
      <c r="D141" s="799"/>
      <c r="E141" s="799"/>
      <c r="F141" s="638"/>
      <c r="G141" s="638"/>
      <c r="H141" s="638"/>
      <c r="I141" s="638"/>
      <c r="J141" s="638"/>
      <c r="K141" s="615"/>
    </row>
    <row r="142" spans="1:11" ht="44.25" customHeight="1">
      <c r="A142" s="615"/>
      <c r="B142" s="637"/>
      <c r="C142" s="799"/>
      <c r="D142" s="799"/>
      <c r="E142" s="799"/>
      <c r="F142" s="638"/>
      <c r="G142" s="638"/>
      <c r="H142" s="638"/>
      <c r="I142" s="638"/>
      <c r="J142" s="638"/>
      <c r="K142" s="615"/>
    </row>
    <row r="143" spans="1:11" ht="44.25" customHeight="1">
      <c r="A143" s="615"/>
      <c r="B143" s="637"/>
      <c r="C143" s="799"/>
      <c r="D143" s="799"/>
      <c r="E143" s="799"/>
      <c r="F143" s="638"/>
      <c r="G143" s="638"/>
      <c r="H143" s="638"/>
      <c r="I143" s="638"/>
      <c r="J143" s="638"/>
      <c r="K143" s="615"/>
    </row>
    <row r="144" spans="1:11" ht="44.25" customHeight="1">
      <c r="A144" s="615"/>
      <c r="B144" s="637"/>
      <c r="C144" s="799"/>
      <c r="D144" s="799"/>
      <c r="E144" s="799"/>
      <c r="F144" s="638"/>
      <c r="G144" s="638"/>
      <c r="H144" s="638"/>
      <c r="I144" s="638"/>
      <c r="J144" s="638"/>
      <c r="K144" s="615"/>
    </row>
    <row r="145" spans="1:11" ht="44.25" customHeight="1">
      <c r="A145" s="615"/>
      <c r="B145" s="637"/>
      <c r="C145" s="799"/>
      <c r="D145" s="799"/>
      <c r="E145" s="799"/>
      <c r="F145" s="638"/>
      <c r="G145" s="638"/>
      <c r="H145" s="638"/>
      <c r="I145" s="638"/>
      <c r="J145" s="638"/>
      <c r="K145" s="615"/>
    </row>
    <row r="146" spans="1:11" ht="44.25" customHeight="1">
      <c r="A146" s="615"/>
      <c r="B146" s="637"/>
      <c r="C146" s="799"/>
      <c r="D146" s="799"/>
      <c r="E146" s="799"/>
      <c r="F146" s="638"/>
      <c r="G146" s="638"/>
      <c r="H146" s="638"/>
      <c r="I146" s="638"/>
      <c r="J146" s="638"/>
      <c r="K146" s="615"/>
    </row>
    <row r="147" spans="1:11" ht="44.25" customHeight="1">
      <c r="A147" s="615"/>
      <c r="B147" s="637"/>
      <c r="C147" s="799"/>
      <c r="D147" s="799"/>
      <c r="E147" s="799"/>
      <c r="F147" s="638"/>
      <c r="G147" s="638"/>
      <c r="H147" s="638"/>
      <c r="I147" s="638"/>
      <c r="J147" s="638"/>
      <c r="K147" s="615"/>
    </row>
    <row r="148" spans="1:11" ht="44.25" customHeight="1">
      <c r="A148" s="615"/>
      <c r="B148" s="637"/>
      <c r="C148" s="799"/>
      <c r="D148" s="799"/>
      <c r="E148" s="799"/>
      <c r="F148" s="638"/>
      <c r="G148" s="638"/>
      <c r="H148" s="638"/>
      <c r="I148" s="638"/>
      <c r="J148" s="638"/>
      <c r="K148" s="615"/>
    </row>
    <row r="149" spans="1:11" ht="44.25" customHeight="1">
      <c r="A149" s="615"/>
      <c r="B149" s="637"/>
      <c r="C149" s="799"/>
      <c r="D149" s="799"/>
      <c r="E149" s="799"/>
      <c r="F149" s="638"/>
      <c r="G149" s="638"/>
      <c r="H149" s="638"/>
      <c r="I149" s="638"/>
      <c r="J149" s="638"/>
      <c r="K149" s="615"/>
    </row>
    <row r="150" spans="1:11" ht="44.25" customHeight="1">
      <c r="A150" s="615"/>
      <c r="B150" s="637"/>
      <c r="C150" s="799"/>
      <c r="D150" s="799"/>
      <c r="E150" s="799"/>
      <c r="F150" s="638"/>
      <c r="G150" s="638"/>
      <c r="H150" s="638"/>
      <c r="I150" s="638"/>
      <c r="J150" s="638"/>
      <c r="K150" s="615"/>
    </row>
    <row r="151" spans="1:11" ht="44.25" customHeight="1">
      <c r="A151" s="615"/>
      <c r="B151" s="637"/>
      <c r="C151" s="799"/>
      <c r="D151" s="799"/>
      <c r="E151" s="799"/>
      <c r="F151" s="638"/>
      <c r="G151" s="638"/>
      <c r="H151" s="638"/>
      <c r="I151" s="638"/>
      <c r="J151" s="638"/>
      <c r="K151" s="615"/>
    </row>
    <row r="152" spans="1:11" ht="44.25" customHeight="1">
      <c r="A152" s="615"/>
      <c r="B152" s="637"/>
      <c r="C152" s="799"/>
      <c r="D152" s="799"/>
      <c r="E152" s="799"/>
      <c r="F152" s="638"/>
      <c r="G152" s="638"/>
      <c r="H152" s="638"/>
      <c r="I152" s="638"/>
      <c r="J152" s="638"/>
      <c r="K152" s="615"/>
    </row>
    <row r="153" spans="1:11" ht="44.25" customHeight="1">
      <c r="A153" s="615"/>
      <c r="B153" s="637"/>
      <c r="C153" s="799"/>
      <c r="D153" s="799"/>
      <c r="E153" s="799"/>
      <c r="F153" s="638"/>
      <c r="G153" s="638"/>
      <c r="H153" s="638"/>
      <c r="I153" s="638"/>
      <c r="J153" s="638"/>
      <c r="K153" s="615"/>
    </row>
    <row r="154" spans="1:11" ht="44.25" customHeight="1">
      <c r="A154" s="615"/>
      <c r="B154" s="637"/>
      <c r="C154" s="799"/>
      <c r="D154" s="799"/>
      <c r="E154" s="799"/>
      <c r="F154" s="638"/>
      <c r="G154" s="638"/>
      <c r="H154" s="638"/>
      <c r="I154" s="638"/>
      <c r="J154" s="638"/>
      <c r="K154" s="615"/>
    </row>
    <row r="155" spans="1:11" ht="44.25" customHeight="1">
      <c r="A155" s="615"/>
      <c r="B155" s="637"/>
      <c r="C155" s="799"/>
      <c r="D155" s="799"/>
      <c r="E155" s="799"/>
      <c r="F155" s="638"/>
      <c r="G155" s="638"/>
      <c r="H155" s="638"/>
      <c r="I155" s="638"/>
      <c r="J155" s="638"/>
      <c r="K155" s="615"/>
    </row>
    <row r="156" spans="1:11" ht="44.25" customHeight="1">
      <c r="A156" s="615"/>
      <c r="B156" s="637"/>
      <c r="C156" s="799"/>
      <c r="D156" s="799"/>
      <c r="E156" s="799"/>
      <c r="F156" s="638"/>
      <c r="G156" s="638"/>
      <c r="H156" s="638"/>
      <c r="I156" s="638"/>
      <c r="J156" s="638"/>
      <c r="K156" s="615"/>
    </row>
    <row r="157" spans="1:11" ht="44.25" customHeight="1">
      <c r="A157" s="615"/>
      <c r="B157" s="637"/>
      <c r="C157" s="799"/>
      <c r="D157" s="799"/>
      <c r="E157" s="799"/>
      <c r="F157" s="638"/>
      <c r="G157" s="638"/>
      <c r="H157" s="638"/>
      <c r="I157" s="638"/>
      <c r="J157" s="638"/>
      <c r="K157" s="615"/>
    </row>
    <row r="158" spans="1:11" ht="44.25" customHeight="1">
      <c r="A158" s="615"/>
      <c r="B158" s="637"/>
      <c r="C158" s="799"/>
      <c r="D158" s="799"/>
      <c r="E158" s="799"/>
      <c r="F158" s="638"/>
      <c r="G158" s="638"/>
      <c r="H158" s="638"/>
      <c r="I158" s="638"/>
      <c r="J158" s="638"/>
      <c r="K158" s="615"/>
    </row>
    <row r="159" spans="1:11" ht="44.25" customHeight="1">
      <c r="A159" s="615"/>
      <c r="B159" s="637"/>
      <c r="C159" s="799"/>
      <c r="D159" s="799"/>
      <c r="E159" s="799"/>
      <c r="F159" s="638"/>
      <c r="G159" s="638"/>
      <c r="H159" s="638"/>
      <c r="I159" s="638"/>
      <c r="J159" s="638"/>
      <c r="K159" s="615"/>
    </row>
    <row r="160" spans="1:11" ht="44.25" customHeight="1">
      <c r="A160" s="615"/>
      <c r="B160" s="637"/>
      <c r="C160" s="799"/>
      <c r="D160" s="799"/>
      <c r="E160" s="799"/>
      <c r="F160" s="638"/>
      <c r="G160" s="638"/>
      <c r="H160" s="638"/>
      <c r="I160" s="638"/>
      <c r="J160" s="638"/>
      <c r="K160" s="615"/>
    </row>
    <row r="161" spans="1:11" ht="44.25" customHeight="1">
      <c r="A161" s="615"/>
      <c r="B161" s="637"/>
      <c r="C161" s="799"/>
      <c r="D161" s="799"/>
      <c r="E161" s="799"/>
      <c r="F161" s="638"/>
      <c r="G161" s="638"/>
      <c r="H161" s="638"/>
      <c r="I161" s="638"/>
      <c r="J161" s="638"/>
      <c r="K161" s="615"/>
    </row>
    <row r="162" spans="1:11" ht="44.25" customHeight="1">
      <c r="A162" s="615"/>
      <c r="B162" s="637"/>
      <c r="C162" s="799"/>
      <c r="D162" s="799"/>
      <c r="E162" s="799"/>
      <c r="F162" s="638"/>
      <c r="G162" s="638"/>
      <c r="H162" s="638"/>
      <c r="I162" s="638"/>
      <c r="J162" s="638"/>
      <c r="K162" s="615"/>
    </row>
    <row r="163" spans="1:11" ht="44.25" customHeight="1">
      <c r="A163" s="615"/>
      <c r="B163" s="637"/>
      <c r="C163" s="799"/>
      <c r="D163" s="799"/>
      <c r="E163" s="799"/>
      <c r="F163" s="638"/>
      <c r="G163" s="638"/>
      <c r="H163" s="638"/>
      <c r="I163" s="638"/>
      <c r="J163" s="638"/>
      <c r="K163" s="615"/>
    </row>
    <row r="164" spans="1:11" ht="44.25" customHeight="1">
      <c r="A164" s="615"/>
      <c r="B164" s="637"/>
      <c r="C164" s="799"/>
      <c r="D164" s="799"/>
      <c r="E164" s="799"/>
      <c r="F164" s="638"/>
      <c r="G164" s="638"/>
      <c r="H164" s="638"/>
      <c r="I164" s="638"/>
      <c r="J164" s="638"/>
      <c r="K164" s="615"/>
    </row>
    <row r="165" spans="1:11" ht="44.25" customHeight="1">
      <c r="A165" s="615"/>
      <c r="B165" s="637"/>
      <c r="C165" s="799"/>
      <c r="D165" s="799"/>
      <c r="E165" s="799"/>
      <c r="F165" s="638"/>
      <c r="G165" s="638"/>
      <c r="H165" s="638"/>
      <c r="I165" s="638"/>
      <c r="J165" s="638"/>
      <c r="K165" s="615"/>
    </row>
    <row r="166" spans="1:11" ht="44.25" customHeight="1">
      <c r="A166" s="615"/>
      <c r="B166" s="637"/>
      <c r="C166" s="799"/>
      <c r="D166" s="799"/>
      <c r="E166" s="799"/>
      <c r="F166" s="638"/>
      <c r="G166" s="638"/>
      <c r="H166" s="638"/>
      <c r="I166" s="638"/>
      <c r="J166" s="638"/>
      <c r="K166" s="615"/>
    </row>
    <row r="167" spans="1:11" ht="44.25" customHeight="1">
      <c r="A167" s="615"/>
      <c r="B167" s="637"/>
      <c r="C167" s="799"/>
      <c r="D167" s="799"/>
      <c r="E167" s="799"/>
      <c r="F167" s="638"/>
      <c r="G167" s="638"/>
      <c r="H167" s="638"/>
      <c r="I167" s="638"/>
      <c r="J167" s="638"/>
      <c r="K167" s="615"/>
    </row>
    <row r="168" spans="1:11" ht="44.25" customHeight="1">
      <c r="A168" s="615"/>
      <c r="B168" s="637"/>
      <c r="C168" s="799"/>
      <c r="D168" s="799"/>
      <c r="E168" s="799"/>
      <c r="F168" s="638"/>
      <c r="G168" s="638"/>
      <c r="H168" s="638"/>
      <c r="I168" s="638"/>
      <c r="J168" s="638"/>
      <c r="K168" s="615"/>
    </row>
    <row r="169" spans="1:11" ht="44.25" customHeight="1">
      <c r="A169" s="615"/>
      <c r="B169" s="637"/>
      <c r="C169" s="799"/>
      <c r="D169" s="799"/>
      <c r="E169" s="799"/>
      <c r="F169" s="638"/>
      <c r="G169" s="638"/>
      <c r="H169" s="638"/>
      <c r="I169" s="638"/>
      <c r="J169" s="638"/>
      <c r="K169" s="615"/>
    </row>
    <row r="170" spans="1:11" ht="44.25" customHeight="1">
      <c r="A170" s="615"/>
      <c r="B170" s="637"/>
      <c r="C170" s="799"/>
      <c r="D170" s="799"/>
      <c r="E170" s="799"/>
      <c r="F170" s="638"/>
      <c r="G170" s="638"/>
      <c r="H170" s="638"/>
      <c r="I170" s="638"/>
      <c r="J170" s="638"/>
      <c r="K170" s="615"/>
    </row>
    <row r="171" spans="1:11" ht="44.25" customHeight="1">
      <c r="A171" s="615"/>
      <c r="B171" s="637"/>
      <c r="C171" s="799"/>
      <c r="D171" s="799"/>
      <c r="E171" s="799"/>
      <c r="F171" s="638"/>
      <c r="G171" s="638"/>
      <c r="H171" s="638"/>
      <c r="I171" s="638"/>
      <c r="J171" s="638"/>
      <c r="K171" s="615"/>
    </row>
    <row r="172" spans="1:11" ht="44.25" customHeight="1">
      <c r="A172" s="615"/>
      <c r="B172" s="637"/>
      <c r="C172" s="799"/>
      <c r="D172" s="799"/>
      <c r="E172" s="799"/>
      <c r="F172" s="638"/>
      <c r="G172" s="638"/>
      <c r="H172" s="638"/>
      <c r="I172" s="638"/>
      <c r="J172" s="638"/>
      <c r="K172" s="615"/>
    </row>
    <row r="173" spans="1:11" ht="44.25" customHeight="1">
      <c r="A173" s="615"/>
      <c r="B173" s="637"/>
      <c r="C173" s="799"/>
      <c r="D173" s="799"/>
      <c r="E173" s="799"/>
      <c r="F173" s="638"/>
      <c r="G173" s="638"/>
      <c r="H173" s="638"/>
      <c r="I173" s="638"/>
      <c r="J173" s="638"/>
      <c r="K173" s="615"/>
    </row>
    <row r="174" spans="1:11" ht="44.25" customHeight="1">
      <c r="A174" s="615"/>
      <c r="B174" s="637"/>
      <c r="C174" s="799"/>
      <c r="D174" s="799"/>
      <c r="E174" s="799"/>
      <c r="F174" s="638"/>
      <c r="G174" s="638"/>
      <c r="H174" s="638"/>
      <c r="I174" s="638"/>
      <c r="J174" s="638"/>
      <c r="K174" s="615"/>
    </row>
    <row r="175" spans="1:11" ht="44.25" customHeight="1">
      <c r="A175" s="615"/>
      <c r="B175" s="637"/>
      <c r="C175" s="799"/>
      <c r="D175" s="799"/>
      <c r="E175" s="799"/>
      <c r="F175" s="638"/>
      <c r="G175" s="638"/>
      <c r="H175" s="638"/>
      <c r="I175" s="638"/>
      <c r="J175" s="638"/>
      <c r="K175" s="615"/>
    </row>
    <row r="176" spans="1:11" ht="44.25" customHeight="1">
      <c r="A176" s="615"/>
      <c r="B176" s="637"/>
      <c r="C176" s="799"/>
      <c r="D176" s="799"/>
      <c r="E176" s="799"/>
      <c r="F176" s="638"/>
      <c r="G176" s="638"/>
      <c r="H176" s="638"/>
      <c r="I176" s="638"/>
      <c r="J176" s="638"/>
      <c r="K176" s="615"/>
    </row>
    <row r="177" spans="1:11" ht="44.25" customHeight="1">
      <c r="A177" s="615"/>
      <c r="B177" s="637"/>
      <c r="C177" s="799"/>
      <c r="D177" s="799"/>
      <c r="E177" s="799"/>
      <c r="F177" s="638"/>
      <c r="G177" s="638"/>
      <c r="H177" s="638"/>
      <c r="I177" s="638"/>
      <c r="J177" s="638"/>
      <c r="K177" s="615"/>
    </row>
    <row r="178" spans="1:11" ht="44.25" customHeight="1">
      <c r="A178" s="615"/>
      <c r="B178" s="637"/>
      <c r="C178" s="799"/>
      <c r="D178" s="799"/>
      <c r="E178" s="799"/>
      <c r="F178" s="638"/>
      <c r="G178" s="638"/>
      <c r="H178" s="638"/>
      <c r="I178" s="638"/>
      <c r="J178" s="638"/>
      <c r="K178" s="615"/>
    </row>
    <row r="179" spans="1:11" ht="44.25" customHeight="1">
      <c r="A179" s="615"/>
      <c r="B179" s="637"/>
      <c r="C179" s="799"/>
      <c r="D179" s="799"/>
      <c r="E179" s="799"/>
      <c r="F179" s="638"/>
      <c r="G179" s="638"/>
      <c r="H179" s="638"/>
      <c r="I179" s="638"/>
      <c r="J179" s="638"/>
      <c r="K179" s="615"/>
    </row>
    <row r="180" spans="1:11" ht="44.25" customHeight="1">
      <c r="A180" s="615"/>
      <c r="B180" s="637"/>
      <c r="C180" s="799"/>
      <c r="D180" s="799"/>
      <c r="E180" s="799"/>
      <c r="F180" s="638"/>
      <c r="G180" s="638"/>
      <c r="H180" s="638"/>
      <c r="I180" s="638"/>
      <c r="J180" s="638"/>
      <c r="K180" s="615"/>
    </row>
    <row r="181" spans="1:11" ht="44.25" customHeight="1">
      <c r="A181" s="615"/>
      <c r="B181" s="637"/>
      <c r="C181" s="799"/>
      <c r="D181" s="799"/>
      <c r="E181" s="799"/>
      <c r="F181" s="638"/>
      <c r="G181" s="638"/>
      <c r="H181" s="638"/>
      <c r="I181" s="638"/>
      <c r="J181" s="638"/>
      <c r="K181" s="615"/>
    </row>
    <row r="182" spans="1:11" ht="44.25" customHeight="1">
      <c r="A182" s="615"/>
      <c r="B182" s="637"/>
      <c r="C182" s="799"/>
      <c r="D182" s="799"/>
      <c r="E182" s="799"/>
      <c r="F182" s="638"/>
      <c r="G182" s="638"/>
      <c r="H182" s="638"/>
      <c r="I182" s="638"/>
      <c r="J182" s="638"/>
      <c r="K182" s="615"/>
    </row>
    <row r="183" spans="1:11" ht="44.25" customHeight="1">
      <c r="A183" s="615"/>
      <c r="B183" s="637"/>
      <c r="C183" s="799"/>
      <c r="D183" s="799"/>
      <c r="E183" s="799"/>
      <c r="F183" s="638"/>
      <c r="G183" s="638"/>
      <c r="H183" s="638"/>
      <c r="I183" s="638"/>
      <c r="J183" s="638"/>
      <c r="K183" s="615"/>
    </row>
    <row r="184" spans="1:11" ht="44.25" customHeight="1">
      <c r="A184" s="615"/>
      <c r="B184" s="637"/>
      <c r="C184" s="799"/>
      <c r="D184" s="799"/>
      <c r="E184" s="799"/>
      <c r="F184" s="638"/>
      <c r="G184" s="638"/>
      <c r="H184" s="638"/>
      <c r="I184" s="638"/>
      <c r="J184" s="638"/>
      <c r="K184" s="615"/>
    </row>
    <row r="185" spans="1:11" ht="44.25" customHeight="1">
      <c r="A185" s="615"/>
      <c r="B185" s="637"/>
      <c r="C185" s="799"/>
      <c r="D185" s="799"/>
      <c r="E185" s="799"/>
      <c r="F185" s="638"/>
      <c r="G185" s="638"/>
      <c r="H185" s="638"/>
      <c r="I185" s="638"/>
      <c r="J185" s="638"/>
      <c r="K185" s="615"/>
    </row>
    <row r="186" spans="1:11" ht="44.25" customHeight="1">
      <c r="A186" s="615"/>
      <c r="B186" s="637"/>
      <c r="C186" s="799"/>
      <c r="D186" s="799"/>
      <c r="E186" s="799"/>
      <c r="F186" s="638"/>
      <c r="G186" s="638"/>
      <c r="H186" s="638"/>
      <c r="I186" s="638"/>
      <c r="J186" s="638"/>
      <c r="K186" s="615"/>
    </row>
    <row r="187" spans="1:11" ht="44.25" customHeight="1">
      <c r="A187" s="615"/>
      <c r="B187" s="637"/>
      <c r="C187" s="799"/>
      <c r="D187" s="799"/>
      <c r="E187" s="799"/>
      <c r="F187" s="638"/>
      <c r="G187" s="638"/>
      <c r="H187" s="638"/>
      <c r="I187" s="638"/>
      <c r="J187" s="638"/>
      <c r="K187" s="615"/>
    </row>
    <row r="188" spans="1:11" ht="44.25" customHeight="1">
      <c r="A188" s="615"/>
      <c r="B188" s="637"/>
      <c r="C188" s="799"/>
      <c r="D188" s="799"/>
      <c r="E188" s="799"/>
      <c r="F188" s="638"/>
      <c r="G188" s="638"/>
      <c r="H188" s="638"/>
      <c r="I188" s="638"/>
      <c r="J188" s="638"/>
      <c r="K188" s="615"/>
    </row>
    <row r="189" spans="1:11" ht="44.25" customHeight="1">
      <c r="A189" s="615"/>
      <c r="B189" s="637"/>
      <c r="C189" s="799"/>
      <c r="D189" s="799"/>
      <c r="E189" s="799"/>
      <c r="F189" s="638"/>
      <c r="G189" s="638"/>
      <c r="H189" s="638"/>
      <c r="I189" s="638"/>
      <c r="J189" s="638"/>
      <c r="K189" s="615"/>
    </row>
    <row r="190" spans="1:11" ht="44.25" customHeight="1">
      <c r="A190" s="615"/>
      <c r="B190" s="637"/>
      <c r="C190" s="799"/>
      <c r="D190" s="799"/>
      <c r="E190" s="799"/>
      <c r="F190" s="638"/>
      <c r="G190" s="638"/>
      <c r="H190" s="638"/>
      <c r="I190" s="638"/>
      <c r="J190" s="638"/>
      <c r="K190" s="615"/>
    </row>
    <row r="191" spans="1:11" ht="44.25" customHeight="1">
      <c r="A191" s="615"/>
      <c r="B191" s="637"/>
      <c r="C191" s="799"/>
      <c r="D191" s="799"/>
      <c r="E191" s="799"/>
      <c r="F191" s="638"/>
      <c r="G191" s="638"/>
      <c r="H191" s="638"/>
      <c r="I191" s="638"/>
      <c r="J191" s="638"/>
      <c r="K191" s="615"/>
    </row>
    <row r="192" spans="1:11" ht="44.25" customHeight="1">
      <c r="A192" s="615"/>
      <c r="B192" s="637"/>
      <c r="C192" s="799"/>
      <c r="D192" s="799"/>
      <c r="E192" s="799"/>
      <c r="F192" s="638"/>
      <c r="G192" s="638"/>
      <c r="H192" s="638"/>
      <c r="I192" s="638"/>
      <c r="J192" s="638"/>
      <c r="K192" s="615"/>
    </row>
    <row r="193" spans="1:11" ht="44.25" customHeight="1">
      <c r="A193" s="615"/>
      <c r="B193" s="637"/>
      <c r="C193" s="799"/>
      <c r="D193" s="799"/>
      <c r="E193" s="799"/>
      <c r="F193" s="638"/>
      <c r="G193" s="638"/>
      <c r="H193" s="638"/>
      <c r="I193" s="638"/>
      <c r="J193" s="638"/>
      <c r="K193" s="615"/>
    </row>
    <row r="194" spans="1:11" ht="44.25" customHeight="1">
      <c r="A194" s="615"/>
      <c r="B194" s="637"/>
      <c r="C194" s="799"/>
      <c r="D194" s="799"/>
      <c r="E194" s="799"/>
      <c r="F194" s="638"/>
      <c r="G194" s="638"/>
      <c r="H194" s="638"/>
      <c r="I194" s="638"/>
      <c r="J194" s="638"/>
      <c r="K194" s="615"/>
    </row>
    <row r="195" spans="1:11" ht="44.25" customHeight="1">
      <c r="A195" s="615"/>
      <c r="B195" s="637"/>
      <c r="C195" s="799"/>
      <c r="D195" s="799"/>
      <c r="E195" s="799"/>
      <c r="F195" s="638"/>
      <c r="G195" s="638"/>
      <c r="H195" s="638"/>
      <c r="I195" s="638"/>
      <c r="J195" s="638"/>
      <c r="K195" s="615"/>
    </row>
    <row r="196" spans="1:11" ht="44.25" customHeight="1">
      <c r="A196" s="615"/>
      <c r="B196" s="637"/>
      <c r="C196" s="799"/>
      <c r="D196" s="799"/>
      <c r="E196" s="799"/>
      <c r="F196" s="638"/>
      <c r="G196" s="638"/>
      <c r="H196" s="638"/>
      <c r="I196" s="638"/>
      <c r="J196" s="638"/>
      <c r="K196" s="615"/>
    </row>
    <row r="197" spans="1:11" ht="44.25" customHeight="1">
      <c r="A197" s="615"/>
      <c r="B197" s="637"/>
      <c r="C197" s="799"/>
      <c r="D197" s="799"/>
      <c r="E197" s="799"/>
      <c r="F197" s="638"/>
      <c r="G197" s="638"/>
      <c r="H197" s="638"/>
      <c r="I197" s="638"/>
      <c r="J197" s="638"/>
      <c r="K197" s="615"/>
    </row>
    <row r="198" spans="1:11" ht="44.25" customHeight="1">
      <c r="A198" s="615"/>
      <c r="B198" s="637"/>
      <c r="C198" s="799"/>
      <c r="D198" s="799"/>
      <c r="E198" s="799"/>
      <c r="F198" s="638"/>
      <c r="G198" s="638"/>
      <c r="H198" s="638"/>
      <c r="I198" s="638"/>
      <c r="J198" s="638"/>
      <c r="K198" s="615"/>
    </row>
    <row r="199" spans="1:11" ht="44.25" customHeight="1">
      <c r="A199" s="615"/>
      <c r="B199" s="637"/>
      <c r="C199" s="799"/>
      <c r="D199" s="799"/>
      <c r="E199" s="799"/>
      <c r="F199" s="638"/>
      <c r="G199" s="638"/>
      <c r="H199" s="638"/>
      <c r="I199" s="638"/>
      <c r="J199" s="638"/>
      <c r="K199" s="615"/>
    </row>
    <row r="200" spans="1:11" ht="44.25" customHeight="1">
      <c r="A200" s="615"/>
      <c r="B200" s="637"/>
      <c r="C200" s="799"/>
      <c r="D200" s="799"/>
      <c r="E200" s="799"/>
      <c r="F200" s="638"/>
      <c r="G200" s="638"/>
      <c r="H200" s="638"/>
      <c r="I200" s="638"/>
      <c r="J200" s="638"/>
      <c r="K200" s="615"/>
    </row>
    <row r="201" spans="1:11" ht="44.25" customHeight="1">
      <c r="A201" s="615"/>
      <c r="B201" s="637"/>
      <c r="C201" s="799"/>
      <c r="D201" s="799"/>
      <c r="E201" s="799"/>
      <c r="F201" s="638"/>
      <c r="G201" s="638"/>
      <c r="H201" s="638"/>
      <c r="I201" s="638"/>
      <c r="J201" s="638"/>
      <c r="K201" s="615"/>
    </row>
    <row r="202" spans="1:11" ht="44.25" customHeight="1">
      <c r="A202" s="615"/>
      <c r="B202" s="637"/>
      <c r="C202" s="799"/>
      <c r="D202" s="799"/>
      <c r="E202" s="799"/>
      <c r="F202" s="638"/>
      <c r="G202" s="638"/>
      <c r="H202" s="638"/>
      <c r="I202" s="638"/>
      <c r="J202" s="638"/>
      <c r="K202" s="615"/>
    </row>
    <row r="203" spans="1:11" ht="44.25" customHeight="1">
      <c r="A203" s="615"/>
      <c r="B203" s="637"/>
      <c r="C203" s="799"/>
      <c r="D203" s="799"/>
      <c r="E203" s="799"/>
      <c r="F203" s="638"/>
      <c r="G203" s="638"/>
      <c r="H203" s="638"/>
      <c r="I203" s="638"/>
      <c r="J203" s="638"/>
      <c r="K203" s="615"/>
    </row>
    <row r="204" spans="1:11" ht="44.25" customHeight="1">
      <c r="A204" s="615"/>
      <c r="B204" s="637"/>
      <c r="C204" s="799"/>
      <c r="D204" s="799"/>
      <c r="E204" s="799"/>
      <c r="F204" s="638"/>
      <c r="G204" s="638"/>
      <c r="H204" s="638"/>
      <c r="I204" s="638"/>
      <c r="J204" s="638"/>
      <c r="K204" s="615"/>
    </row>
    <row r="205" spans="1:11" ht="44.25" customHeight="1">
      <c r="A205" s="615"/>
      <c r="B205" s="637"/>
      <c r="C205" s="799"/>
      <c r="D205" s="799"/>
      <c r="E205" s="799"/>
      <c r="F205" s="638"/>
      <c r="G205" s="638"/>
      <c r="H205" s="638"/>
      <c r="I205" s="638"/>
      <c r="J205" s="638"/>
      <c r="K205" s="615"/>
    </row>
    <row r="206" spans="1:11" ht="44.25" customHeight="1">
      <c r="A206" s="615"/>
      <c r="B206" s="637"/>
      <c r="C206" s="799"/>
      <c r="D206" s="799"/>
      <c r="E206" s="799"/>
      <c r="F206" s="638"/>
      <c r="G206" s="638"/>
      <c r="H206" s="638"/>
      <c r="I206" s="638"/>
      <c r="J206" s="638"/>
      <c r="K206" s="615"/>
    </row>
    <row r="207" spans="1:11" ht="44.25" customHeight="1">
      <c r="A207" s="615"/>
      <c r="B207" s="637"/>
      <c r="C207" s="799"/>
      <c r="D207" s="799"/>
      <c r="E207" s="799"/>
      <c r="F207" s="638"/>
      <c r="G207" s="638"/>
      <c r="H207" s="638"/>
      <c r="I207" s="638"/>
      <c r="J207" s="638"/>
      <c r="K207" s="615"/>
    </row>
    <row r="208" spans="1:11" ht="44.25" customHeight="1">
      <c r="A208" s="615"/>
      <c r="B208" s="637"/>
      <c r="C208" s="799"/>
      <c r="D208" s="799"/>
      <c r="E208" s="799"/>
      <c r="F208" s="638"/>
      <c r="G208" s="638"/>
      <c r="H208" s="638"/>
      <c r="I208" s="638"/>
      <c r="J208" s="638"/>
      <c r="K208" s="615"/>
    </row>
    <row r="209" spans="1:11" ht="44.25" customHeight="1">
      <c r="A209" s="615"/>
      <c r="B209" s="637"/>
      <c r="C209" s="799"/>
      <c r="D209" s="799"/>
      <c r="E209" s="799"/>
      <c r="F209" s="638"/>
      <c r="G209" s="638"/>
      <c r="H209" s="638"/>
      <c r="I209" s="638"/>
      <c r="J209" s="638"/>
      <c r="K209" s="615"/>
    </row>
    <row r="210" spans="1:11" ht="44.25" customHeight="1">
      <c r="A210" s="615"/>
      <c r="B210" s="637"/>
      <c r="C210" s="799"/>
      <c r="D210" s="799"/>
      <c r="E210" s="799"/>
      <c r="F210" s="638"/>
      <c r="G210" s="638"/>
      <c r="H210" s="638"/>
      <c r="I210" s="638"/>
      <c r="J210" s="638"/>
      <c r="K210" s="615"/>
    </row>
    <row r="211" spans="1:11" ht="44.25" customHeight="1">
      <c r="A211" s="615"/>
      <c r="B211" s="637"/>
      <c r="C211" s="799"/>
      <c r="D211" s="799"/>
      <c r="E211" s="799"/>
      <c r="F211" s="638"/>
      <c r="G211" s="638"/>
      <c r="H211" s="638"/>
      <c r="I211" s="638"/>
      <c r="J211" s="638"/>
      <c r="K211" s="615"/>
    </row>
    <row r="212" spans="1:11" ht="44.25" customHeight="1">
      <c r="A212" s="615"/>
      <c r="B212" s="637"/>
      <c r="C212" s="799"/>
      <c r="D212" s="799"/>
      <c r="E212" s="799"/>
      <c r="F212" s="638"/>
      <c r="G212" s="638"/>
      <c r="H212" s="638"/>
      <c r="I212" s="638"/>
      <c r="J212" s="638"/>
      <c r="K212" s="615"/>
    </row>
    <row r="213" spans="1:11" ht="44.25" customHeight="1">
      <c r="A213" s="615"/>
      <c r="B213" s="637"/>
      <c r="C213" s="799"/>
      <c r="D213" s="799"/>
      <c r="E213" s="799"/>
      <c r="F213" s="638"/>
      <c r="G213" s="638"/>
      <c r="H213" s="638"/>
      <c r="I213" s="638"/>
      <c r="J213" s="638"/>
      <c r="K213" s="615"/>
    </row>
    <row r="214" spans="1:11" ht="44.25" customHeight="1">
      <c r="A214" s="615"/>
      <c r="B214" s="637"/>
      <c r="C214" s="799"/>
      <c r="D214" s="799"/>
      <c r="E214" s="799"/>
      <c r="F214" s="638"/>
      <c r="G214" s="638"/>
      <c r="H214" s="638"/>
      <c r="I214" s="638"/>
      <c r="J214" s="638"/>
      <c r="K214" s="615"/>
    </row>
    <row r="215" spans="1:11" ht="44.25" customHeight="1">
      <c r="A215" s="615"/>
      <c r="B215" s="637"/>
      <c r="C215" s="799"/>
      <c r="D215" s="799"/>
      <c r="E215" s="799"/>
      <c r="F215" s="638"/>
      <c r="G215" s="638"/>
      <c r="H215" s="638"/>
      <c r="I215" s="638"/>
      <c r="J215" s="638"/>
      <c r="K215" s="615"/>
    </row>
    <row r="216" spans="1:11" ht="44.25" customHeight="1">
      <c r="A216" s="615"/>
      <c r="B216" s="637"/>
      <c r="C216" s="799"/>
      <c r="D216" s="799"/>
      <c r="E216" s="799"/>
      <c r="F216" s="638"/>
      <c r="G216" s="638"/>
      <c r="H216" s="638"/>
      <c r="I216" s="638"/>
      <c r="J216" s="638"/>
      <c r="K216" s="615"/>
    </row>
    <row r="217" spans="1:11" ht="44.25" customHeight="1">
      <c r="A217" s="615"/>
      <c r="B217" s="637"/>
      <c r="C217" s="799"/>
      <c r="D217" s="799"/>
      <c r="E217" s="799"/>
      <c r="F217" s="638"/>
      <c r="G217" s="638"/>
      <c r="H217" s="638"/>
      <c r="I217" s="638"/>
      <c r="J217" s="638"/>
      <c r="K217" s="615"/>
    </row>
    <row r="218" spans="1:11" ht="44.25" customHeight="1">
      <c r="A218" s="615"/>
      <c r="B218" s="637"/>
      <c r="C218" s="799"/>
      <c r="D218" s="799"/>
      <c r="E218" s="799"/>
      <c r="F218" s="638"/>
      <c r="G218" s="638"/>
      <c r="H218" s="638"/>
      <c r="I218" s="638"/>
      <c r="J218" s="638"/>
      <c r="K218" s="615"/>
    </row>
    <row r="219" spans="1:11" ht="44.25" customHeight="1">
      <c r="A219" s="615"/>
      <c r="B219" s="637"/>
      <c r="C219" s="799"/>
      <c r="D219" s="799"/>
      <c r="E219" s="799"/>
      <c r="F219" s="638"/>
      <c r="G219" s="638"/>
      <c r="H219" s="638"/>
      <c r="I219" s="638"/>
      <c r="J219" s="638"/>
      <c r="K219" s="615"/>
    </row>
    <row r="220" spans="1:11" ht="44.25" customHeight="1">
      <c r="A220" s="615"/>
      <c r="B220" s="637"/>
      <c r="C220" s="799"/>
      <c r="D220" s="799"/>
      <c r="E220" s="799"/>
      <c r="F220" s="638"/>
      <c r="G220" s="638"/>
      <c r="H220" s="638"/>
      <c r="I220" s="638"/>
      <c r="J220" s="638"/>
      <c r="K220" s="615"/>
    </row>
    <row r="221" spans="1:11" ht="44.25" customHeight="1">
      <c r="A221" s="615"/>
      <c r="B221" s="637"/>
      <c r="C221" s="799"/>
      <c r="D221" s="799"/>
      <c r="E221" s="799"/>
      <c r="F221" s="638"/>
      <c r="G221" s="638"/>
      <c r="H221" s="638"/>
      <c r="I221" s="638"/>
      <c r="J221" s="638"/>
      <c r="K221" s="615"/>
    </row>
    <row r="222" spans="1:11" ht="44.25" customHeight="1">
      <c r="A222" s="615"/>
      <c r="B222" s="637"/>
      <c r="C222" s="799"/>
      <c r="D222" s="799"/>
      <c r="E222" s="799"/>
      <c r="F222" s="638"/>
      <c r="G222" s="638"/>
      <c r="H222" s="638"/>
      <c r="I222" s="638"/>
      <c r="J222" s="638"/>
      <c r="K222" s="615"/>
    </row>
    <row r="223" spans="1:11" ht="44.25" customHeight="1">
      <c r="A223" s="615"/>
      <c r="B223" s="637"/>
      <c r="C223" s="799"/>
      <c r="D223" s="799"/>
      <c r="E223" s="799"/>
      <c r="F223" s="638"/>
      <c r="G223" s="638"/>
      <c r="H223" s="638"/>
      <c r="I223" s="638"/>
      <c r="J223" s="638"/>
      <c r="K223" s="615"/>
    </row>
    <row r="224" spans="1:11" ht="44.25" customHeight="1">
      <c r="A224" s="615"/>
      <c r="B224" s="637"/>
      <c r="C224" s="799"/>
      <c r="D224" s="799"/>
      <c r="E224" s="799"/>
      <c r="F224" s="638"/>
      <c r="G224" s="638"/>
      <c r="H224" s="638"/>
      <c r="I224" s="638"/>
      <c r="J224" s="638"/>
      <c r="K224" s="615"/>
    </row>
    <row r="225" spans="1:11" ht="44.25" customHeight="1">
      <c r="A225" s="615"/>
      <c r="B225" s="637"/>
      <c r="C225" s="799"/>
      <c r="D225" s="799"/>
      <c r="E225" s="799"/>
      <c r="F225" s="638"/>
      <c r="G225" s="638"/>
      <c r="H225" s="638"/>
      <c r="I225" s="638"/>
      <c r="J225" s="638"/>
      <c r="K225" s="615"/>
    </row>
    <row r="226" spans="1:11" ht="44.25" customHeight="1">
      <c r="A226" s="615"/>
      <c r="B226" s="637"/>
      <c r="C226" s="799"/>
      <c r="D226" s="799"/>
      <c r="E226" s="799"/>
      <c r="F226" s="638"/>
      <c r="G226" s="638"/>
      <c r="H226" s="638"/>
      <c r="I226" s="638"/>
      <c r="J226" s="638"/>
      <c r="K226" s="615"/>
    </row>
    <row r="227" spans="1:11" ht="44.25" customHeight="1">
      <c r="A227" s="615"/>
      <c r="B227" s="637"/>
      <c r="C227" s="799"/>
      <c r="D227" s="799"/>
      <c r="E227" s="799"/>
      <c r="F227" s="638"/>
      <c r="G227" s="638"/>
      <c r="H227" s="638"/>
      <c r="I227" s="638"/>
      <c r="J227" s="638"/>
      <c r="K227" s="615"/>
    </row>
    <row r="228" spans="1:11" ht="44.25" customHeight="1">
      <c r="A228" s="615"/>
      <c r="B228" s="637"/>
      <c r="C228" s="799"/>
      <c r="D228" s="799"/>
      <c r="E228" s="799"/>
      <c r="F228" s="638"/>
      <c r="G228" s="638"/>
      <c r="H228" s="638"/>
      <c r="I228" s="638"/>
      <c r="J228" s="638"/>
      <c r="K228" s="615"/>
    </row>
    <row r="229" spans="1:11" ht="44.25" customHeight="1">
      <c r="A229" s="615"/>
      <c r="B229" s="637"/>
      <c r="C229" s="799"/>
      <c r="D229" s="799"/>
      <c r="E229" s="799"/>
      <c r="F229" s="638"/>
      <c r="G229" s="638"/>
      <c r="H229" s="638"/>
      <c r="I229" s="638"/>
      <c r="J229" s="638"/>
      <c r="K229" s="615"/>
    </row>
    <row r="230" spans="1:11" ht="44.25" customHeight="1">
      <c r="A230" s="615"/>
      <c r="B230" s="637"/>
      <c r="C230" s="799"/>
      <c r="D230" s="799"/>
      <c r="E230" s="799"/>
      <c r="F230" s="638"/>
      <c r="G230" s="638"/>
      <c r="H230" s="638"/>
      <c r="I230" s="638"/>
      <c r="J230" s="638"/>
      <c r="K230" s="615"/>
    </row>
    <row r="231" spans="1:11" ht="44.25" customHeight="1">
      <c r="A231" s="615"/>
      <c r="B231" s="637"/>
      <c r="C231" s="799"/>
      <c r="D231" s="799"/>
      <c r="E231" s="799"/>
      <c r="F231" s="638"/>
      <c r="G231" s="638"/>
      <c r="H231" s="638"/>
      <c r="I231" s="638"/>
      <c r="J231" s="638"/>
      <c r="K231" s="615"/>
    </row>
    <row r="232" spans="1:11" ht="44.25" customHeight="1">
      <c r="A232" s="615"/>
      <c r="B232" s="637"/>
      <c r="C232" s="799"/>
      <c r="D232" s="799"/>
      <c r="E232" s="799"/>
      <c r="F232" s="638"/>
      <c r="G232" s="638"/>
      <c r="H232" s="638"/>
      <c r="I232" s="638"/>
      <c r="J232" s="638"/>
      <c r="K232" s="615"/>
    </row>
    <row r="233" spans="1:11" ht="44.25" customHeight="1">
      <c r="A233" s="615"/>
      <c r="B233" s="637"/>
      <c r="C233" s="799"/>
      <c r="D233" s="799"/>
      <c r="E233" s="799"/>
      <c r="F233" s="638"/>
      <c r="G233" s="638"/>
      <c r="H233" s="638"/>
      <c r="I233" s="638"/>
      <c r="J233" s="638"/>
      <c r="K233" s="615"/>
    </row>
    <row r="234" spans="1:11" ht="44.25" customHeight="1">
      <c r="A234" s="615"/>
      <c r="B234" s="637"/>
      <c r="C234" s="799"/>
      <c r="D234" s="799"/>
      <c r="E234" s="799"/>
      <c r="F234" s="638"/>
      <c r="G234" s="638"/>
      <c r="H234" s="638"/>
      <c r="I234" s="638"/>
      <c r="J234" s="638"/>
      <c r="K234" s="615"/>
    </row>
    <row r="235" spans="1:11" ht="44.25" customHeight="1">
      <c r="A235" s="615"/>
      <c r="B235" s="637"/>
      <c r="C235" s="799"/>
      <c r="D235" s="799"/>
      <c r="E235" s="799"/>
      <c r="F235" s="638"/>
      <c r="G235" s="638"/>
      <c r="H235" s="638"/>
      <c r="I235" s="638"/>
      <c r="J235" s="638"/>
      <c r="K235" s="615"/>
    </row>
    <row r="236" spans="1:11" ht="44.25" customHeight="1">
      <c r="A236" s="615"/>
      <c r="B236" s="637"/>
      <c r="C236" s="799"/>
      <c r="D236" s="799"/>
      <c r="E236" s="799"/>
      <c r="F236" s="638"/>
      <c r="G236" s="638"/>
      <c r="H236" s="638"/>
      <c r="I236" s="638"/>
      <c r="J236" s="638"/>
      <c r="K236" s="615"/>
    </row>
    <row r="237" spans="1:11" ht="44.25" customHeight="1">
      <c r="A237" s="615"/>
      <c r="B237" s="637"/>
      <c r="C237" s="799"/>
      <c r="D237" s="799"/>
      <c r="E237" s="799"/>
      <c r="F237" s="638"/>
      <c r="G237" s="638"/>
      <c r="H237" s="638"/>
      <c r="I237" s="638"/>
      <c r="J237" s="638"/>
      <c r="K237" s="615"/>
    </row>
    <row r="238" spans="1:11" ht="44.25" customHeight="1">
      <c r="A238" s="615"/>
      <c r="B238" s="637"/>
      <c r="C238" s="799"/>
      <c r="D238" s="799"/>
      <c r="E238" s="799"/>
      <c r="F238" s="638"/>
      <c r="G238" s="638"/>
      <c r="H238" s="638"/>
      <c r="I238" s="638"/>
      <c r="J238" s="638"/>
      <c r="K238" s="615"/>
    </row>
    <row r="239" spans="1:11" ht="44.25" customHeight="1">
      <c r="A239" s="615"/>
      <c r="B239" s="637"/>
      <c r="C239" s="799"/>
      <c r="D239" s="799"/>
      <c r="E239" s="799"/>
      <c r="F239" s="638"/>
      <c r="G239" s="638"/>
      <c r="H239" s="638"/>
      <c r="I239" s="638"/>
      <c r="J239" s="638"/>
      <c r="K239" s="615"/>
    </row>
    <row r="240" spans="1:11" ht="44.25" customHeight="1">
      <c r="A240" s="615"/>
      <c r="B240" s="637"/>
      <c r="C240" s="799"/>
      <c r="D240" s="799"/>
      <c r="E240" s="799"/>
      <c r="F240" s="638"/>
      <c r="G240" s="638"/>
      <c r="H240" s="638"/>
      <c r="I240" s="638"/>
      <c r="J240" s="638"/>
      <c r="K240" s="615"/>
    </row>
    <row r="241" spans="1:11" ht="44.25" customHeight="1">
      <c r="A241" s="615"/>
      <c r="B241" s="637"/>
      <c r="C241" s="799"/>
      <c r="D241" s="799"/>
      <c r="E241" s="799"/>
      <c r="F241" s="638"/>
      <c r="G241" s="638"/>
      <c r="H241" s="638"/>
      <c r="I241" s="638"/>
      <c r="J241" s="638"/>
      <c r="K241" s="615"/>
    </row>
    <row r="242" spans="1:11" ht="44.25" customHeight="1">
      <c r="A242" s="615"/>
      <c r="B242" s="637"/>
      <c r="C242" s="799"/>
      <c r="D242" s="799"/>
      <c r="E242" s="799"/>
      <c r="F242" s="638"/>
      <c r="G242" s="638"/>
      <c r="H242" s="638"/>
      <c r="I242" s="638"/>
      <c r="J242" s="638"/>
      <c r="K242" s="615"/>
    </row>
    <row r="243" spans="1:11" ht="44.25" customHeight="1">
      <c r="A243" s="615"/>
      <c r="B243" s="637"/>
      <c r="C243" s="799"/>
      <c r="D243" s="799"/>
      <c r="E243" s="799"/>
      <c r="F243" s="638"/>
      <c r="G243" s="638"/>
      <c r="H243" s="638"/>
      <c r="I243" s="638"/>
      <c r="J243" s="638"/>
      <c r="K243" s="615"/>
    </row>
    <row r="244" spans="1:11" ht="44.25" customHeight="1">
      <c r="A244" s="615"/>
      <c r="B244" s="637"/>
      <c r="C244" s="799"/>
      <c r="D244" s="799"/>
      <c r="E244" s="799"/>
      <c r="F244" s="638"/>
      <c r="G244" s="638"/>
      <c r="H244" s="638"/>
      <c r="I244" s="638"/>
      <c r="J244" s="638"/>
      <c r="K244" s="615"/>
    </row>
    <row r="245" spans="1:11" ht="44.25" customHeight="1">
      <c r="A245" s="615"/>
      <c r="B245" s="637"/>
      <c r="C245" s="799"/>
      <c r="D245" s="799"/>
      <c r="E245" s="799"/>
      <c r="F245" s="638"/>
      <c r="G245" s="638"/>
      <c r="H245" s="638"/>
      <c r="I245" s="638"/>
      <c r="J245" s="638"/>
      <c r="K245" s="615"/>
    </row>
    <row r="246" spans="1:11" ht="44.25" customHeight="1">
      <c r="A246" s="615"/>
      <c r="B246" s="637"/>
      <c r="C246" s="799"/>
      <c r="D246" s="799"/>
      <c r="E246" s="799"/>
      <c r="F246" s="638"/>
      <c r="G246" s="638"/>
      <c r="H246" s="638"/>
      <c r="I246" s="638"/>
      <c r="J246" s="638"/>
      <c r="K246" s="615"/>
    </row>
    <row r="247" spans="1:11" ht="44.25" customHeight="1">
      <c r="A247" s="615"/>
      <c r="B247" s="637"/>
      <c r="C247" s="799"/>
      <c r="D247" s="799"/>
      <c r="E247" s="799"/>
      <c r="F247" s="638"/>
      <c r="G247" s="638"/>
      <c r="H247" s="638"/>
      <c r="I247" s="638"/>
      <c r="J247" s="638"/>
      <c r="K247" s="615"/>
    </row>
  </sheetData>
  <mergeCells count="12">
    <mergeCell ref="B2:K2"/>
    <mergeCell ref="K1:M1"/>
    <mergeCell ref="A5:A6"/>
    <mergeCell ref="B5:B6"/>
    <mergeCell ref="C5:C6"/>
    <mergeCell ref="D5:D6"/>
    <mergeCell ref="E5:E6"/>
    <mergeCell ref="F5:J5"/>
    <mergeCell ref="A3:L3"/>
    <mergeCell ref="K5:K6"/>
    <mergeCell ref="L5:L6"/>
    <mergeCell ref="M5:M6"/>
  </mergeCells>
  <phoneticPr fontId="13" type="noConversion"/>
  <printOptions horizontalCentered="1"/>
  <pageMargins left="0.59055118110236227" right="0.47244094488188981" top="0.47244094488188981" bottom="0.51181102362204722" header="0.11811023622047245" footer="0.23622047244094491"/>
  <pageSetup paperSize="9" scale="66" firstPageNumber="138" fitToHeight="0" orientation="landscape" r:id="rId1"/>
  <headerFooter alignWithMargins="0">
    <oddFooter>&amp;R&amp;P/&amp;N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K11"/>
  <sheetViews>
    <sheetView workbookViewId="0">
      <selection activeCell="K29" sqref="K29"/>
    </sheetView>
  </sheetViews>
  <sheetFormatPr defaultColWidth="9.140625" defaultRowHeight="12.75"/>
  <cols>
    <col min="1" max="10" width="9.7109375" customWidth="1"/>
  </cols>
  <sheetData>
    <row r="11" spans="1:11" ht="20.25">
      <c r="A11" s="1157" t="s">
        <v>602</v>
      </c>
      <c r="B11" s="1157"/>
      <c r="C11" s="1157"/>
      <c r="D11" s="1157"/>
      <c r="E11" s="1157"/>
      <c r="F11" s="1157"/>
      <c r="G11" s="1157"/>
      <c r="H11" s="1157"/>
      <c r="I11" s="1157"/>
      <c r="J11" s="1157"/>
      <c r="K11" s="614"/>
    </row>
  </sheetData>
  <mergeCells count="1">
    <mergeCell ref="A11:J1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280"/>
  <sheetViews>
    <sheetView topLeftCell="A58" zoomScale="85" zoomScaleNormal="85" workbookViewId="0">
      <selection activeCell="J77" sqref="J77"/>
    </sheetView>
  </sheetViews>
  <sheetFormatPr defaultRowHeight="15.75"/>
  <cols>
    <col min="1" max="1" width="5.7109375" style="368" customWidth="1"/>
    <col min="2" max="2" width="45" style="365" customWidth="1"/>
    <col min="3" max="3" width="14.85546875" style="800" customWidth="1"/>
    <col min="4" max="5" width="15.5703125" style="800" customWidth="1"/>
    <col min="6" max="6" width="15.85546875" style="364" customWidth="1"/>
    <col min="7" max="7" width="15.5703125" style="364" customWidth="1"/>
    <col min="8" max="8" width="15" style="364" customWidth="1"/>
    <col min="9" max="9" width="16.5703125" style="364" customWidth="1"/>
    <col min="10" max="10" width="15.28515625" style="364" customWidth="1"/>
    <col min="11" max="16384" width="9.140625" style="364"/>
  </cols>
  <sheetData>
    <row r="1" spans="1:10" s="566" customFormat="1" ht="33.75" customHeight="1">
      <c r="A1" s="440"/>
      <c r="B1" s="430" t="s">
        <v>751</v>
      </c>
      <c r="C1" s="403"/>
      <c r="D1" s="422"/>
      <c r="E1" s="422"/>
      <c r="F1" s="404"/>
      <c r="G1" s="1253"/>
      <c r="H1" s="1253"/>
      <c r="I1" s="1159"/>
      <c r="J1" s="1159"/>
    </row>
    <row r="2" spans="1:10" ht="33.75" customHeight="1">
      <c r="A2" s="615"/>
      <c r="B2" s="1158" t="s">
        <v>687</v>
      </c>
      <c r="C2" s="1158"/>
      <c r="D2" s="1158"/>
      <c r="E2" s="1158"/>
      <c r="F2" s="1158"/>
      <c r="G2" s="1158"/>
      <c r="H2" s="1158"/>
      <c r="I2" s="1158"/>
      <c r="J2" s="1158"/>
    </row>
    <row r="3" spans="1:10" ht="28.5" customHeight="1">
      <c r="A3" s="1161" t="s">
        <v>820</v>
      </c>
      <c r="B3" s="1161"/>
      <c r="C3" s="1161"/>
      <c r="D3" s="1161"/>
      <c r="E3" s="1161"/>
      <c r="F3" s="1161"/>
      <c r="G3" s="1161"/>
      <c r="H3" s="1161"/>
      <c r="I3" s="1161"/>
      <c r="J3" s="1161"/>
    </row>
    <row r="4" spans="1:10" ht="15" customHeight="1">
      <c r="A4" s="615"/>
      <c r="B4" s="695"/>
      <c r="C4" s="695"/>
      <c r="D4" s="695"/>
      <c r="E4" s="695"/>
      <c r="F4" s="695"/>
      <c r="G4" s="695"/>
      <c r="H4" s="695"/>
      <c r="I4" s="695"/>
      <c r="J4" s="695"/>
    </row>
    <row r="5" spans="1:10" ht="33.75" customHeight="1">
      <c r="A5" s="1160" t="s">
        <v>495</v>
      </c>
      <c r="B5" s="1160" t="s">
        <v>287</v>
      </c>
      <c r="C5" s="1160" t="s">
        <v>184</v>
      </c>
      <c r="D5" s="1160" t="s">
        <v>612</v>
      </c>
      <c r="E5" s="1160" t="s">
        <v>603</v>
      </c>
      <c r="F5" s="1160" t="s">
        <v>774</v>
      </c>
      <c r="G5" s="1160"/>
      <c r="H5" s="1160"/>
      <c r="I5" s="1160"/>
      <c r="J5" s="1160"/>
    </row>
    <row r="6" spans="1:10" s="367" customFormat="1" ht="53.25" customHeight="1">
      <c r="A6" s="1160"/>
      <c r="B6" s="1160"/>
      <c r="C6" s="1160"/>
      <c r="D6" s="1160"/>
      <c r="E6" s="1160"/>
      <c r="F6" s="369" t="s">
        <v>775</v>
      </c>
      <c r="G6" s="369" t="s">
        <v>776</v>
      </c>
      <c r="H6" s="369" t="s">
        <v>777</v>
      </c>
      <c r="I6" s="369" t="s">
        <v>778</v>
      </c>
      <c r="J6" s="369" t="s">
        <v>779</v>
      </c>
    </row>
    <row r="7" spans="1:10" s="363" customFormat="1" ht="32.1" customHeight="1">
      <c r="A7" s="373" t="s">
        <v>101</v>
      </c>
      <c r="B7" s="370" t="s">
        <v>288</v>
      </c>
      <c r="C7" s="371"/>
      <c r="D7" s="371"/>
      <c r="E7" s="371"/>
      <c r="F7" s="372"/>
      <c r="G7" s="372"/>
      <c r="H7" s="372"/>
      <c r="I7" s="372"/>
      <c r="J7" s="372"/>
    </row>
    <row r="8" spans="1:10" s="363" customFormat="1" ht="48" hidden="1" customHeight="1">
      <c r="A8" s="373">
        <v>1</v>
      </c>
      <c r="B8" s="374" t="s">
        <v>324</v>
      </c>
      <c r="C8" s="371"/>
      <c r="D8" s="371"/>
      <c r="E8" s="371"/>
      <c r="F8" s="383"/>
      <c r="G8" s="383"/>
      <c r="H8" s="383"/>
      <c r="I8" s="383"/>
      <c r="J8" s="383"/>
    </row>
    <row r="9" spans="1:10" s="363" customFormat="1" ht="16.5" hidden="1">
      <c r="A9" s="373"/>
      <c r="B9" s="374" t="s">
        <v>334</v>
      </c>
      <c r="C9" s="382" t="s">
        <v>305</v>
      </c>
      <c r="D9" s="598"/>
      <c r="E9" s="598"/>
      <c r="F9" s="616"/>
      <c r="G9" s="616"/>
      <c r="H9" s="616"/>
      <c r="I9" s="616"/>
      <c r="J9" s="616"/>
    </row>
    <row r="10" spans="1:10" s="385" customFormat="1" ht="33" hidden="1" customHeight="1">
      <c r="A10" s="384"/>
      <c r="B10" s="561" t="s">
        <v>333</v>
      </c>
      <c r="C10" s="780" t="s">
        <v>5</v>
      </c>
      <c r="D10" s="781"/>
      <c r="E10" s="781"/>
      <c r="F10" s="617"/>
      <c r="G10" s="617"/>
      <c r="H10" s="617"/>
      <c r="I10" s="617"/>
      <c r="J10" s="617"/>
    </row>
    <row r="11" spans="1:10" s="363" customFormat="1" ht="16.5" hidden="1">
      <c r="A11" s="373"/>
      <c r="B11" s="378" t="s">
        <v>330</v>
      </c>
      <c r="C11" s="382" t="s">
        <v>305</v>
      </c>
      <c r="D11" s="618"/>
      <c r="E11" s="618"/>
      <c r="F11" s="619"/>
      <c r="G11" s="619"/>
      <c r="H11" s="619"/>
      <c r="I11" s="619"/>
      <c r="J11" s="619"/>
    </row>
    <row r="12" spans="1:10" s="385" customFormat="1" ht="21" hidden="1" customHeight="1">
      <c r="A12" s="384"/>
      <c r="B12" s="561" t="s">
        <v>333</v>
      </c>
      <c r="C12" s="782" t="s">
        <v>5</v>
      </c>
      <c r="D12" s="781"/>
      <c r="E12" s="781"/>
      <c r="F12" s="617"/>
      <c r="G12" s="617"/>
      <c r="H12" s="617"/>
      <c r="I12" s="617"/>
      <c r="J12" s="617"/>
    </row>
    <row r="13" spans="1:10" s="363" customFormat="1" ht="37.5" hidden="1" customHeight="1">
      <c r="A13" s="373"/>
      <c r="B13" s="378" t="s">
        <v>331</v>
      </c>
      <c r="C13" s="382" t="s">
        <v>305</v>
      </c>
      <c r="D13" s="618"/>
      <c r="E13" s="618"/>
      <c r="F13" s="619"/>
      <c r="G13" s="619"/>
      <c r="H13" s="619"/>
      <c r="I13" s="619"/>
      <c r="J13" s="619"/>
    </row>
    <row r="14" spans="1:10" s="385" customFormat="1" ht="42" hidden="1" customHeight="1">
      <c r="A14" s="384"/>
      <c r="B14" s="561" t="s">
        <v>333</v>
      </c>
      <c r="C14" s="782" t="s">
        <v>5</v>
      </c>
      <c r="D14" s="781"/>
      <c r="E14" s="781"/>
      <c r="F14" s="617"/>
      <c r="G14" s="617"/>
      <c r="H14" s="617"/>
      <c r="I14" s="617"/>
      <c r="J14" s="617"/>
    </row>
    <row r="15" spans="1:10" s="363" customFormat="1" ht="16.5" hidden="1">
      <c r="A15" s="373"/>
      <c r="B15" s="378" t="s">
        <v>332</v>
      </c>
      <c r="C15" s="382" t="s">
        <v>305</v>
      </c>
      <c r="D15" s="618"/>
      <c r="E15" s="618"/>
      <c r="F15" s="619"/>
      <c r="G15" s="619"/>
      <c r="H15" s="619"/>
      <c r="I15" s="619"/>
      <c r="J15" s="619"/>
    </row>
    <row r="16" spans="1:10" s="385" customFormat="1" ht="25.5" hidden="1" customHeight="1">
      <c r="A16" s="384"/>
      <c r="B16" s="561" t="s">
        <v>333</v>
      </c>
      <c r="C16" s="782" t="s">
        <v>5</v>
      </c>
      <c r="D16" s="781"/>
      <c r="E16" s="781"/>
      <c r="F16" s="617"/>
      <c r="G16" s="617"/>
      <c r="H16" s="617"/>
      <c r="I16" s="617"/>
      <c r="J16" s="617"/>
    </row>
    <row r="17" spans="1:10" s="363" customFormat="1" ht="30" hidden="1" customHeight="1">
      <c r="A17" s="373"/>
      <c r="B17" s="377" t="s">
        <v>214</v>
      </c>
      <c r="C17" s="375"/>
      <c r="D17" s="598"/>
      <c r="E17" s="598"/>
      <c r="F17" s="616"/>
      <c r="G17" s="616"/>
      <c r="H17" s="616"/>
      <c r="I17" s="616"/>
      <c r="J17" s="616"/>
    </row>
    <row r="18" spans="1:10" s="363" customFormat="1" ht="33.6" hidden="1" customHeight="1">
      <c r="A18" s="373"/>
      <c r="B18" s="378" t="s">
        <v>289</v>
      </c>
      <c r="C18" s="375" t="s">
        <v>301</v>
      </c>
      <c r="D18" s="783"/>
      <c r="E18" s="783"/>
      <c r="F18" s="620"/>
      <c r="G18" s="620"/>
      <c r="H18" s="620"/>
      <c r="I18" s="620"/>
      <c r="J18" s="620"/>
    </row>
    <row r="19" spans="1:10" s="363" customFormat="1" ht="30" hidden="1" customHeight="1">
      <c r="A19" s="373"/>
      <c r="B19" s="378" t="s">
        <v>290</v>
      </c>
      <c r="C19" s="375" t="s">
        <v>301</v>
      </c>
      <c r="D19" s="783"/>
      <c r="E19" s="783"/>
      <c r="F19" s="618"/>
      <c r="G19" s="618"/>
      <c r="H19" s="618"/>
      <c r="I19" s="618"/>
      <c r="J19" s="618"/>
    </row>
    <row r="20" spans="1:10" s="363" customFormat="1" ht="30" hidden="1" customHeight="1">
      <c r="A20" s="373"/>
      <c r="B20" s="378" t="s">
        <v>291</v>
      </c>
      <c r="C20" s="375" t="s">
        <v>301</v>
      </c>
      <c r="D20" s="783"/>
      <c r="E20" s="783"/>
      <c r="F20" s="618"/>
      <c r="G20" s="618"/>
      <c r="H20" s="618"/>
      <c r="I20" s="618"/>
      <c r="J20" s="618"/>
    </row>
    <row r="21" spans="1:10" s="363" customFormat="1" ht="33.75" hidden="1" customHeight="1">
      <c r="A21" s="373">
        <v>2</v>
      </c>
      <c r="B21" s="374" t="s">
        <v>325</v>
      </c>
      <c r="C21" s="375"/>
      <c r="D21" s="371"/>
      <c r="E21" s="371"/>
      <c r="F21" s="372"/>
      <c r="G21" s="372"/>
      <c r="H21" s="372"/>
      <c r="I21" s="372"/>
      <c r="J21" s="372"/>
    </row>
    <row r="22" spans="1:10" ht="33" hidden="1">
      <c r="A22" s="376"/>
      <c r="B22" s="378" t="s">
        <v>314</v>
      </c>
      <c r="C22" s="375" t="s">
        <v>306</v>
      </c>
      <c r="D22" s="618"/>
      <c r="E22" s="618"/>
      <c r="F22" s="382"/>
      <c r="G22" s="382"/>
      <c r="H22" s="382"/>
      <c r="I22" s="382"/>
      <c r="J22" s="382"/>
    </row>
    <row r="23" spans="1:10" ht="37.5" hidden="1" customHeight="1">
      <c r="A23" s="376"/>
      <c r="B23" s="378" t="s">
        <v>315</v>
      </c>
      <c r="C23" s="375" t="s">
        <v>302</v>
      </c>
      <c r="D23" s="622"/>
      <c r="E23" s="622"/>
      <c r="F23" s="622"/>
      <c r="G23" s="622"/>
      <c r="H23" s="622"/>
      <c r="I23" s="623"/>
      <c r="J23" s="623"/>
    </row>
    <row r="24" spans="1:10" ht="37.5" hidden="1" customHeight="1">
      <c r="A24" s="376"/>
      <c r="B24" s="378" t="s">
        <v>316</v>
      </c>
      <c r="C24" s="375" t="s">
        <v>303</v>
      </c>
      <c r="D24" s="382"/>
      <c r="E24" s="382"/>
      <c r="F24" s="382"/>
      <c r="G24" s="382"/>
      <c r="H24" s="382"/>
      <c r="I24" s="382"/>
      <c r="J24" s="382"/>
    </row>
    <row r="25" spans="1:10" s="363" customFormat="1" ht="40.5" hidden="1" customHeight="1">
      <c r="A25" s="373">
        <v>3</v>
      </c>
      <c r="B25" s="374" t="s">
        <v>337</v>
      </c>
      <c r="C25" s="375"/>
      <c r="D25" s="371"/>
      <c r="E25" s="371"/>
      <c r="F25" s="372"/>
      <c r="G25" s="372"/>
      <c r="H25" s="372"/>
      <c r="I25" s="372"/>
      <c r="J25" s="372"/>
    </row>
    <row r="26" spans="1:10" s="389" customFormat="1" ht="42.75" hidden="1" customHeight="1">
      <c r="A26" s="388"/>
      <c r="B26" s="386" t="s">
        <v>334</v>
      </c>
      <c r="C26" s="387" t="s">
        <v>305</v>
      </c>
      <c r="D26" s="784"/>
      <c r="E26" s="784"/>
      <c r="F26" s="624"/>
      <c r="G26" s="624"/>
      <c r="H26" s="624"/>
      <c r="I26" s="624"/>
      <c r="J26" s="624"/>
    </row>
    <row r="27" spans="1:10" ht="15.75" hidden="1" customHeight="1">
      <c r="A27" s="376"/>
      <c r="B27" s="377" t="s">
        <v>338</v>
      </c>
      <c r="C27" s="382"/>
      <c r="D27" s="785"/>
      <c r="E27" s="785"/>
      <c r="F27" s="625"/>
      <c r="G27" s="625"/>
      <c r="H27" s="625"/>
      <c r="I27" s="625"/>
      <c r="J27" s="625"/>
    </row>
    <row r="28" spans="1:10" s="363" customFormat="1" ht="36.75" hidden="1" customHeight="1">
      <c r="A28" s="373"/>
      <c r="B28" s="378" t="s">
        <v>330</v>
      </c>
      <c r="C28" s="382" t="s">
        <v>305</v>
      </c>
      <c r="D28" s="371"/>
      <c r="E28" s="371"/>
      <c r="F28" s="619"/>
      <c r="G28" s="619"/>
      <c r="H28" s="619"/>
      <c r="I28" s="619"/>
      <c r="J28" s="619"/>
    </row>
    <row r="29" spans="1:10" s="385" customFormat="1" ht="36.75" hidden="1" customHeight="1">
      <c r="A29" s="384"/>
      <c r="B29" s="561" t="s">
        <v>333</v>
      </c>
      <c r="C29" s="786"/>
      <c r="D29" s="787"/>
      <c r="E29" s="787"/>
      <c r="F29" s="626"/>
      <c r="G29" s="627"/>
      <c r="H29" s="628"/>
      <c r="I29" s="627"/>
      <c r="J29" s="627"/>
    </row>
    <row r="30" spans="1:10" s="363" customFormat="1" ht="36.75" hidden="1" customHeight="1">
      <c r="A30" s="373"/>
      <c r="B30" s="378" t="s">
        <v>331</v>
      </c>
      <c r="C30" s="382" t="s">
        <v>305</v>
      </c>
      <c r="D30" s="788"/>
      <c r="E30" s="788"/>
      <c r="F30" s="619"/>
      <c r="G30" s="619"/>
      <c r="H30" s="619"/>
      <c r="I30" s="619"/>
      <c r="J30" s="619"/>
    </row>
    <row r="31" spans="1:10" s="385" customFormat="1" ht="36.75" hidden="1" customHeight="1">
      <c r="A31" s="384"/>
      <c r="B31" s="561" t="s">
        <v>333</v>
      </c>
      <c r="C31" s="786"/>
      <c r="D31" s="787"/>
      <c r="E31" s="787"/>
      <c r="F31" s="628"/>
      <c r="G31" s="628"/>
      <c r="H31" s="628"/>
      <c r="I31" s="628"/>
      <c r="J31" s="628"/>
    </row>
    <row r="32" spans="1:10" s="363" customFormat="1" ht="36.75" hidden="1" customHeight="1">
      <c r="A32" s="373"/>
      <c r="B32" s="378" t="s">
        <v>332</v>
      </c>
      <c r="C32" s="382" t="s">
        <v>305</v>
      </c>
      <c r="D32" s="788"/>
      <c r="E32" s="788"/>
      <c r="F32" s="619"/>
      <c r="G32" s="619"/>
      <c r="H32" s="619"/>
      <c r="I32" s="619"/>
      <c r="J32" s="619"/>
    </row>
    <row r="33" spans="1:10" s="385" customFormat="1" ht="36.75" hidden="1" customHeight="1">
      <c r="A33" s="384"/>
      <c r="B33" s="561" t="s">
        <v>333</v>
      </c>
      <c r="C33" s="786"/>
      <c r="D33" s="787"/>
      <c r="E33" s="787"/>
      <c r="F33" s="628"/>
      <c r="G33" s="628"/>
      <c r="H33" s="628"/>
      <c r="I33" s="628"/>
      <c r="J33" s="628"/>
    </row>
    <row r="34" spans="1:10" s="363" customFormat="1" ht="36.75" hidden="1" customHeight="1">
      <c r="A34" s="373"/>
      <c r="B34" s="386" t="s">
        <v>335</v>
      </c>
      <c r="C34" s="387"/>
      <c r="D34" s="371"/>
      <c r="E34" s="371"/>
      <c r="F34" s="387"/>
      <c r="G34" s="387"/>
      <c r="H34" s="387"/>
      <c r="I34" s="387"/>
      <c r="J34" s="387"/>
    </row>
    <row r="35" spans="1:10" ht="36.75" hidden="1" customHeight="1">
      <c r="A35" s="376"/>
      <c r="B35" s="378" t="s">
        <v>289</v>
      </c>
      <c r="C35" s="375" t="s">
        <v>301</v>
      </c>
      <c r="D35" s="789"/>
      <c r="E35" s="789"/>
      <c r="F35" s="629"/>
      <c r="G35" s="629"/>
      <c r="H35" s="629"/>
      <c r="I35" s="629"/>
      <c r="J35" s="629"/>
    </row>
    <row r="36" spans="1:10" ht="36.75" hidden="1" customHeight="1">
      <c r="A36" s="376"/>
      <c r="B36" s="378" t="s">
        <v>290</v>
      </c>
      <c r="C36" s="375" t="s">
        <v>301</v>
      </c>
      <c r="D36" s="789"/>
      <c r="E36" s="789"/>
      <c r="F36" s="629"/>
      <c r="G36" s="629"/>
      <c r="H36" s="629"/>
      <c r="I36" s="629"/>
      <c r="J36" s="629"/>
    </row>
    <row r="37" spans="1:10" ht="36.75" hidden="1" customHeight="1">
      <c r="A37" s="376"/>
      <c r="B37" s="378" t="s">
        <v>291</v>
      </c>
      <c r="C37" s="375" t="s">
        <v>301</v>
      </c>
      <c r="D37" s="789"/>
      <c r="E37" s="789"/>
      <c r="F37" s="629"/>
      <c r="G37" s="629"/>
      <c r="H37" s="629"/>
      <c r="I37" s="629"/>
      <c r="J37" s="629"/>
    </row>
    <row r="38" spans="1:10" s="363" customFormat="1" ht="39.6" hidden="1" customHeight="1">
      <c r="A38" s="373">
        <v>4</v>
      </c>
      <c r="B38" s="374" t="s">
        <v>312</v>
      </c>
      <c r="C38" s="375" t="s">
        <v>301</v>
      </c>
      <c r="D38" s="371"/>
      <c r="E38" s="371"/>
      <c r="F38" s="371"/>
      <c r="G38" s="371"/>
      <c r="H38" s="371"/>
      <c r="I38" s="371"/>
      <c r="J38" s="371"/>
    </row>
    <row r="39" spans="1:10" s="946" customFormat="1" ht="39.6" customHeight="1">
      <c r="A39" s="964">
        <v>1</v>
      </c>
      <c r="B39" s="1136" t="s">
        <v>336</v>
      </c>
      <c r="C39" s="937" t="s">
        <v>342</v>
      </c>
      <c r="D39" s="937"/>
      <c r="E39" s="937"/>
      <c r="F39" s="937"/>
      <c r="G39" s="937"/>
      <c r="H39" s="937"/>
      <c r="I39" s="937"/>
      <c r="J39" s="937"/>
    </row>
    <row r="40" spans="1:10" s="363" customFormat="1" ht="39.6" hidden="1" customHeight="1">
      <c r="A40" s="373">
        <v>6</v>
      </c>
      <c r="B40" s="378" t="s">
        <v>535</v>
      </c>
      <c r="C40" s="375" t="s">
        <v>5</v>
      </c>
      <c r="D40" s="375"/>
      <c r="E40" s="375"/>
      <c r="F40" s="375"/>
      <c r="G40" s="375"/>
      <c r="H40" s="375"/>
      <c r="I40" s="375"/>
      <c r="J40" s="375"/>
    </row>
    <row r="41" spans="1:10" s="385" customFormat="1" ht="39.6" hidden="1" customHeight="1">
      <c r="A41" s="373">
        <v>7</v>
      </c>
      <c r="B41" s="378" t="s">
        <v>536</v>
      </c>
      <c r="C41" s="790" t="s">
        <v>5</v>
      </c>
      <c r="D41" s="791"/>
      <c r="E41" s="791"/>
      <c r="F41" s="630"/>
      <c r="G41" s="630"/>
      <c r="H41" s="630"/>
      <c r="I41" s="630"/>
      <c r="J41" s="630"/>
    </row>
    <row r="42" spans="1:10" s="938" customFormat="1" ht="63" hidden="1" customHeight="1">
      <c r="A42" s="935">
        <v>5</v>
      </c>
      <c r="B42" s="936" t="s">
        <v>313</v>
      </c>
      <c r="C42" s="937" t="s">
        <v>301</v>
      </c>
      <c r="D42" s="939"/>
      <c r="E42" s="939"/>
      <c r="F42" s="940"/>
      <c r="G42" s="940"/>
      <c r="H42" s="940"/>
      <c r="I42" s="940"/>
      <c r="J42" s="940"/>
    </row>
    <row r="43" spans="1:10" s="363" customFormat="1" ht="36.75" hidden="1" customHeight="1">
      <c r="A43" s="373">
        <v>6</v>
      </c>
      <c r="B43" s="374" t="s">
        <v>292</v>
      </c>
      <c r="C43" s="375"/>
      <c r="D43" s="597"/>
      <c r="E43" s="597"/>
      <c r="F43" s="597"/>
      <c r="G43" s="597"/>
      <c r="H43" s="597"/>
      <c r="I43" s="597"/>
      <c r="J43" s="597"/>
    </row>
    <row r="44" spans="1:10" ht="35.25" hidden="1" customHeight="1">
      <c r="A44" s="376"/>
      <c r="B44" s="378" t="s">
        <v>293</v>
      </c>
      <c r="C44" s="375" t="s">
        <v>520</v>
      </c>
      <c r="D44" s="793"/>
      <c r="E44" s="793"/>
      <c r="F44" s="395"/>
      <c r="G44" s="395"/>
      <c r="H44" s="395"/>
      <c r="I44" s="395"/>
      <c r="J44" s="379"/>
    </row>
    <row r="45" spans="1:10" s="366" customFormat="1" ht="35.25" hidden="1" customHeight="1">
      <c r="A45" s="376"/>
      <c r="B45" s="377" t="s">
        <v>294</v>
      </c>
      <c r="C45" s="375" t="s">
        <v>301</v>
      </c>
      <c r="D45" s="793"/>
      <c r="E45" s="793"/>
      <c r="F45" s="392"/>
      <c r="G45" s="396"/>
      <c r="H45" s="396"/>
      <c r="I45" s="396"/>
      <c r="J45" s="392"/>
    </row>
    <row r="46" spans="1:10" ht="35.25" hidden="1" customHeight="1">
      <c r="A46" s="376"/>
      <c r="B46" s="380" t="s">
        <v>309</v>
      </c>
      <c r="C46" s="375" t="s">
        <v>303</v>
      </c>
      <c r="D46" s="793"/>
      <c r="E46" s="793"/>
      <c r="F46" s="395"/>
      <c r="G46" s="395"/>
      <c r="H46" s="395"/>
      <c r="I46" s="395"/>
      <c r="J46" s="393"/>
    </row>
    <row r="47" spans="1:10" ht="35.25" hidden="1" customHeight="1">
      <c r="A47" s="376"/>
      <c r="B47" s="632" t="s">
        <v>295</v>
      </c>
      <c r="C47" s="375" t="s">
        <v>520</v>
      </c>
      <c r="D47" s="793"/>
      <c r="E47" s="793"/>
      <c r="F47" s="395"/>
      <c r="G47" s="395"/>
      <c r="H47" s="395"/>
      <c r="I47" s="395"/>
      <c r="J47" s="379"/>
    </row>
    <row r="48" spans="1:10" s="366" customFormat="1" ht="35.25" hidden="1" customHeight="1">
      <c r="A48" s="376"/>
      <c r="B48" s="377" t="s">
        <v>296</v>
      </c>
      <c r="C48" s="375" t="s">
        <v>301</v>
      </c>
      <c r="D48" s="818"/>
      <c r="E48" s="818"/>
      <c r="F48" s="396"/>
      <c r="G48" s="396"/>
      <c r="H48" s="396"/>
      <c r="I48" s="396"/>
      <c r="J48" s="392"/>
    </row>
    <row r="49" spans="1:11" s="778" customFormat="1" ht="35.25" hidden="1" customHeight="1">
      <c r="A49" s="770"/>
      <c r="B49" s="771" t="s">
        <v>666</v>
      </c>
      <c r="C49" s="772" t="s">
        <v>520</v>
      </c>
      <c r="D49" s="773"/>
      <c r="E49" s="773"/>
      <c r="F49" s="774"/>
      <c r="G49" s="774"/>
      <c r="H49" s="774"/>
      <c r="I49" s="774"/>
      <c r="J49" s="775"/>
    </row>
    <row r="50" spans="1:11" s="778" customFormat="1" ht="35.25" hidden="1" customHeight="1">
      <c r="A50" s="770"/>
      <c r="B50" s="771" t="s">
        <v>667</v>
      </c>
      <c r="C50" s="779" t="s">
        <v>5</v>
      </c>
      <c r="D50" s="773"/>
      <c r="E50" s="773"/>
      <c r="F50" s="774"/>
      <c r="G50" s="774"/>
      <c r="H50" s="774"/>
      <c r="I50" s="774"/>
      <c r="J50" s="775"/>
    </row>
    <row r="51" spans="1:11" ht="35.25" hidden="1" customHeight="1">
      <c r="A51" s="376"/>
      <c r="B51" s="380" t="s">
        <v>299</v>
      </c>
      <c r="C51" s="375" t="s">
        <v>520</v>
      </c>
      <c r="D51" s="793"/>
      <c r="E51" s="793"/>
      <c r="F51" s="395"/>
      <c r="G51" s="395"/>
      <c r="H51" s="395"/>
      <c r="I51" s="395"/>
      <c r="J51" s="379"/>
    </row>
    <row r="52" spans="1:11" s="946" customFormat="1" ht="35.25" customHeight="1">
      <c r="A52" s="941">
        <v>2</v>
      </c>
      <c r="B52" s="942" t="s">
        <v>581</v>
      </c>
      <c r="C52" s="910"/>
      <c r="D52" s="966"/>
      <c r="E52" s="966"/>
      <c r="F52" s="966"/>
      <c r="G52" s="966"/>
      <c r="H52" s="966"/>
      <c r="I52" s="966"/>
      <c r="J52" s="966"/>
    </row>
    <row r="53" spans="1:11" ht="35.25" customHeight="1">
      <c r="A53" s="690"/>
      <c r="B53" s="691" t="s">
        <v>582</v>
      </c>
      <c r="C53" s="690" t="s">
        <v>342</v>
      </c>
      <c r="D53" s="943">
        <v>3080.5304380959997</v>
      </c>
      <c r="E53" s="943">
        <f>SUM(F53:J53)</f>
        <v>2673.4</v>
      </c>
      <c r="F53" s="944">
        <v>428.68</v>
      </c>
      <c r="G53" s="944">
        <f>F53+70</f>
        <v>498.68</v>
      </c>
      <c r="H53" s="944">
        <f>G53+40</f>
        <v>538.68000000000006</v>
      </c>
      <c r="I53" s="944">
        <f>H53+40</f>
        <v>578.68000000000006</v>
      </c>
      <c r="J53" s="944">
        <f>I53+50</f>
        <v>628.68000000000006</v>
      </c>
    </row>
    <row r="54" spans="1:11" ht="35.25" customHeight="1">
      <c r="A54" s="688"/>
      <c r="B54" s="691" t="s">
        <v>583</v>
      </c>
      <c r="C54" s="690" t="s">
        <v>342</v>
      </c>
      <c r="D54" s="793"/>
      <c r="E54" s="793"/>
      <c r="F54" s="395"/>
      <c r="G54" s="395"/>
      <c r="H54" s="395"/>
      <c r="I54" s="395"/>
      <c r="J54" s="379"/>
    </row>
    <row r="55" spans="1:11" ht="35.25" customHeight="1">
      <c r="A55" s="690"/>
      <c r="B55" s="692" t="s">
        <v>214</v>
      </c>
      <c r="C55" s="690"/>
      <c r="D55" s="793"/>
      <c r="E55" s="793"/>
      <c r="F55" s="395"/>
      <c r="G55" s="395"/>
      <c r="H55" s="395"/>
      <c r="I55" s="395"/>
      <c r="J55" s="379"/>
    </row>
    <row r="56" spans="1:11" ht="35.25" customHeight="1">
      <c r="A56" s="690"/>
      <c r="B56" s="691" t="s">
        <v>584</v>
      </c>
      <c r="C56" s="690" t="s">
        <v>342</v>
      </c>
      <c r="D56" s="793">
        <v>34.524249333000007</v>
      </c>
      <c r="E56" s="793">
        <f>SUM(F56:J56)</f>
        <v>15</v>
      </c>
      <c r="F56" s="395">
        <v>3</v>
      </c>
      <c r="G56" s="395">
        <v>3</v>
      </c>
      <c r="H56" s="395">
        <v>3</v>
      </c>
      <c r="I56" s="395">
        <v>3</v>
      </c>
      <c r="J56" s="395">
        <v>3</v>
      </c>
    </row>
    <row r="57" spans="1:11" ht="35.25" customHeight="1">
      <c r="A57" s="688"/>
      <c r="B57" s="691" t="s">
        <v>585</v>
      </c>
      <c r="C57" s="690" t="s">
        <v>342</v>
      </c>
      <c r="D57" s="793"/>
      <c r="E57" s="793"/>
      <c r="F57" s="395"/>
      <c r="G57" s="395"/>
      <c r="H57" s="395"/>
      <c r="I57" s="395"/>
      <c r="J57" s="379"/>
    </row>
    <row r="58" spans="1:11" ht="35.25" customHeight="1">
      <c r="A58" s="688"/>
      <c r="B58" s="691" t="s">
        <v>586</v>
      </c>
      <c r="C58" s="690" t="s">
        <v>342</v>
      </c>
      <c r="D58" s="375">
        <f>D60+D61</f>
        <v>99.145040181599995</v>
      </c>
      <c r="E58" s="1151">
        <f>SUM(F58:J58)</f>
        <v>66.200331662500005</v>
      </c>
      <c r="F58" s="1151">
        <f t="shared" ref="F58:J58" si="0">F60+F61</f>
        <v>12.6</v>
      </c>
      <c r="G58" s="1151">
        <f t="shared" si="0"/>
        <v>13.3</v>
      </c>
      <c r="H58" s="1151">
        <f t="shared" si="0"/>
        <v>13.366500000000002</v>
      </c>
      <c r="I58" s="1151">
        <f>I60+I61</f>
        <v>13.433332500000002</v>
      </c>
      <c r="J58" s="1151">
        <f t="shared" si="0"/>
        <v>13.500499162500001</v>
      </c>
      <c r="K58" s="1148">
        <f>F58*0.5%</f>
        <v>6.3E-2</v>
      </c>
    </row>
    <row r="59" spans="1:11" ht="35.25" customHeight="1">
      <c r="A59" s="690"/>
      <c r="B59" s="692" t="s">
        <v>214</v>
      </c>
      <c r="C59" s="690"/>
      <c r="D59" s="793"/>
      <c r="E59" s="793"/>
      <c r="F59" s="395"/>
      <c r="G59" s="395"/>
      <c r="H59" s="395"/>
      <c r="I59" s="395"/>
      <c r="J59" s="379"/>
      <c r="K59" s="1148" t="e">
        <f>#REF!-D58</f>
        <v>#REF!</v>
      </c>
    </row>
    <row r="60" spans="1:11" ht="35.25" customHeight="1">
      <c r="A60" s="690"/>
      <c r="B60" s="691" t="s">
        <v>587</v>
      </c>
      <c r="C60" s="690" t="s">
        <v>342</v>
      </c>
      <c r="D60" s="793">
        <f>89.549540259+0.71</f>
        <v>90.259540258999991</v>
      </c>
      <c r="E60" s="1151">
        <f>SUM(F60:J60)</f>
        <v>61.550231537500004</v>
      </c>
      <c r="F60" s="393">
        <v>11.98</v>
      </c>
      <c r="G60" s="393">
        <v>12.3</v>
      </c>
      <c r="H60" s="393">
        <f>(G60*0.5%)+G60</f>
        <v>12.361500000000001</v>
      </c>
      <c r="I60" s="393">
        <f>(H60*0.5%)+H60</f>
        <v>12.423307500000002</v>
      </c>
      <c r="J60" s="393">
        <f>I60*0.5%+I60</f>
        <v>12.485424037500001</v>
      </c>
    </row>
    <row r="61" spans="1:11" ht="35.25" customHeight="1">
      <c r="A61" s="688"/>
      <c r="B61" s="691" t="s">
        <v>588</v>
      </c>
      <c r="C61" s="690" t="s">
        <v>342</v>
      </c>
      <c r="D61" s="793">
        <v>8.8854999225999993</v>
      </c>
      <c r="E61" s="1151">
        <f>SUM(F61:J61)</f>
        <v>4.6501001249999998</v>
      </c>
      <c r="F61" s="393">
        <v>0.62</v>
      </c>
      <c r="G61" s="393">
        <v>1</v>
      </c>
      <c r="H61" s="393">
        <f>(G61*0.5%)+G61</f>
        <v>1.0049999999999999</v>
      </c>
      <c r="I61" s="393">
        <f>(H61*0.5%)+H61</f>
        <v>1.010025</v>
      </c>
      <c r="J61" s="393">
        <f>I61*0.5%+I61</f>
        <v>1.0150751249999999</v>
      </c>
    </row>
    <row r="62" spans="1:11" ht="35.25" customHeight="1">
      <c r="A62" s="688">
        <v>3</v>
      </c>
      <c r="B62" s="689" t="s">
        <v>589</v>
      </c>
      <c r="C62" s="690" t="s">
        <v>342</v>
      </c>
      <c r="D62" s="793"/>
      <c r="E62" s="793"/>
      <c r="F62" s="395"/>
      <c r="G62" s="395"/>
      <c r="H62" s="395"/>
      <c r="I62" s="395"/>
      <c r="J62" s="379"/>
    </row>
    <row r="63" spans="1:11" ht="35.25" customHeight="1">
      <c r="A63" s="690"/>
      <c r="B63" s="691" t="s">
        <v>590</v>
      </c>
      <c r="C63" s="690" t="s">
        <v>342</v>
      </c>
      <c r="D63" s="793">
        <v>3075.6488966860002</v>
      </c>
      <c r="E63" s="793">
        <v>2673.4</v>
      </c>
      <c r="F63" s="395">
        <v>428.68</v>
      </c>
      <c r="G63" s="395">
        <v>498.68</v>
      </c>
      <c r="H63" s="395">
        <v>538.68000000000006</v>
      </c>
      <c r="I63" s="395">
        <v>578.68000000000006</v>
      </c>
      <c r="J63" s="379">
        <v>628.68000000000006</v>
      </c>
    </row>
    <row r="64" spans="1:11" ht="35.25" customHeight="1">
      <c r="A64" s="690"/>
      <c r="B64" s="692" t="s">
        <v>214</v>
      </c>
      <c r="C64" s="690"/>
      <c r="D64" s="793">
        <v>0</v>
      </c>
      <c r="E64" s="793"/>
      <c r="F64" s="395"/>
      <c r="G64" s="395"/>
      <c r="H64" s="395"/>
      <c r="I64" s="395"/>
      <c r="J64" s="379"/>
    </row>
    <row r="65" spans="1:10" ht="35.25" customHeight="1">
      <c r="A65" s="688"/>
      <c r="B65" s="691" t="s">
        <v>591</v>
      </c>
      <c r="C65" s="690" t="s">
        <v>342</v>
      </c>
      <c r="D65" s="793">
        <v>39.394887986000001</v>
      </c>
      <c r="E65" s="793">
        <f>SUM(F65:J65)</f>
        <v>83.264999999999986</v>
      </c>
      <c r="F65" s="1146">
        <v>16.652999999999999</v>
      </c>
      <c r="G65" s="1146">
        <v>16.652999999999999</v>
      </c>
      <c r="H65" s="1146">
        <v>16.652999999999999</v>
      </c>
      <c r="I65" s="1146">
        <v>16.652999999999999</v>
      </c>
      <c r="J65" s="1146">
        <v>16.652999999999999</v>
      </c>
    </row>
    <row r="66" spans="1:10" ht="35.25" customHeight="1">
      <c r="A66" s="690"/>
      <c r="B66" s="691" t="s">
        <v>592</v>
      </c>
      <c r="C66" s="690" t="s">
        <v>342</v>
      </c>
      <c r="D66" s="793">
        <v>3036.2540087000002</v>
      </c>
      <c r="E66" s="793">
        <f>SUM(F66:J66)</f>
        <v>2590.1350000000002</v>
      </c>
      <c r="F66" s="395">
        <f>F63-F65</f>
        <v>412.02699999999999</v>
      </c>
      <c r="G66" s="395">
        <f t="shared" ref="G66:J66" si="1">G63-G65</f>
        <v>482.02699999999999</v>
      </c>
      <c r="H66" s="395">
        <f t="shared" si="1"/>
        <v>522.02700000000004</v>
      </c>
      <c r="I66" s="395">
        <f t="shared" si="1"/>
        <v>562.02700000000004</v>
      </c>
      <c r="J66" s="395">
        <f t="shared" si="1"/>
        <v>612.02700000000004</v>
      </c>
    </row>
    <row r="67" spans="1:10" ht="35.25" hidden="1" customHeight="1">
      <c r="A67" s="376"/>
      <c r="B67" s="380"/>
      <c r="C67" s="375"/>
      <c r="D67" s="793"/>
      <c r="E67" s="793"/>
      <c r="F67" s="395"/>
      <c r="G67" s="395"/>
      <c r="H67" s="395"/>
      <c r="I67" s="395"/>
      <c r="J67" s="379"/>
    </row>
    <row r="68" spans="1:10" s="363" customFormat="1" ht="35.25" hidden="1" customHeight="1">
      <c r="A68" s="373">
        <v>7</v>
      </c>
      <c r="B68" s="374" t="s">
        <v>278</v>
      </c>
      <c r="C68" s="375" t="s">
        <v>301</v>
      </c>
      <c r="D68" s="371"/>
      <c r="E68" s="371"/>
      <c r="F68" s="372"/>
      <c r="G68" s="372"/>
      <c r="H68" s="372"/>
      <c r="I68" s="372"/>
      <c r="J68" s="372"/>
    </row>
    <row r="69" spans="1:10" s="363" customFormat="1" ht="35.25" customHeight="1">
      <c r="A69" s="373" t="s">
        <v>102</v>
      </c>
      <c r="B69" s="374" t="s">
        <v>297</v>
      </c>
      <c r="C69" s="375"/>
      <c r="D69" s="371"/>
      <c r="E69" s="371"/>
      <c r="F69" s="372"/>
      <c r="G69" s="372"/>
      <c r="H69" s="372"/>
      <c r="I69" s="372"/>
      <c r="J69" s="372"/>
    </row>
    <row r="70" spans="1:10" ht="35.25" customHeight="1">
      <c r="A70" s="376">
        <v>1</v>
      </c>
      <c r="B70" s="380" t="s">
        <v>731</v>
      </c>
      <c r="C70" s="375" t="s">
        <v>461</v>
      </c>
      <c r="D70" s="978">
        <v>59033</v>
      </c>
      <c r="E70" s="978">
        <f>J70</f>
        <v>63128</v>
      </c>
      <c r="F70" s="978">
        <v>59407</v>
      </c>
      <c r="G70" s="978">
        <v>60416</v>
      </c>
      <c r="H70" s="978">
        <f>G70+800</f>
        <v>61216</v>
      </c>
      <c r="I70" s="978">
        <f>H70+980</f>
        <v>62196</v>
      </c>
      <c r="J70" s="978">
        <f>I70+932</f>
        <v>63128</v>
      </c>
    </row>
    <row r="71" spans="1:10" ht="35.25" customHeight="1">
      <c r="A71" s="376">
        <v>2</v>
      </c>
      <c r="B71" s="380" t="s">
        <v>730</v>
      </c>
      <c r="C71" s="828" t="s">
        <v>626</v>
      </c>
      <c r="D71" s="381">
        <f>'Biểu 6A'!K13</f>
        <v>19.399999999999999</v>
      </c>
      <c r="E71" s="381">
        <f>J71</f>
        <v>15</v>
      </c>
      <c r="F71" s="381">
        <v>19</v>
      </c>
      <c r="G71" s="381">
        <v>17</v>
      </c>
      <c r="H71" s="381">
        <v>16.399999999999999</v>
      </c>
      <c r="I71" s="381">
        <v>15.8</v>
      </c>
      <c r="J71" s="381">
        <v>15</v>
      </c>
    </row>
    <row r="72" spans="1:10" ht="37.5" customHeight="1">
      <c r="A72" s="376">
        <v>3</v>
      </c>
      <c r="B72" s="378" t="s">
        <v>597</v>
      </c>
      <c r="C72" s="798"/>
      <c r="D72" s="618"/>
      <c r="E72" s="618"/>
      <c r="F72" s="393"/>
      <c r="G72" s="393"/>
      <c r="H72" s="393"/>
      <c r="I72" s="393"/>
      <c r="J72" s="634"/>
    </row>
    <row r="73" spans="1:10" ht="33.75" customHeight="1">
      <c r="A73" s="646" t="s">
        <v>284</v>
      </c>
      <c r="B73" s="380" t="s">
        <v>732</v>
      </c>
      <c r="C73" s="798" t="s">
        <v>5</v>
      </c>
      <c r="D73" s="381">
        <v>41.9</v>
      </c>
      <c r="E73" s="381">
        <f>J73</f>
        <v>21.200000000000003</v>
      </c>
      <c r="F73" s="381">
        <v>37.200000000000003</v>
      </c>
      <c r="G73" s="381">
        <f>F73-4</f>
        <v>33.200000000000003</v>
      </c>
      <c r="H73" s="381">
        <f>G73-4</f>
        <v>29.200000000000003</v>
      </c>
      <c r="I73" s="381">
        <f>H73-4</f>
        <v>25.200000000000003</v>
      </c>
      <c r="J73" s="381">
        <f>I73-4</f>
        <v>21.200000000000003</v>
      </c>
    </row>
    <row r="74" spans="1:10" ht="49.5" customHeight="1">
      <c r="A74" s="646" t="s">
        <v>284</v>
      </c>
      <c r="B74" s="380" t="s">
        <v>738</v>
      </c>
      <c r="C74" s="798" t="s">
        <v>5</v>
      </c>
      <c r="D74" s="618" t="s">
        <v>680</v>
      </c>
      <c r="E74" s="381">
        <v>4</v>
      </c>
      <c r="F74" s="381">
        <v>4</v>
      </c>
      <c r="G74" s="381">
        <v>4</v>
      </c>
      <c r="H74" s="381">
        <v>4</v>
      </c>
      <c r="I74" s="381">
        <v>4</v>
      </c>
      <c r="J74" s="381">
        <v>4</v>
      </c>
    </row>
    <row r="75" spans="1:10" ht="45.75" customHeight="1">
      <c r="A75" s="376">
        <v>4</v>
      </c>
      <c r="B75" s="380" t="s">
        <v>734</v>
      </c>
      <c r="C75" s="375" t="s">
        <v>461</v>
      </c>
      <c r="D75" s="978">
        <v>3329</v>
      </c>
      <c r="E75" s="978">
        <f>SUM(F75:J75)</f>
        <v>3500</v>
      </c>
      <c r="F75" s="978">
        <v>700</v>
      </c>
      <c r="G75" s="978">
        <v>700</v>
      </c>
      <c r="H75" s="978">
        <v>700</v>
      </c>
      <c r="I75" s="978">
        <v>700</v>
      </c>
      <c r="J75" s="978">
        <v>700</v>
      </c>
    </row>
    <row r="76" spans="1:10" ht="45.75" customHeight="1">
      <c r="A76" s="376">
        <v>5</v>
      </c>
      <c r="B76" s="380" t="s">
        <v>537</v>
      </c>
      <c r="C76" s="375" t="s">
        <v>5</v>
      </c>
      <c r="D76" s="381">
        <v>58.83</v>
      </c>
      <c r="E76" s="381">
        <v>54</v>
      </c>
      <c r="F76" s="381">
        <v>58.34</v>
      </c>
      <c r="G76" s="381">
        <v>58</v>
      </c>
      <c r="H76" s="381">
        <v>56</v>
      </c>
      <c r="I76" s="381">
        <v>55</v>
      </c>
      <c r="J76" s="381">
        <v>54</v>
      </c>
    </row>
    <row r="77" spans="1:10" ht="55.5" customHeight="1">
      <c r="A77" s="376">
        <v>6</v>
      </c>
      <c r="B77" s="380" t="s">
        <v>739</v>
      </c>
      <c r="C77" s="375" t="s">
        <v>301</v>
      </c>
      <c r="D77" s="1037">
        <v>29.1</v>
      </c>
      <c r="E77" s="1038">
        <f>J77</f>
        <v>36</v>
      </c>
      <c r="F77" s="1038">
        <v>33</v>
      </c>
      <c r="G77" s="1037">
        <v>33.4</v>
      </c>
      <c r="H77" s="1037">
        <v>34.799999999999997</v>
      </c>
      <c r="I77" s="1038">
        <v>35</v>
      </c>
      <c r="J77" s="1038">
        <v>36</v>
      </c>
    </row>
    <row r="78" spans="1:10" ht="41.25" hidden="1" customHeight="1">
      <c r="A78" s="646" t="s">
        <v>284</v>
      </c>
      <c r="B78" s="380" t="s">
        <v>538</v>
      </c>
      <c r="C78" s="375" t="s">
        <v>301</v>
      </c>
      <c r="D78" s="375"/>
      <c r="E78" s="375"/>
      <c r="F78" s="379"/>
      <c r="G78" s="379"/>
      <c r="H78" s="379"/>
      <c r="I78" s="379"/>
      <c r="J78" s="379"/>
    </row>
    <row r="79" spans="1:10" ht="42.75" customHeight="1">
      <c r="A79" s="376">
        <v>7</v>
      </c>
      <c r="B79" s="380" t="s">
        <v>736</v>
      </c>
      <c r="C79" s="375" t="s">
        <v>301</v>
      </c>
      <c r="D79" s="381">
        <v>2.5</v>
      </c>
      <c r="E79" s="381">
        <f>J79</f>
        <v>1.5</v>
      </c>
      <c r="F79" s="381">
        <v>1.7</v>
      </c>
      <c r="G79" s="381">
        <v>1.7</v>
      </c>
      <c r="H79" s="381">
        <v>1.6</v>
      </c>
      <c r="I79" s="381">
        <v>1.6</v>
      </c>
      <c r="J79" s="381">
        <v>1.5</v>
      </c>
    </row>
    <row r="80" spans="1:10" ht="41.25" hidden="1" customHeight="1">
      <c r="A80" s="376"/>
      <c r="B80" s="380" t="s">
        <v>328</v>
      </c>
      <c r="C80" s="375"/>
      <c r="D80" s="375"/>
      <c r="E80" s="375"/>
      <c r="F80" s="379"/>
      <c r="G80" s="379"/>
      <c r="H80" s="379"/>
      <c r="I80" s="379"/>
      <c r="J80" s="379"/>
    </row>
    <row r="81" spans="1:14" ht="45.75" hidden="1" customHeight="1">
      <c r="A81" s="376">
        <v>8</v>
      </c>
      <c r="B81" s="380" t="s">
        <v>300</v>
      </c>
      <c r="C81" s="375" t="s">
        <v>311</v>
      </c>
      <c r="D81" s="382"/>
      <c r="E81" s="382"/>
      <c r="F81" s="636"/>
      <c r="G81" s="636"/>
      <c r="H81" s="636"/>
      <c r="I81" s="636"/>
      <c r="J81" s="636"/>
    </row>
    <row r="82" spans="1:14" s="380" customFormat="1" ht="43.35" customHeight="1">
      <c r="A82" s="381">
        <v>8</v>
      </c>
      <c r="B82" s="380" t="s">
        <v>539</v>
      </c>
      <c r="C82" s="381" t="s">
        <v>541</v>
      </c>
      <c r="D82" s="381">
        <v>10</v>
      </c>
      <c r="E82" s="1037">
        <f>J82</f>
        <v>12.672665061462425</v>
      </c>
      <c r="F82" s="1037">
        <f>62*10000/F70</f>
        <v>10.436480549430202</v>
      </c>
      <c r="G82" s="1037">
        <f>64*10000/G70</f>
        <v>10.59322033898305</v>
      </c>
      <c r="H82" s="1037">
        <f>68*10000/H70</f>
        <v>11.108207004704653</v>
      </c>
      <c r="I82" s="1037">
        <f>72*10000/I70</f>
        <v>11.576307158016593</v>
      </c>
      <c r="J82" s="1037">
        <f>80*10000/J70</f>
        <v>12.672665061462425</v>
      </c>
    </row>
    <row r="83" spans="1:14" s="380" customFormat="1" ht="47.25" customHeight="1">
      <c r="A83" s="381">
        <v>9</v>
      </c>
      <c r="B83" s="380" t="s">
        <v>543</v>
      </c>
      <c r="C83" s="381" t="s">
        <v>542</v>
      </c>
      <c r="D83" s="381">
        <v>25.4</v>
      </c>
      <c r="E83" s="1037">
        <f>J83</f>
        <v>28.513496388290456</v>
      </c>
      <c r="F83" s="1037">
        <f>160*10000/F70</f>
        <v>26.932853030787619</v>
      </c>
      <c r="G83" s="1037">
        <f>170*10000/G70</f>
        <v>28.13824152542373</v>
      </c>
      <c r="H83" s="1037">
        <f>180*10000/H70</f>
        <v>29.404077365394667</v>
      </c>
      <c r="I83" s="1037">
        <f>180*10000/I70</f>
        <v>28.940767895041482</v>
      </c>
      <c r="J83" s="1037">
        <f>180*10000/J70</f>
        <v>28.513496388290456</v>
      </c>
    </row>
    <row r="84" spans="1:14" s="380" customFormat="1" ht="43.35" hidden="1" customHeight="1">
      <c r="B84" s="380" t="s">
        <v>540</v>
      </c>
      <c r="C84" s="381" t="s">
        <v>5</v>
      </c>
    </row>
    <row r="85" spans="1:14" s="363" customFormat="1" ht="56.45" customHeight="1">
      <c r="A85" s="373" t="s">
        <v>115</v>
      </c>
      <c r="B85" s="374" t="s">
        <v>307</v>
      </c>
      <c r="C85" s="381"/>
      <c r="D85" s="371"/>
      <c r="E85" s="371"/>
      <c r="F85" s="372"/>
      <c r="G85" s="372"/>
      <c r="H85" s="372"/>
      <c r="I85" s="372"/>
      <c r="J85" s="372"/>
    </row>
    <row r="86" spans="1:14" ht="29.25" customHeight="1">
      <c r="A86" s="381">
        <v>1</v>
      </c>
      <c r="B86" s="380" t="s">
        <v>90</v>
      </c>
      <c r="C86" s="381" t="s">
        <v>5</v>
      </c>
      <c r="D86" s="381">
        <v>38</v>
      </c>
      <c r="E86" s="381">
        <v>40</v>
      </c>
      <c r="F86" s="381">
        <v>38.4</v>
      </c>
      <c r="G86" s="381">
        <v>38.799999999999997</v>
      </c>
      <c r="H86" s="381">
        <v>39.200000000000003</v>
      </c>
      <c r="I86" s="381">
        <v>39.6</v>
      </c>
      <c r="J86" s="381">
        <v>40</v>
      </c>
    </row>
    <row r="87" spans="1:14" s="946" customFormat="1" ht="51.6" customHeight="1">
      <c r="A87" s="381">
        <v>2</v>
      </c>
      <c r="B87" s="380" t="s">
        <v>740</v>
      </c>
      <c r="C87" s="381" t="s">
        <v>5</v>
      </c>
      <c r="D87" s="381">
        <v>78</v>
      </c>
      <c r="E87" s="381">
        <v>95</v>
      </c>
      <c r="F87" s="381">
        <v>80</v>
      </c>
      <c r="G87" s="381">
        <v>84</v>
      </c>
      <c r="H87" s="381">
        <v>88</v>
      </c>
      <c r="I87" s="381">
        <v>90</v>
      </c>
      <c r="J87" s="381">
        <v>95</v>
      </c>
      <c r="K87" s="1250" t="s">
        <v>688</v>
      </c>
      <c r="L87" s="1251"/>
      <c r="M87" s="1251"/>
      <c r="N87" s="1251"/>
    </row>
    <row r="88" spans="1:14" s="946" customFormat="1" ht="35.450000000000003" customHeight="1">
      <c r="A88" s="381">
        <v>3</v>
      </c>
      <c r="B88" s="380" t="s">
        <v>741</v>
      </c>
      <c r="C88" s="381" t="s">
        <v>5</v>
      </c>
      <c r="D88" s="381">
        <v>100</v>
      </c>
      <c r="E88" s="381">
        <v>100</v>
      </c>
      <c r="F88" s="381">
        <v>100</v>
      </c>
      <c r="G88" s="381">
        <v>100</v>
      </c>
      <c r="H88" s="381">
        <v>100</v>
      </c>
      <c r="I88" s="381">
        <v>100</v>
      </c>
      <c r="J88" s="381">
        <v>100</v>
      </c>
      <c r="K88" s="1252"/>
      <c r="L88" s="1251"/>
      <c r="M88" s="1251"/>
      <c r="N88" s="1251"/>
    </row>
    <row r="89" spans="1:14" ht="87.75" hidden="1" customHeight="1">
      <c r="A89" s="381">
        <v>4</v>
      </c>
      <c r="B89" s="380" t="s">
        <v>298</v>
      </c>
      <c r="C89" s="381" t="s">
        <v>5</v>
      </c>
      <c r="D89" s="381"/>
      <c r="E89" s="381"/>
      <c r="F89" s="379"/>
      <c r="G89" s="379"/>
      <c r="H89" s="379"/>
      <c r="I89" s="379"/>
      <c r="J89" s="379"/>
    </row>
    <row r="90" spans="1:14" ht="34.5" customHeight="1">
      <c r="A90" s="381">
        <v>4</v>
      </c>
      <c r="B90" s="380" t="s">
        <v>742</v>
      </c>
      <c r="C90" s="381" t="s">
        <v>5</v>
      </c>
      <c r="D90" s="381"/>
      <c r="E90" s="381"/>
      <c r="F90" s="381">
        <v>95</v>
      </c>
      <c r="G90" s="381">
        <v>95</v>
      </c>
      <c r="H90" s="381">
        <v>95</v>
      </c>
      <c r="I90" s="381">
        <v>95</v>
      </c>
      <c r="J90" s="381">
        <v>95</v>
      </c>
    </row>
    <row r="91" spans="1:14" s="946" customFormat="1" ht="49.5" customHeight="1">
      <c r="A91" s="381">
        <v>5</v>
      </c>
      <c r="B91" s="380" t="s">
        <v>743</v>
      </c>
      <c r="C91" s="381" t="s">
        <v>5</v>
      </c>
      <c r="D91" s="381">
        <v>100</v>
      </c>
      <c r="E91" s="381">
        <v>100</v>
      </c>
      <c r="F91" s="381">
        <v>100</v>
      </c>
      <c r="G91" s="381">
        <v>100</v>
      </c>
      <c r="H91" s="381">
        <v>100</v>
      </c>
      <c r="I91" s="381">
        <v>100</v>
      </c>
      <c r="J91" s="381">
        <v>100</v>
      </c>
      <c r="K91" s="1250" t="s">
        <v>689</v>
      </c>
      <c r="L91" s="1251"/>
      <c r="M91" s="1251"/>
      <c r="N91" s="1251"/>
    </row>
    <row r="92" spans="1:14" s="380" customFormat="1" ht="44.25" customHeight="1">
      <c r="A92" s="381">
        <v>6</v>
      </c>
      <c r="B92" s="380" t="s">
        <v>744</v>
      </c>
      <c r="C92" s="381" t="s">
        <v>5</v>
      </c>
      <c r="F92" s="381">
        <v>90</v>
      </c>
      <c r="G92" s="381">
        <v>90</v>
      </c>
      <c r="H92" s="381">
        <v>90</v>
      </c>
      <c r="I92" s="381">
        <v>90</v>
      </c>
      <c r="J92" s="381">
        <v>90</v>
      </c>
      <c r="K92" s="1252"/>
      <c r="L92" s="1251"/>
      <c r="M92" s="1251"/>
      <c r="N92" s="1251"/>
    </row>
    <row r="93" spans="1:14" s="363" customFormat="1" ht="44.25" customHeight="1">
      <c r="A93" s="373" t="s">
        <v>116</v>
      </c>
      <c r="B93" s="370" t="s">
        <v>594</v>
      </c>
      <c r="C93" s="369"/>
      <c r="D93" s="369"/>
      <c r="E93" s="369"/>
      <c r="F93" s="372"/>
      <c r="G93" s="372"/>
      <c r="H93" s="372"/>
      <c r="I93" s="372"/>
      <c r="J93" s="372"/>
    </row>
    <row r="94" spans="1:14" ht="44.25" customHeight="1">
      <c r="A94" s="798">
        <v>1</v>
      </c>
      <c r="B94" s="378" t="s">
        <v>595</v>
      </c>
      <c r="C94" s="798" t="s">
        <v>370</v>
      </c>
      <c r="D94" s="798">
        <v>1</v>
      </c>
      <c r="E94" s="798">
        <v>3</v>
      </c>
      <c r="F94" s="798">
        <v>1</v>
      </c>
      <c r="G94" s="798">
        <v>1</v>
      </c>
      <c r="H94" s="798">
        <v>2</v>
      </c>
      <c r="I94" s="798">
        <v>2</v>
      </c>
      <c r="J94" s="798">
        <v>3</v>
      </c>
      <c r="K94" s="1250" t="s">
        <v>690</v>
      </c>
      <c r="L94" s="1251"/>
      <c r="M94" s="1251"/>
      <c r="N94" s="1251"/>
    </row>
    <row r="95" spans="1:14" ht="44.25" customHeight="1">
      <c r="A95" s="982">
        <v>2</v>
      </c>
      <c r="B95" s="378" t="s">
        <v>596</v>
      </c>
      <c r="C95" s="798" t="s">
        <v>5</v>
      </c>
      <c r="D95" s="1040">
        <f>D94/11*100</f>
        <v>9.0909090909090917</v>
      </c>
      <c r="E95" s="1040">
        <f t="shared" ref="E95:J95" si="2">E94/11*100</f>
        <v>27.27272727272727</v>
      </c>
      <c r="F95" s="1040">
        <f t="shared" si="2"/>
        <v>9.0909090909090917</v>
      </c>
      <c r="G95" s="1040">
        <f t="shared" si="2"/>
        <v>9.0909090909090917</v>
      </c>
      <c r="H95" s="1040">
        <f t="shared" si="2"/>
        <v>18.181818181818183</v>
      </c>
      <c r="I95" s="1040">
        <f t="shared" si="2"/>
        <v>18.181818181818183</v>
      </c>
      <c r="J95" s="1040">
        <f t="shared" si="2"/>
        <v>27.27272727272727</v>
      </c>
      <c r="K95" s="1252"/>
      <c r="L95" s="1251"/>
      <c r="M95" s="1251"/>
      <c r="N95" s="1251"/>
    </row>
    <row r="96" spans="1:14" ht="44.25" hidden="1" customHeight="1">
      <c r="A96" s="982"/>
      <c r="B96" s="378" t="s">
        <v>681</v>
      </c>
      <c r="C96" s="798" t="s">
        <v>5</v>
      </c>
      <c r="D96" s="798"/>
      <c r="E96" s="798"/>
      <c r="F96" s="379"/>
      <c r="G96" s="379"/>
      <c r="H96" s="379"/>
      <c r="I96" s="379"/>
      <c r="J96" s="379"/>
    </row>
    <row r="97" spans="1:10" ht="44.25" hidden="1" customHeight="1">
      <c r="A97" s="982" t="s">
        <v>546</v>
      </c>
      <c r="B97" s="380" t="s">
        <v>601</v>
      </c>
      <c r="C97" s="798" t="s">
        <v>5</v>
      </c>
      <c r="D97" s="798"/>
      <c r="E97" s="798"/>
      <c r="F97" s="379"/>
      <c r="G97" s="379"/>
      <c r="H97" s="379"/>
      <c r="I97" s="379"/>
      <c r="J97" s="379"/>
    </row>
    <row r="98" spans="1:10" ht="44.25" customHeight="1">
      <c r="A98" s="615"/>
      <c r="B98" s="637"/>
      <c r="C98" s="799"/>
      <c r="D98" s="799"/>
      <c r="E98" s="799"/>
      <c r="F98" s="638"/>
      <c r="G98" s="638"/>
      <c r="H98" s="638"/>
      <c r="I98" s="638"/>
      <c r="J98" s="638"/>
    </row>
    <row r="99" spans="1:10" ht="44.25" customHeight="1">
      <c r="A99" s="615"/>
      <c r="B99" s="637"/>
      <c r="C99" s="799"/>
      <c r="D99" s="799"/>
      <c r="E99" s="799"/>
      <c r="F99" s="638"/>
      <c r="G99" s="638"/>
      <c r="H99" s="638"/>
      <c r="I99" s="638"/>
      <c r="J99" s="638"/>
    </row>
    <row r="100" spans="1:10" ht="44.25" customHeight="1">
      <c r="A100" s="615"/>
      <c r="B100" s="637"/>
      <c r="C100" s="799"/>
      <c r="D100" s="799"/>
      <c r="E100" s="799"/>
      <c r="F100" s="638"/>
      <c r="G100" s="638"/>
      <c r="H100" s="638"/>
      <c r="I100" s="638"/>
      <c r="J100" s="638"/>
    </row>
    <row r="101" spans="1:10" ht="44.25" customHeight="1">
      <c r="A101" s="615"/>
      <c r="B101" s="637"/>
      <c r="C101" s="799"/>
      <c r="D101" s="799"/>
      <c r="E101" s="799"/>
      <c r="F101" s="638"/>
      <c r="G101" s="638"/>
      <c r="H101" s="638"/>
      <c r="I101" s="638"/>
      <c r="J101" s="638"/>
    </row>
    <row r="102" spans="1:10" ht="44.25" customHeight="1">
      <c r="A102" s="615"/>
      <c r="B102" s="637"/>
      <c r="C102" s="799"/>
      <c r="D102" s="799"/>
      <c r="E102" s="799"/>
      <c r="F102" s="638"/>
      <c r="G102" s="638"/>
      <c r="H102" s="638"/>
      <c r="I102" s="638"/>
      <c r="J102" s="638"/>
    </row>
    <row r="103" spans="1:10" ht="44.25" customHeight="1">
      <c r="A103" s="615"/>
      <c r="B103" s="637"/>
      <c r="C103" s="799"/>
      <c r="D103" s="799"/>
      <c r="E103" s="799"/>
      <c r="F103" s="638"/>
      <c r="G103" s="638"/>
      <c r="H103" s="638"/>
      <c r="I103" s="638"/>
      <c r="J103" s="638"/>
    </row>
    <row r="104" spans="1:10" ht="44.25" customHeight="1">
      <c r="A104" s="615"/>
      <c r="B104" s="637"/>
      <c r="C104" s="799"/>
      <c r="D104" s="799"/>
      <c r="E104" s="799"/>
      <c r="F104" s="638"/>
      <c r="G104" s="638"/>
      <c r="H104" s="638"/>
      <c r="I104" s="638"/>
      <c r="J104" s="638"/>
    </row>
    <row r="105" spans="1:10" ht="44.25" customHeight="1">
      <c r="A105" s="615"/>
      <c r="B105" s="637"/>
      <c r="C105" s="799"/>
      <c r="D105" s="799"/>
      <c r="E105" s="799"/>
      <c r="F105" s="638"/>
      <c r="G105" s="638"/>
      <c r="H105" s="638"/>
      <c r="I105" s="638"/>
      <c r="J105" s="638"/>
    </row>
    <row r="106" spans="1:10" ht="44.25" customHeight="1">
      <c r="A106" s="615"/>
      <c r="B106" s="637"/>
      <c r="C106" s="799"/>
      <c r="D106" s="799"/>
      <c r="E106" s="799"/>
      <c r="F106" s="638"/>
      <c r="G106" s="638"/>
      <c r="H106" s="638"/>
      <c r="I106" s="638"/>
      <c r="J106" s="638"/>
    </row>
    <row r="107" spans="1:10" ht="44.25" customHeight="1">
      <c r="A107" s="615"/>
      <c r="B107" s="637"/>
      <c r="C107" s="799"/>
      <c r="D107" s="799"/>
      <c r="E107" s="799"/>
      <c r="F107" s="638"/>
      <c r="G107" s="638"/>
      <c r="H107" s="638"/>
      <c r="I107" s="638"/>
      <c r="J107" s="638"/>
    </row>
    <row r="108" spans="1:10" ht="44.25" customHeight="1">
      <c r="A108" s="615"/>
      <c r="B108" s="637"/>
      <c r="C108" s="799"/>
      <c r="D108" s="799"/>
      <c r="E108" s="799"/>
      <c r="F108" s="638"/>
      <c r="G108" s="638"/>
      <c r="H108" s="638"/>
      <c r="I108" s="638"/>
      <c r="J108" s="638"/>
    </row>
    <row r="109" spans="1:10" ht="44.25" customHeight="1">
      <c r="A109" s="615"/>
      <c r="B109" s="637"/>
      <c r="C109" s="799"/>
      <c r="D109" s="799"/>
      <c r="E109" s="799"/>
      <c r="F109" s="638"/>
      <c r="G109" s="638"/>
      <c r="H109" s="638"/>
      <c r="I109" s="638"/>
      <c r="J109" s="638"/>
    </row>
    <row r="110" spans="1:10" ht="44.25" customHeight="1">
      <c r="A110" s="615"/>
      <c r="B110" s="637"/>
      <c r="C110" s="799"/>
      <c r="D110" s="799"/>
      <c r="E110" s="799"/>
      <c r="F110" s="638"/>
      <c r="G110" s="638"/>
      <c r="H110" s="638"/>
      <c r="I110" s="638"/>
      <c r="J110" s="638"/>
    </row>
    <row r="111" spans="1:10" ht="44.25" customHeight="1">
      <c r="A111" s="615"/>
      <c r="B111" s="637"/>
      <c r="C111" s="799"/>
      <c r="D111" s="799"/>
      <c r="E111" s="799"/>
      <c r="F111" s="638"/>
      <c r="G111" s="638"/>
      <c r="H111" s="638"/>
      <c r="I111" s="638"/>
      <c r="J111" s="638"/>
    </row>
    <row r="112" spans="1:10" ht="44.25" customHeight="1">
      <c r="A112" s="615"/>
      <c r="B112" s="637"/>
      <c r="C112" s="799"/>
      <c r="D112" s="799"/>
      <c r="E112" s="799"/>
      <c r="F112" s="638"/>
      <c r="G112" s="638"/>
      <c r="H112" s="638"/>
      <c r="I112" s="638"/>
      <c r="J112" s="638"/>
    </row>
    <row r="113" spans="1:10" ht="44.25" customHeight="1">
      <c r="A113" s="615"/>
      <c r="B113" s="637"/>
      <c r="C113" s="799"/>
      <c r="D113" s="799"/>
      <c r="E113" s="799"/>
      <c r="F113" s="638"/>
      <c r="G113" s="638"/>
      <c r="H113" s="638"/>
      <c r="I113" s="638"/>
      <c r="J113" s="638"/>
    </row>
    <row r="114" spans="1:10" ht="44.25" customHeight="1">
      <c r="A114" s="615"/>
      <c r="B114" s="637"/>
      <c r="C114" s="799"/>
      <c r="D114" s="799"/>
      <c r="E114" s="799"/>
      <c r="F114" s="638"/>
      <c r="G114" s="638"/>
      <c r="H114" s="638"/>
      <c r="I114" s="638"/>
      <c r="J114" s="638"/>
    </row>
    <row r="115" spans="1:10" ht="44.25" customHeight="1">
      <c r="A115" s="615"/>
      <c r="B115" s="637"/>
      <c r="C115" s="799"/>
      <c r="D115" s="799"/>
      <c r="E115" s="799"/>
      <c r="F115" s="638"/>
      <c r="G115" s="638"/>
      <c r="H115" s="638"/>
      <c r="I115" s="638"/>
      <c r="J115" s="638"/>
    </row>
    <row r="116" spans="1:10" ht="44.25" customHeight="1">
      <c r="A116" s="615"/>
      <c r="B116" s="637"/>
      <c r="C116" s="799"/>
      <c r="D116" s="799"/>
      <c r="E116" s="799"/>
      <c r="F116" s="638"/>
      <c r="G116" s="638"/>
      <c r="H116" s="638"/>
      <c r="I116" s="638"/>
      <c r="J116" s="638"/>
    </row>
    <row r="117" spans="1:10" ht="44.25" customHeight="1">
      <c r="A117" s="615"/>
      <c r="B117" s="637"/>
      <c r="C117" s="799"/>
      <c r="D117" s="799"/>
      <c r="E117" s="799"/>
      <c r="F117" s="638"/>
      <c r="G117" s="638"/>
      <c r="H117" s="638"/>
      <c r="I117" s="638"/>
      <c r="J117" s="638"/>
    </row>
    <row r="118" spans="1:10" ht="44.25" customHeight="1">
      <c r="A118" s="615"/>
      <c r="B118" s="637"/>
      <c r="C118" s="799"/>
      <c r="D118" s="799"/>
      <c r="E118" s="799"/>
      <c r="F118" s="638"/>
      <c r="G118" s="638"/>
      <c r="H118" s="638"/>
      <c r="I118" s="638"/>
      <c r="J118" s="638"/>
    </row>
    <row r="119" spans="1:10" ht="44.25" customHeight="1">
      <c r="A119" s="615"/>
      <c r="B119" s="637"/>
      <c r="C119" s="799"/>
      <c r="D119" s="799"/>
      <c r="E119" s="799"/>
      <c r="F119" s="638"/>
      <c r="G119" s="638"/>
      <c r="H119" s="638"/>
      <c r="I119" s="638"/>
      <c r="J119" s="638"/>
    </row>
    <row r="120" spans="1:10" ht="44.25" customHeight="1">
      <c r="A120" s="615"/>
      <c r="B120" s="637"/>
      <c r="C120" s="799"/>
      <c r="D120" s="799"/>
      <c r="E120" s="799"/>
      <c r="F120" s="638"/>
      <c r="G120" s="638"/>
      <c r="H120" s="638"/>
      <c r="I120" s="638"/>
      <c r="J120" s="638"/>
    </row>
    <row r="121" spans="1:10" ht="44.25" customHeight="1">
      <c r="A121" s="615"/>
      <c r="B121" s="637"/>
      <c r="C121" s="799"/>
      <c r="D121" s="799"/>
      <c r="E121" s="799"/>
      <c r="F121" s="638"/>
      <c r="G121" s="638"/>
      <c r="H121" s="638"/>
      <c r="I121" s="638"/>
      <c r="J121" s="638"/>
    </row>
    <row r="122" spans="1:10" ht="44.25" customHeight="1">
      <c r="A122" s="615"/>
      <c r="B122" s="637"/>
      <c r="C122" s="799"/>
      <c r="D122" s="799"/>
      <c r="E122" s="799"/>
      <c r="F122" s="638"/>
      <c r="G122" s="638"/>
      <c r="H122" s="638"/>
      <c r="I122" s="638"/>
      <c r="J122" s="638"/>
    </row>
    <row r="123" spans="1:10" ht="44.25" customHeight="1">
      <c r="A123" s="615"/>
      <c r="B123" s="637"/>
      <c r="C123" s="799"/>
      <c r="D123" s="799"/>
      <c r="E123" s="799"/>
      <c r="F123" s="638"/>
      <c r="G123" s="638"/>
      <c r="H123" s="638"/>
      <c r="I123" s="638"/>
      <c r="J123" s="638"/>
    </row>
    <row r="124" spans="1:10" ht="44.25" customHeight="1">
      <c r="A124" s="615"/>
      <c r="B124" s="637"/>
      <c r="C124" s="799"/>
      <c r="D124" s="799"/>
      <c r="E124" s="799"/>
      <c r="F124" s="638"/>
      <c r="G124" s="638"/>
      <c r="H124" s="638"/>
      <c r="I124" s="638"/>
      <c r="J124" s="638"/>
    </row>
    <row r="125" spans="1:10" ht="44.25" customHeight="1">
      <c r="A125" s="615"/>
      <c r="B125" s="637"/>
      <c r="C125" s="799"/>
      <c r="D125" s="799"/>
      <c r="E125" s="799"/>
      <c r="F125" s="638"/>
      <c r="G125" s="638"/>
      <c r="H125" s="638"/>
      <c r="I125" s="638"/>
      <c r="J125" s="638"/>
    </row>
    <row r="126" spans="1:10" ht="44.25" customHeight="1">
      <c r="A126" s="615"/>
      <c r="B126" s="637"/>
      <c r="C126" s="799"/>
      <c r="D126" s="799"/>
      <c r="E126" s="799"/>
      <c r="F126" s="638"/>
      <c r="G126" s="638"/>
      <c r="H126" s="638"/>
      <c r="I126" s="638"/>
      <c r="J126" s="638"/>
    </row>
    <row r="127" spans="1:10" ht="44.25" customHeight="1">
      <c r="A127" s="615"/>
      <c r="B127" s="637"/>
      <c r="C127" s="799"/>
      <c r="D127" s="799"/>
      <c r="E127" s="799"/>
      <c r="F127" s="638"/>
      <c r="G127" s="638"/>
      <c r="H127" s="638"/>
      <c r="I127" s="638"/>
      <c r="J127" s="638"/>
    </row>
    <row r="128" spans="1:10" ht="44.25" customHeight="1">
      <c r="A128" s="615"/>
      <c r="B128" s="637"/>
      <c r="C128" s="799"/>
      <c r="D128" s="799"/>
      <c r="E128" s="799"/>
      <c r="F128" s="638"/>
      <c r="G128" s="638"/>
      <c r="H128" s="638"/>
      <c r="I128" s="638"/>
      <c r="J128" s="638"/>
    </row>
    <row r="129" spans="1:10" ht="44.25" customHeight="1">
      <c r="A129" s="615"/>
      <c r="B129" s="637"/>
      <c r="C129" s="799"/>
      <c r="D129" s="799"/>
      <c r="E129" s="799"/>
      <c r="F129" s="638"/>
      <c r="G129" s="638"/>
      <c r="H129" s="638"/>
      <c r="I129" s="638"/>
      <c r="J129" s="638"/>
    </row>
    <row r="130" spans="1:10" ht="44.25" customHeight="1">
      <c r="A130" s="615"/>
      <c r="B130" s="637"/>
      <c r="C130" s="799"/>
      <c r="D130" s="799"/>
      <c r="E130" s="799"/>
      <c r="F130" s="638"/>
      <c r="G130" s="638"/>
      <c r="H130" s="638"/>
      <c r="I130" s="638"/>
      <c r="J130" s="638"/>
    </row>
    <row r="131" spans="1:10" ht="44.25" customHeight="1">
      <c r="A131" s="615"/>
      <c r="B131" s="637"/>
      <c r="C131" s="799"/>
      <c r="D131" s="799"/>
      <c r="E131" s="799"/>
      <c r="F131" s="638"/>
      <c r="G131" s="638"/>
      <c r="H131" s="638"/>
      <c r="I131" s="638"/>
      <c r="J131" s="638"/>
    </row>
    <row r="132" spans="1:10" ht="44.25" customHeight="1">
      <c r="A132" s="615"/>
      <c r="B132" s="637"/>
      <c r="C132" s="799"/>
      <c r="D132" s="799"/>
      <c r="E132" s="799"/>
      <c r="F132" s="638"/>
      <c r="G132" s="638"/>
      <c r="H132" s="638"/>
      <c r="I132" s="638"/>
      <c r="J132" s="638"/>
    </row>
    <row r="133" spans="1:10" ht="44.25" customHeight="1">
      <c r="A133" s="615"/>
      <c r="B133" s="637"/>
      <c r="C133" s="799"/>
      <c r="D133" s="799"/>
      <c r="E133" s="799"/>
      <c r="F133" s="638"/>
      <c r="G133" s="638"/>
      <c r="H133" s="638"/>
      <c r="I133" s="638"/>
      <c r="J133" s="638"/>
    </row>
    <row r="134" spans="1:10" ht="44.25" customHeight="1">
      <c r="A134" s="615"/>
      <c r="B134" s="637"/>
      <c r="C134" s="799"/>
      <c r="D134" s="799"/>
      <c r="E134" s="799"/>
      <c r="F134" s="638"/>
      <c r="G134" s="638"/>
      <c r="H134" s="638"/>
      <c r="I134" s="638"/>
      <c r="J134" s="638"/>
    </row>
    <row r="135" spans="1:10" ht="44.25" customHeight="1">
      <c r="A135" s="615"/>
      <c r="B135" s="637"/>
      <c r="C135" s="799"/>
      <c r="D135" s="799"/>
      <c r="E135" s="799"/>
      <c r="F135" s="638"/>
      <c r="G135" s="638"/>
      <c r="H135" s="638"/>
      <c r="I135" s="638"/>
      <c r="J135" s="638"/>
    </row>
    <row r="136" spans="1:10" ht="44.25" customHeight="1">
      <c r="A136" s="615"/>
      <c r="B136" s="637"/>
      <c r="C136" s="799"/>
      <c r="D136" s="799"/>
      <c r="E136" s="799"/>
      <c r="F136" s="638"/>
      <c r="G136" s="638"/>
      <c r="H136" s="638"/>
      <c r="I136" s="638"/>
      <c r="J136" s="638"/>
    </row>
    <row r="137" spans="1:10" ht="44.25" customHeight="1">
      <c r="A137" s="615"/>
      <c r="B137" s="637"/>
      <c r="C137" s="799"/>
      <c r="D137" s="799"/>
      <c r="E137" s="799"/>
      <c r="F137" s="638"/>
      <c r="G137" s="638"/>
      <c r="H137" s="638"/>
      <c r="I137" s="638"/>
      <c r="J137" s="638"/>
    </row>
    <row r="138" spans="1:10" ht="44.25" customHeight="1">
      <c r="A138" s="615"/>
      <c r="B138" s="637"/>
      <c r="C138" s="799"/>
      <c r="D138" s="799"/>
      <c r="E138" s="799"/>
      <c r="F138" s="638"/>
      <c r="G138" s="638"/>
      <c r="H138" s="638"/>
      <c r="I138" s="638"/>
      <c r="J138" s="638"/>
    </row>
    <row r="139" spans="1:10" ht="44.25" customHeight="1">
      <c r="A139" s="615"/>
      <c r="B139" s="637"/>
      <c r="C139" s="799"/>
      <c r="D139" s="799"/>
      <c r="E139" s="799"/>
      <c r="F139" s="638"/>
      <c r="G139" s="638"/>
      <c r="H139" s="638"/>
      <c r="I139" s="638"/>
      <c r="J139" s="638"/>
    </row>
    <row r="140" spans="1:10" ht="44.25" customHeight="1">
      <c r="A140" s="615"/>
      <c r="B140" s="637"/>
      <c r="C140" s="799"/>
      <c r="D140" s="799"/>
      <c r="E140" s="799"/>
      <c r="F140" s="638"/>
      <c r="G140" s="638"/>
      <c r="H140" s="638"/>
      <c r="I140" s="638"/>
      <c r="J140" s="638"/>
    </row>
    <row r="141" spans="1:10" ht="44.25" customHeight="1">
      <c r="A141" s="615"/>
      <c r="B141" s="637"/>
      <c r="C141" s="799"/>
      <c r="D141" s="799"/>
      <c r="E141" s="799"/>
      <c r="F141" s="638"/>
      <c r="G141" s="638"/>
      <c r="H141" s="638"/>
      <c r="I141" s="638"/>
      <c r="J141" s="638"/>
    </row>
    <row r="142" spans="1:10" ht="44.25" customHeight="1">
      <c r="A142" s="615"/>
      <c r="B142" s="637"/>
      <c r="C142" s="799"/>
      <c r="D142" s="799"/>
      <c r="E142" s="799"/>
      <c r="F142" s="638"/>
      <c r="G142" s="638"/>
      <c r="H142" s="638"/>
      <c r="I142" s="638"/>
      <c r="J142" s="638"/>
    </row>
    <row r="143" spans="1:10" ht="44.25" customHeight="1">
      <c r="A143" s="615"/>
      <c r="B143" s="637"/>
      <c r="C143" s="799"/>
      <c r="D143" s="799"/>
      <c r="E143" s="799"/>
      <c r="F143" s="638"/>
      <c r="G143" s="638"/>
      <c r="H143" s="638"/>
      <c r="I143" s="638"/>
      <c r="J143" s="638"/>
    </row>
    <row r="144" spans="1:10" ht="44.25" customHeight="1">
      <c r="A144" s="615"/>
      <c r="B144" s="637"/>
      <c r="C144" s="799"/>
      <c r="D144" s="799"/>
      <c r="E144" s="799"/>
      <c r="F144" s="638"/>
      <c r="G144" s="638"/>
      <c r="H144" s="638"/>
      <c r="I144" s="638"/>
      <c r="J144" s="638"/>
    </row>
    <row r="145" spans="1:10" ht="44.25" customHeight="1">
      <c r="A145" s="615"/>
      <c r="B145" s="637"/>
      <c r="C145" s="799"/>
      <c r="D145" s="799"/>
      <c r="E145" s="799"/>
      <c r="F145" s="638"/>
      <c r="G145" s="638"/>
      <c r="H145" s="638"/>
      <c r="I145" s="638"/>
      <c r="J145" s="638"/>
    </row>
    <row r="146" spans="1:10" ht="44.25" customHeight="1">
      <c r="A146" s="615"/>
      <c r="B146" s="637"/>
      <c r="C146" s="799"/>
      <c r="D146" s="799"/>
      <c r="E146" s="799"/>
      <c r="F146" s="638"/>
      <c r="G146" s="638"/>
      <c r="H146" s="638"/>
      <c r="I146" s="638"/>
      <c r="J146" s="638"/>
    </row>
    <row r="147" spans="1:10" ht="44.25" customHeight="1">
      <c r="A147" s="615"/>
      <c r="B147" s="637"/>
      <c r="C147" s="799"/>
      <c r="D147" s="799"/>
      <c r="E147" s="799"/>
      <c r="F147" s="638"/>
      <c r="G147" s="638"/>
      <c r="H147" s="638"/>
      <c r="I147" s="638"/>
      <c r="J147" s="638"/>
    </row>
    <row r="148" spans="1:10" ht="44.25" customHeight="1">
      <c r="A148" s="615"/>
      <c r="B148" s="637"/>
      <c r="C148" s="799"/>
      <c r="D148" s="799"/>
      <c r="E148" s="799"/>
      <c r="F148" s="638"/>
      <c r="G148" s="638"/>
      <c r="H148" s="638"/>
      <c r="I148" s="638"/>
      <c r="J148" s="638"/>
    </row>
    <row r="149" spans="1:10" ht="44.25" customHeight="1">
      <c r="A149" s="615"/>
      <c r="B149" s="637"/>
      <c r="C149" s="799"/>
      <c r="D149" s="799"/>
      <c r="E149" s="799"/>
      <c r="F149" s="638"/>
      <c r="G149" s="638"/>
      <c r="H149" s="638"/>
      <c r="I149" s="638"/>
      <c r="J149" s="638"/>
    </row>
    <row r="150" spans="1:10" ht="44.25" customHeight="1">
      <c r="A150" s="615"/>
      <c r="B150" s="637"/>
      <c r="C150" s="799"/>
      <c r="D150" s="799"/>
      <c r="E150" s="799"/>
      <c r="F150" s="638"/>
      <c r="G150" s="638"/>
      <c r="H150" s="638"/>
      <c r="I150" s="638"/>
      <c r="J150" s="638"/>
    </row>
    <row r="151" spans="1:10" ht="44.25" customHeight="1">
      <c r="A151" s="615"/>
      <c r="B151" s="637"/>
      <c r="C151" s="799"/>
      <c r="D151" s="799"/>
      <c r="E151" s="799"/>
      <c r="F151" s="638"/>
      <c r="G151" s="638"/>
      <c r="H151" s="638"/>
      <c r="I151" s="638"/>
      <c r="J151" s="638"/>
    </row>
    <row r="152" spans="1:10" ht="44.25" customHeight="1">
      <c r="A152" s="615"/>
      <c r="B152" s="637"/>
      <c r="C152" s="799"/>
      <c r="D152" s="799"/>
      <c r="E152" s="799"/>
      <c r="F152" s="638"/>
      <c r="G152" s="638"/>
      <c r="H152" s="638"/>
      <c r="I152" s="638"/>
      <c r="J152" s="638"/>
    </row>
    <row r="153" spans="1:10" ht="44.25" customHeight="1">
      <c r="A153" s="615"/>
      <c r="B153" s="637"/>
      <c r="C153" s="799"/>
      <c r="D153" s="799"/>
      <c r="E153" s="799"/>
      <c r="F153" s="638"/>
      <c r="G153" s="638"/>
      <c r="H153" s="638"/>
      <c r="I153" s="638"/>
      <c r="J153" s="638"/>
    </row>
    <row r="154" spans="1:10" ht="44.25" customHeight="1">
      <c r="A154" s="615"/>
      <c r="B154" s="637"/>
      <c r="C154" s="799"/>
      <c r="D154" s="799"/>
      <c r="E154" s="799"/>
      <c r="F154" s="638"/>
      <c r="G154" s="638"/>
      <c r="H154" s="638"/>
      <c r="I154" s="638"/>
      <c r="J154" s="638"/>
    </row>
    <row r="155" spans="1:10" ht="44.25" customHeight="1">
      <c r="A155" s="615"/>
      <c r="B155" s="637"/>
      <c r="C155" s="799"/>
      <c r="D155" s="799"/>
      <c r="E155" s="799"/>
      <c r="F155" s="638"/>
      <c r="G155" s="638"/>
      <c r="H155" s="638"/>
      <c r="I155" s="638"/>
      <c r="J155" s="638"/>
    </row>
    <row r="156" spans="1:10" ht="44.25" customHeight="1">
      <c r="A156" s="615"/>
      <c r="B156" s="637"/>
      <c r="C156" s="799"/>
      <c r="D156" s="799"/>
      <c r="E156" s="799"/>
      <c r="F156" s="638"/>
      <c r="G156" s="638"/>
      <c r="H156" s="638"/>
      <c r="I156" s="638"/>
      <c r="J156" s="638"/>
    </row>
    <row r="157" spans="1:10" ht="44.25" customHeight="1">
      <c r="A157" s="615"/>
      <c r="B157" s="637"/>
      <c r="C157" s="799"/>
      <c r="D157" s="799"/>
      <c r="E157" s="799"/>
      <c r="F157" s="638"/>
      <c r="G157" s="638"/>
      <c r="H157" s="638"/>
      <c r="I157" s="638"/>
      <c r="J157" s="638"/>
    </row>
    <row r="158" spans="1:10" ht="44.25" customHeight="1">
      <c r="A158" s="615"/>
      <c r="B158" s="637"/>
      <c r="C158" s="799"/>
      <c r="D158" s="799"/>
      <c r="E158" s="799"/>
      <c r="F158" s="638"/>
      <c r="G158" s="638"/>
      <c r="H158" s="638"/>
      <c r="I158" s="638"/>
      <c r="J158" s="638"/>
    </row>
    <row r="159" spans="1:10" ht="44.25" customHeight="1">
      <c r="A159" s="615"/>
      <c r="B159" s="637"/>
      <c r="C159" s="799"/>
      <c r="D159" s="799"/>
      <c r="E159" s="799"/>
      <c r="F159" s="638"/>
      <c r="G159" s="638"/>
      <c r="H159" s="638"/>
      <c r="I159" s="638"/>
      <c r="J159" s="638"/>
    </row>
    <row r="160" spans="1:10" ht="44.25" customHeight="1">
      <c r="A160" s="615"/>
      <c r="B160" s="637"/>
      <c r="C160" s="799"/>
      <c r="D160" s="799"/>
      <c r="E160" s="799"/>
      <c r="F160" s="638"/>
      <c r="G160" s="638"/>
      <c r="H160" s="638"/>
      <c r="I160" s="638"/>
      <c r="J160" s="638"/>
    </row>
    <row r="161" spans="1:10" ht="44.25" customHeight="1">
      <c r="A161" s="615"/>
      <c r="B161" s="637"/>
      <c r="C161" s="799"/>
      <c r="D161" s="799"/>
      <c r="E161" s="799"/>
      <c r="F161" s="638"/>
      <c r="G161" s="638"/>
      <c r="H161" s="638"/>
      <c r="I161" s="638"/>
      <c r="J161" s="638"/>
    </row>
    <row r="162" spans="1:10" ht="44.25" customHeight="1">
      <c r="A162" s="615"/>
      <c r="B162" s="637"/>
      <c r="C162" s="799"/>
      <c r="D162" s="799"/>
      <c r="E162" s="799"/>
      <c r="F162" s="638"/>
      <c r="G162" s="638"/>
      <c r="H162" s="638"/>
      <c r="I162" s="638"/>
      <c r="J162" s="638"/>
    </row>
    <row r="163" spans="1:10" ht="44.25" customHeight="1">
      <c r="A163" s="615"/>
      <c r="B163" s="637"/>
      <c r="C163" s="799"/>
      <c r="D163" s="799"/>
      <c r="E163" s="799"/>
      <c r="F163" s="638"/>
      <c r="G163" s="638"/>
      <c r="H163" s="638"/>
      <c r="I163" s="638"/>
      <c r="J163" s="638"/>
    </row>
    <row r="164" spans="1:10" ht="44.25" customHeight="1">
      <c r="A164" s="615"/>
      <c r="B164" s="637"/>
      <c r="C164" s="799"/>
      <c r="D164" s="799"/>
      <c r="E164" s="799"/>
      <c r="F164" s="638"/>
      <c r="G164" s="638"/>
      <c r="H164" s="638"/>
      <c r="I164" s="638"/>
      <c r="J164" s="638"/>
    </row>
    <row r="165" spans="1:10" ht="44.25" customHeight="1">
      <c r="A165" s="615"/>
      <c r="B165" s="637"/>
      <c r="C165" s="799"/>
      <c r="D165" s="799"/>
      <c r="E165" s="799"/>
      <c r="F165" s="638"/>
      <c r="G165" s="638"/>
      <c r="H165" s="638"/>
      <c r="I165" s="638"/>
      <c r="J165" s="638"/>
    </row>
    <row r="166" spans="1:10" ht="44.25" customHeight="1">
      <c r="A166" s="615"/>
      <c r="B166" s="637"/>
      <c r="C166" s="799"/>
      <c r="D166" s="799"/>
      <c r="E166" s="799"/>
      <c r="F166" s="638"/>
      <c r="G166" s="638"/>
      <c r="H166" s="638"/>
      <c r="I166" s="638"/>
      <c r="J166" s="638"/>
    </row>
    <row r="167" spans="1:10" ht="44.25" customHeight="1">
      <c r="A167" s="615"/>
      <c r="B167" s="637"/>
      <c r="C167" s="799"/>
      <c r="D167" s="799"/>
      <c r="E167" s="799"/>
      <c r="F167" s="638"/>
      <c r="G167" s="638"/>
      <c r="H167" s="638"/>
      <c r="I167" s="638"/>
      <c r="J167" s="638"/>
    </row>
    <row r="168" spans="1:10" ht="44.25" customHeight="1">
      <c r="A168" s="615"/>
      <c r="B168" s="637"/>
      <c r="C168" s="799"/>
      <c r="D168" s="799"/>
      <c r="E168" s="799"/>
      <c r="F168" s="638"/>
      <c r="G168" s="638"/>
      <c r="H168" s="638"/>
      <c r="I168" s="638"/>
      <c r="J168" s="638"/>
    </row>
    <row r="169" spans="1:10" ht="44.25" customHeight="1">
      <c r="A169" s="615"/>
      <c r="B169" s="637"/>
      <c r="C169" s="799"/>
      <c r="D169" s="799"/>
      <c r="E169" s="799"/>
      <c r="F169" s="638"/>
      <c r="G169" s="638"/>
      <c r="H169" s="638"/>
      <c r="I169" s="638"/>
      <c r="J169" s="638"/>
    </row>
    <row r="170" spans="1:10" ht="44.25" customHeight="1">
      <c r="A170" s="615"/>
      <c r="B170" s="637"/>
      <c r="C170" s="799"/>
      <c r="D170" s="799"/>
      <c r="E170" s="799"/>
      <c r="F170" s="638"/>
      <c r="G170" s="638"/>
      <c r="H170" s="638"/>
      <c r="I170" s="638"/>
      <c r="J170" s="638"/>
    </row>
    <row r="171" spans="1:10" ht="44.25" customHeight="1">
      <c r="A171" s="615"/>
      <c r="B171" s="637"/>
      <c r="C171" s="799"/>
      <c r="D171" s="799"/>
      <c r="E171" s="799"/>
      <c r="F171" s="638"/>
      <c r="G171" s="638"/>
      <c r="H171" s="638"/>
      <c r="I171" s="638"/>
      <c r="J171" s="638"/>
    </row>
    <row r="172" spans="1:10" ht="44.25" customHeight="1">
      <c r="A172" s="615"/>
      <c r="B172" s="637"/>
      <c r="C172" s="799"/>
      <c r="D172" s="799"/>
      <c r="E172" s="799"/>
      <c r="F172" s="638"/>
      <c r="G172" s="638"/>
      <c r="H172" s="638"/>
      <c r="I172" s="638"/>
      <c r="J172" s="638"/>
    </row>
    <row r="173" spans="1:10" ht="44.25" customHeight="1">
      <c r="A173" s="615"/>
      <c r="B173" s="637"/>
      <c r="C173" s="799"/>
      <c r="D173" s="799"/>
      <c r="E173" s="799"/>
      <c r="F173" s="638"/>
      <c r="G173" s="638"/>
      <c r="H173" s="638"/>
      <c r="I173" s="638"/>
      <c r="J173" s="638"/>
    </row>
    <row r="174" spans="1:10" ht="44.25" customHeight="1">
      <c r="A174" s="615"/>
      <c r="B174" s="637"/>
      <c r="C174" s="799"/>
      <c r="D174" s="799"/>
      <c r="E174" s="799"/>
      <c r="F174" s="638"/>
      <c r="G174" s="638"/>
      <c r="H174" s="638"/>
      <c r="I174" s="638"/>
      <c r="J174" s="638"/>
    </row>
    <row r="175" spans="1:10" ht="44.25" customHeight="1">
      <c r="A175" s="615"/>
      <c r="B175" s="637"/>
      <c r="C175" s="799"/>
      <c r="D175" s="799"/>
      <c r="E175" s="799"/>
      <c r="F175" s="638"/>
      <c r="G175" s="638"/>
      <c r="H175" s="638"/>
      <c r="I175" s="638"/>
      <c r="J175" s="638"/>
    </row>
    <row r="176" spans="1:10" ht="44.25" customHeight="1">
      <c r="A176" s="615"/>
      <c r="B176" s="637"/>
      <c r="C176" s="799"/>
      <c r="D176" s="799"/>
      <c r="E176" s="799"/>
      <c r="F176" s="638"/>
      <c r="G176" s="638"/>
      <c r="H176" s="638"/>
      <c r="I176" s="638"/>
      <c r="J176" s="638"/>
    </row>
    <row r="177" spans="1:10" ht="44.25" customHeight="1">
      <c r="A177" s="615"/>
      <c r="B177" s="637"/>
      <c r="C177" s="799"/>
      <c r="D177" s="799"/>
      <c r="E177" s="799"/>
      <c r="F177" s="638"/>
      <c r="G177" s="638"/>
      <c r="H177" s="638"/>
      <c r="I177" s="638"/>
      <c r="J177" s="638"/>
    </row>
    <row r="178" spans="1:10" ht="44.25" customHeight="1">
      <c r="A178" s="615"/>
      <c r="B178" s="637"/>
      <c r="C178" s="799"/>
      <c r="D178" s="799"/>
      <c r="E178" s="799"/>
      <c r="F178" s="638"/>
      <c r="G178" s="638"/>
      <c r="H178" s="638"/>
      <c r="I178" s="638"/>
      <c r="J178" s="638"/>
    </row>
    <row r="179" spans="1:10" ht="44.25" customHeight="1">
      <c r="A179" s="615"/>
      <c r="B179" s="637"/>
      <c r="C179" s="799"/>
      <c r="D179" s="799"/>
      <c r="E179" s="799"/>
      <c r="F179" s="638"/>
      <c r="G179" s="638"/>
      <c r="H179" s="638"/>
      <c r="I179" s="638"/>
      <c r="J179" s="638"/>
    </row>
    <row r="180" spans="1:10" ht="44.25" customHeight="1">
      <c r="A180" s="615"/>
      <c r="B180" s="637"/>
      <c r="C180" s="799"/>
      <c r="D180" s="799"/>
      <c r="E180" s="799"/>
      <c r="F180" s="638"/>
      <c r="G180" s="638"/>
      <c r="H180" s="638"/>
      <c r="I180" s="638"/>
      <c r="J180" s="638"/>
    </row>
    <row r="181" spans="1:10" ht="44.25" customHeight="1">
      <c r="A181" s="615"/>
      <c r="B181" s="637"/>
      <c r="C181" s="799"/>
      <c r="D181" s="799"/>
      <c r="E181" s="799"/>
      <c r="F181" s="638"/>
      <c r="G181" s="638"/>
      <c r="H181" s="638"/>
      <c r="I181" s="638"/>
      <c r="J181" s="638"/>
    </row>
    <row r="182" spans="1:10" ht="44.25" customHeight="1">
      <c r="A182" s="615"/>
      <c r="B182" s="637"/>
      <c r="C182" s="799"/>
      <c r="D182" s="799"/>
      <c r="E182" s="799"/>
      <c r="F182" s="638"/>
      <c r="G182" s="638"/>
      <c r="H182" s="638"/>
      <c r="I182" s="638"/>
      <c r="J182" s="638"/>
    </row>
    <row r="183" spans="1:10" ht="44.25" customHeight="1">
      <c r="A183" s="615"/>
      <c r="B183" s="637"/>
      <c r="C183" s="799"/>
      <c r="D183" s="799"/>
      <c r="E183" s="799"/>
      <c r="F183" s="638"/>
      <c r="G183" s="638"/>
      <c r="H183" s="638"/>
      <c r="I183" s="638"/>
      <c r="J183" s="638"/>
    </row>
    <row r="184" spans="1:10" ht="44.25" customHeight="1">
      <c r="A184" s="615"/>
      <c r="B184" s="637"/>
      <c r="C184" s="799"/>
      <c r="D184" s="799"/>
      <c r="E184" s="799"/>
      <c r="F184" s="638"/>
      <c r="G184" s="638"/>
      <c r="H184" s="638"/>
      <c r="I184" s="638"/>
      <c r="J184" s="638"/>
    </row>
    <row r="185" spans="1:10" ht="44.25" customHeight="1">
      <c r="A185" s="615"/>
      <c r="B185" s="637"/>
      <c r="C185" s="799"/>
      <c r="D185" s="799"/>
      <c r="E185" s="799"/>
      <c r="F185" s="638"/>
      <c r="G185" s="638"/>
      <c r="H185" s="638"/>
      <c r="I185" s="638"/>
      <c r="J185" s="638"/>
    </row>
    <row r="186" spans="1:10" ht="44.25" customHeight="1">
      <c r="A186" s="615"/>
      <c r="B186" s="637"/>
      <c r="C186" s="799"/>
      <c r="D186" s="799"/>
      <c r="E186" s="799"/>
      <c r="F186" s="638"/>
      <c r="G186" s="638"/>
      <c r="H186" s="638"/>
      <c r="I186" s="638"/>
      <c r="J186" s="638"/>
    </row>
    <row r="187" spans="1:10" ht="44.25" customHeight="1">
      <c r="A187" s="615"/>
      <c r="B187" s="637"/>
      <c r="C187" s="799"/>
      <c r="D187" s="799"/>
      <c r="E187" s="799"/>
      <c r="F187" s="638"/>
      <c r="G187" s="638"/>
      <c r="H187" s="638"/>
      <c r="I187" s="638"/>
      <c r="J187" s="638"/>
    </row>
    <row r="188" spans="1:10" ht="44.25" customHeight="1">
      <c r="A188" s="615"/>
      <c r="B188" s="637"/>
      <c r="C188" s="799"/>
      <c r="D188" s="799"/>
      <c r="E188" s="799"/>
      <c r="F188" s="638"/>
      <c r="G188" s="638"/>
      <c r="H188" s="638"/>
      <c r="I188" s="638"/>
      <c r="J188" s="638"/>
    </row>
    <row r="189" spans="1:10" ht="44.25" customHeight="1">
      <c r="A189" s="615"/>
      <c r="B189" s="637"/>
      <c r="C189" s="799"/>
      <c r="D189" s="799"/>
      <c r="E189" s="799"/>
      <c r="F189" s="638"/>
      <c r="G189" s="638"/>
      <c r="H189" s="638"/>
      <c r="I189" s="638"/>
      <c r="J189" s="638"/>
    </row>
    <row r="190" spans="1:10" ht="44.25" customHeight="1">
      <c r="A190" s="615"/>
      <c r="B190" s="637"/>
      <c r="C190" s="799"/>
      <c r="D190" s="799"/>
      <c r="E190" s="799"/>
      <c r="F190" s="638"/>
      <c r="G190" s="638"/>
      <c r="H190" s="638"/>
      <c r="I190" s="638"/>
      <c r="J190" s="638"/>
    </row>
    <row r="191" spans="1:10" ht="44.25" customHeight="1">
      <c r="A191" s="615"/>
      <c r="B191" s="637"/>
      <c r="C191" s="799"/>
      <c r="D191" s="799"/>
      <c r="E191" s="799"/>
      <c r="F191" s="638"/>
      <c r="G191" s="638"/>
      <c r="H191" s="638"/>
      <c r="I191" s="638"/>
      <c r="J191" s="638"/>
    </row>
    <row r="192" spans="1:10" ht="44.25" customHeight="1">
      <c r="A192" s="615"/>
      <c r="B192" s="637"/>
      <c r="C192" s="799"/>
      <c r="D192" s="799"/>
      <c r="E192" s="799"/>
      <c r="F192" s="638"/>
      <c r="G192" s="638"/>
      <c r="H192" s="638"/>
      <c r="I192" s="638"/>
      <c r="J192" s="638"/>
    </row>
    <row r="193" spans="1:10" ht="44.25" customHeight="1">
      <c r="A193" s="615"/>
      <c r="B193" s="637"/>
      <c r="C193" s="799"/>
      <c r="D193" s="799"/>
      <c r="E193" s="799"/>
      <c r="F193" s="638"/>
      <c r="G193" s="638"/>
      <c r="H193" s="638"/>
      <c r="I193" s="638"/>
      <c r="J193" s="638"/>
    </row>
    <row r="194" spans="1:10" ht="44.25" customHeight="1">
      <c r="A194" s="615"/>
      <c r="B194" s="637"/>
      <c r="C194" s="799"/>
      <c r="D194" s="799"/>
      <c r="E194" s="799"/>
      <c r="F194" s="638"/>
      <c r="G194" s="638"/>
      <c r="H194" s="638"/>
      <c r="I194" s="638"/>
      <c r="J194" s="638"/>
    </row>
    <row r="195" spans="1:10" ht="44.25" customHeight="1">
      <c r="A195" s="615"/>
      <c r="B195" s="637"/>
      <c r="C195" s="799"/>
      <c r="D195" s="799"/>
      <c r="E195" s="799"/>
      <c r="F195" s="638"/>
      <c r="G195" s="638"/>
      <c r="H195" s="638"/>
      <c r="I195" s="638"/>
      <c r="J195" s="638"/>
    </row>
    <row r="196" spans="1:10" ht="44.25" customHeight="1">
      <c r="A196" s="615"/>
      <c r="B196" s="637"/>
      <c r="C196" s="799"/>
      <c r="D196" s="799"/>
      <c r="E196" s="799"/>
      <c r="F196" s="638"/>
      <c r="G196" s="638"/>
      <c r="H196" s="638"/>
      <c r="I196" s="638"/>
      <c r="J196" s="638"/>
    </row>
    <row r="197" spans="1:10" ht="44.25" customHeight="1">
      <c r="A197" s="615"/>
      <c r="B197" s="637"/>
      <c r="C197" s="799"/>
      <c r="D197" s="799"/>
      <c r="E197" s="799"/>
      <c r="F197" s="638"/>
      <c r="G197" s="638"/>
      <c r="H197" s="638"/>
      <c r="I197" s="638"/>
      <c r="J197" s="638"/>
    </row>
    <row r="198" spans="1:10" ht="44.25" customHeight="1">
      <c r="A198" s="615"/>
      <c r="B198" s="637"/>
      <c r="C198" s="799"/>
      <c r="D198" s="799"/>
      <c r="E198" s="799"/>
      <c r="F198" s="638"/>
      <c r="G198" s="638"/>
      <c r="H198" s="638"/>
      <c r="I198" s="638"/>
      <c r="J198" s="638"/>
    </row>
    <row r="199" spans="1:10" ht="44.25" customHeight="1">
      <c r="A199" s="615"/>
      <c r="B199" s="637"/>
      <c r="C199" s="799"/>
      <c r="D199" s="799"/>
      <c r="E199" s="799"/>
      <c r="F199" s="638"/>
      <c r="G199" s="638"/>
      <c r="H199" s="638"/>
      <c r="I199" s="638"/>
      <c r="J199" s="638"/>
    </row>
    <row r="200" spans="1:10" ht="44.25" customHeight="1">
      <c r="A200" s="615"/>
      <c r="B200" s="637"/>
      <c r="C200" s="799"/>
      <c r="D200" s="799"/>
      <c r="E200" s="799"/>
      <c r="F200" s="638"/>
      <c r="G200" s="638"/>
      <c r="H200" s="638"/>
      <c r="I200" s="638"/>
      <c r="J200" s="638"/>
    </row>
    <row r="201" spans="1:10" ht="44.25" customHeight="1">
      <c r="A201" s="615"/>
      <c r="B201" s="637"/>
      <c r="C201" s="799"/>
      <c r="D201" s="799"/>
      <c r="E201" s="799"/>
      <c r="F201" s="638"/>
      <c r="G201" s="638"/>
      <c r="H201" s="638"/>
      <c r="I201" s="638"/>
      <c r="J201" s="638"/>
    </row>
    <row r="202" spans="1:10" ht="44.25" customHeight="1">
      <c r="A202" s="615"/>
      <c r="B202" s="637"/>
      <c r="C202" s="799"/>
      <c r="D202" s="799"/>
      <c r="E202" s="799"/>
      <c r="F202" s="638"/>
      <c r="G202" s="638"/>
      <c r="H202" s="638"/>
      <c r="I202" s="638"/>
      <c r="J202" s="638"/>
    </row>
    <row r="203" spans="1:10" ht="44.25" customHeight="1">
      <c r="A203" s="615"/>
      <c r="B203" s="637"/>
      <c r="C203" s="799"/>
      <c r="D203" s="799"/>
      <c r="E203" s="799"/>
      <c r="F203" s="638"/>
      <c r="G203" s="638"/>
      <c r="H203" s="638"/>
      <c r="I203" s="638"/>
      <c r="J203" s="638"/>
    </row>
    <row r="204" spans="1:10" ht="44.25" customHeight="1">
      <c r="A204" s="615"/>
      <c r="B204" s="637"/>
      <c r="C204" s="799"/>
      <c r="D204" s="799"/>
      <c r="E204" s="799"/>
      <c r="F204" s="638"/>
      <c r="G204" s="638"/>
      <c r="H204" s="638"/>
      <c r="I204" s="638"/>
      <c r="J204" s="638"/>
    </row>
    <row r="205" spans="1:10" ht="44.25" customHeight="1">
      <c r="A205" s="615"/>
      <c r="B205" s="637"/>
      <c r="C205" s="799"/>
      <c r="D205" s="799"/>
      <c r="E205" s="799"/>
      <c r="F205" s="638"/>
      <c r="G205" s="638"/>
      <c r="H205" s="638"/>
      <c r="I205" s="638"/>
      <c r="J205" s="638"/>
    </row>
    <row r="206" spans="1:10" ht="44.25" customHeight="1">
      <c r="A206" s="615"/>
      <c r="B206" s="637"/>
      <c r="C206" s="799"/>
      <c r="D206" s="799"/>
      <c r="E206" s="799"/>
      <c r="F206" s="638"/>
      <c r="G206" s="638"/>
      <c r="H206" s="638"/>
      <c r="I206" s="638"/>
      <c r="J206" s="638"/>
    </row>
    <row r="207" spans="1:10" ht="44.25" customHeight="1">
      <c r="A207" s="615"/>
      <c r="B207" s="637"/>
      <c r="C207" s="799"/>
      <c r="D207" s="799"/>
      <c r="E207" s="799"/>
      <c r="F207" s="638"/>
      <c r="G207" s="638"/>
      <c r="H207" s="638"/>
      <c r="I207" s="638"/>
      <c r="J207" s="638"/>
    </row>
    <row r="208" spans="1:10" ht="44.25" customHeight="1">
      <c r="A208" s="615"/>
      <c r="B208" s="637"/>
      <c r="C208" s="799"/>
      <c r="D208" s="799"/>
      <c r="E208" s="799"/>
      <c r="F208" s="638"/>
      <c r="G208" s="638"/>
      <c r="H208" s="638"/>
      <c r="I208" s="638"/>
      <c r="J208" s="638"/>
    </row>
    <row r="209" spans="1:10" ht="44.25" customHeight="1">
      <c r="A209" s="615"/>
      <c r="B209" s="637"/>
      <c r="C209" s="799"/>
      <c r="D209" s="799"/>
      <c r="E209" s="799"/>
      <c r="F209" s="638"/>
      <c r="G209" s="638"/>
      <c r="H209" s="638"/>
      <c r="I209" s="638"/>
      <c r="J209" s="638"/>
    </row>
    <row r="210" spans="1:10" ht="44.25" customHeight="1">
      <c r="A210" s="615"/>
      <c r="B210" s="637"/>
      <c r="C210" s="799"/>
      <c r="D210" s="799"/>
      <c r="E210" s="799"/>
      <c r="F210" s="638"/>
      <c r="G210" s="638"/>
      <c r="H210" s="638"/>
      <c r="I210" s="638"/>
      <c r="J210" s="638"/>
    </row>
    <row r="211" spans="1:10" ht="44.25" customHeight="1">
      <c r="A211" s="615"/>
      <c r="B211" s="637"/>
      <c r="C211" s="799"/>
      <c r="D211" s="799"/>
      <c r="E211" s="799"/>
      <c r="F211" s="638"/>
      <c r="G211" s="638"/>
      <c r="H211" s="638"/>
      <c r="I211" s="638"/>
      <c r="J211" s="638"/>
    </row>
    <row r="212" spans="1:10" ht="44.25" customHeight="1">
      <c r="A212" s="615"/>
      <c r="B212" s="637"/>
      <c r="C212" s="799"/>
      <c r="D212" s="799"/>
      <c r="E212" s="799"/>
      <c r="F212" s="638"/>
      <c r="G212" s="638"/>
      <c r="H212" s="638"/>
      <c r="I212" s="638"/>
      <c r="J212" s="638"/>
    </row>
    <row r="213" spans="1:10" ht="44.25" customHeight="1">
      <c r="A213" s="615"/>
      <c r="B213" s="637"/>
      <c r="C213" s="799"/>
      <c r="D213" s="799"/>
      <c r="E213" s="799"/>
      <c r="F213" s="638"/>
      <c r="G213" s="638"/>
      <c r="H213" s="638"/>
      <c r="I213" s="638"/>
      <c r="J213" s="638"/>
    </row>
    <row r="214" spans="1:10" ht="44.25" customHeight="1">
      <c r="A214" s="615"/>
      <c r="B214" s="637"/>
      <c r="C214" s="799"/>
      <c r="D214" s="799"/>
      <c r="E214" s="799"/>
      <c r="F214" s="638"/>
      <c r="G214" s="638"/>
      <c r="H214" s="638"/>
      <c r="I214" s="638"/>
      <c r="J214" s="638"/>
    </row>
    <row r="215" spans="1:10" ht="44.25" customHeight="1">
      <c r="A215" s="615"/>
      <c r="B215" s="637"/>
      <c r="C215" s="799"/>
      <c r="D215" s="799"/>
      <c r="E215" s="799"/>
      <c r="F215" s="638"/>
      <c r="G215" s="638"/>
      <c r="H215" s="638"/>
      <c r="I215" s="638"/>
      <c r="J215" s="638"/>
    </row>
    <row r="216" spans="1:10" ht="44.25" customHeight="1">
      <c r="A216" s="615"/>
      <c r="B216" s="637"/>
      <c r="C216" s="799"/>
      <c r="D216" s="799"/>
      <c r="E216" s="799"/>
      <c r="F216" s="638"/>
      <c r="G216" s="638"/>
      <c r="H216" s="638"/>
      <c r="I216" s="638"/>
      <c r="J216" s="638"/>
    </row>
    <row r="217" spans="1:10" ht="44.25" customHeight="1">
      <c r="A217" s="615"/>
      <c r="B217" s="637"/>
      <c r="C217" s="799"/>
      <c r="D217" s="799"/>
      <c r="E217" s="799"/>
      <c r="F217" s="638"/>
      <c r="G217" s="638"/>
      <c r="H217" s="638"/>
      <c r="I217" s="638"/>
      <c r="J217" s="638"/>
    </row>
    <row r="218" spans="1:10" ht="44.25" customHeight="1">
      <c r="A218" s="615"/>
      <c r="B218" s="637"/>
      <c r="C218" s="799"/>
      <c r="D218" s="799"/>
      <c r="E218" s="799"/>
      <c r="F218" s="638"/>
      <c r="G218" s="638"/>
      <c r="H218" s="638"/>
      <c r="I218" s="638"/>
      <c r="J218" s="638"/>
    </row>
    <row r="219" spans="1:10" ht="44.25" customHeight="1">
      <c r="A219" s="615"/>
      <c r="B219" s="637"/>
      <c r="C219" s="799"/>
      <c r="D219" s="799"/>
      <c r="E219" s="799"/>
      <c r="F219" s="638"/>
      <c r="G219" s="638"/>
      <c r="H219" s="638"/>
      <c r="I219" s="638"/>
      <c r="J219" s="638"/>
    </row>
    <row r="220" spans="1:10" ht="44.25" customHeight="1">
      <c r="A220" s="615"/>
      <c r="B220" s="637"/>
      <c r="C220" s="799"/>
      <c r="D220" s="799"/>
      <c r="E220" s="799"/>
      <c r="F220" s="638"/>
      <c r="G220" s="638"/>
      <c r="H220" s="638"/>
      <c r="I220" s="638"/>
      <c r="J220" s="638"/>
    </row>
    <row r="221" spans="1:10" ht="44.25" customHeight="1">
      <c r="A221" s="615"/>
      <c r="B221" s="637"/>
      <c r="C221" s="799"/>
      <c r="D221" s="799"/>
      <c r="E221" s="799"/>
      <c r="F221" s="638"/>
      <c r="G221" s="638"/>
      <c r="H221" s="638"/>
      <c r="I221" s="638"/>
      <c r="J221" s="638"/>
    </row>
    <row r="222" spans="1:10" ht="44.25" customHeight="1">
      <c r="A222" s="615"/>
      <c r="B222" s="637"/>
      <c r="C222" s="799"/>
      <c r="D222" s="799"/>
      <c r="E222" s="799"/>
      <c r="F222" s="638"/>
      <c r="G222" s="638"/>
      <c r="H222" s="638"/>
      <c r="I222" s="638"/>
      <c r="J222" s="638"/>
    </row>
    <row r="223" spans="1:10" ht="44.25" customHeight="1">
      <c r="A223" s="615"/>
      <c r="B223" s="637"/>
      <c r="C223" s="799"/>
      <c r="D223" s="799"/>
      <c r="E223" s="799"/>
      <c r="F223" s="638"/>
      <c r="G223" s="638"/>
      <c r="H223" s="638"/>
      <c r="I223" s="638"/>
      <c r="J223" s="638"/>
    </row>
    <row r="224" spans="1:10" ht="44.25" customHeight="1">
      <c r="A224" s="615"/>
      <c r="B224" s="637"/>
      <c r="C224" s="799"/>
      <c r="D224" s="799"/>
      <c r="E224" s="799"/>
      <c r="F224" s="638"/>
      <c r="G224" s="638"/>
      <c r="H224" s="638"/>
      <c r="I224" s="638"/>
      <c r="J224" s="638"/>
    </row>
    <row r="225" spans="1:10" ht="44.25" customHeight="1">
      <c r="A225" s="615"/>
      <c r="B225" s="637"/>
      <c r="C225" s="799"/>
      <c r="D225" s="799"/>
      <c r="E225" s="799"/>
      <c r="F225" s="638"/>
      <c r="G225" s="638"/>
      <c r="H225" s="638"/>
      <c r="I225" s="638"/>
      <c r="J225" s="638"/>
    </row>
    <row r="226" spans="1:10" ht="44.25" customHeight="1">
      <c r="A226" s="615"/>
      <c r="B226" s="637"/>
      <c r="C226" s="799"/>
      <c r="D226" s="799"/>
      <c r="E226" s="799"/>
      <c r="F226" s="638"/>
      <c r="G226" s="638"/>
      <c r="H226" s="638"/>
      <c r="I226" s="638"/>
      <c r="J226" s="638"/>
    </row>
    <row r="227" spans="1:10" ht="44.25" customHeight="1">
      <c r="A227" s="615"/>
      <c r="B227" s="637"/>
      <c r="C227" s="799"/>
      <c r="D227" s="799"/>
      <c r="E227" s="799"/>
      <c r="F227" s="638"/>
      <c r="G227" s="638"/>
      <c r="H227" s="638"/>
      <c r="I227" s="638"/>
      <c r="J227" s="638"/>
    </row>
    <row r="228" spans="1:10" ht="44.25" customHeight="1">
      <c r="A228" s="615"/>
      <c r="B228" s="637"/>
      <c r="C228" s="799"/>
      <c r="D228" s="799"/>
      <c r="E228" s="799"/>
      <c r="F228" s="638"/>
      <c r="G228" s="638"/>
      <c r="H228" s="638"/>
      <c r="I228" s="638"/>
      <c r="J228" s="638"/>
    </row>
    <row r="229" spans="1:10" ht="44.25" customHeight="1">
      <c r="A229" s="615"/>
      <c r="B229" s="637"/>
      <c r="C229" s="799"/>
      <c r="D229" s="799"/>
      <c r="E229" s="799"/>
      <c r="F229" s="638"/>
      <c r="G229" s="638"/>
      <c r="H229" s="638"/>
      <c r="I229" s="638"/>
      <c r="J229" s="638"/>
    </row>
    <row r="230" spans="1:10" ht="44.25" customHeight="1">
      <c r="A230" s="615"/>
      <c r="B230" s="637"/>
      <c r="C230" s="799"/>
      <c r="D230" s="799"/>
      <c r="E230" s="799"/>
      <c r="F230" s="638"/>
      <c r="G230" s="638"/>
      <c r="H230" s="638"/>
      <c r="I230" s="638"/>
      <c r="J230" s="638"/>
    </row>
    <row r="231" spans="1:10" ht="44.25" customHeight="1">
      <c r="A231" s="615"/>
      <c r="B231" s="637"/>
      <c r="C231" s="799"/>
      <c r="D231" s="799"/>
      <c r="E231" s="799"/>
      <c r="F231" s="638"/>
      <c r="G231" s="638"/>
      <c r="H231" s="638"/>
      <c r="I231" s="638"/>
      <c r="J231" s="638"/>
    </row>
    <row r="232" spans="1:10" ht="44.25" customHeight="1">
      <c r="A232" s="615"/>
      <c r="B232" s="637"/>
      <c r="C232" s="799"/>
      <c r="D232" s="799"/>
      <c r="E232" s="799"/>
      <c r="F232" s="638"/>
      <c r="G232" s="638"/>
      <c r="H232" s="638"/>
      <c r="I232" s="638"/>
      <c r="J232" s="638"/>
    </row>
    <row r="233" spans="1:10" ht="44.25" customHeight="1">
      <c r="A233" s="615"/>
      <c r="B233" s="637"/>
      <c r="C233" s="799"/>
      <c r="D233" s="799"/>
      <c r="E233" s="799"/>
      <c r="F233" s="638"/>
      <c r="G233" s="638"/>
      <c r="H233" s="638"/>
      <c r="I233" s="638"/>
      <c r="J233" s="638"/>
    </row>
    <row r="234" spans="1:10" ht="44.25" customHeight="1">
      <c r="A234" s="615"/>
      <c r="B234" s="637"/>
      <c r="C234" s="799"/>
      <c r="D234" s="799"/>
      <c r="E234" s="799"/>
      <c r="F234" s="638"/>
      <c r="G234" s="638"/>
      <c r="H234" s="638"/>
      <c r="I234" s="638"/>
      <c r="J234" s="638"/>
    </row>
    <row r="235" spans="1:10" ht="44.25" customHeight="1">
      <c r="A235" s="615"/>
      <c r="B235" s="637"/>
      <c r="C235" s="799"/>
      <c r="D235" s="799"/>
      <c r="E235" s="799"/>
      <c r="F235" s="638"/>
      <c r="G235" s="638"/>
      <c r="H235" s="638"/>
      <c r="I235" s="638"/>
      <c r="J235" s="638"/>
    </row>
    <row r="236" spans="1:10" ht="44.25" customHeight="1">
      <c r="A236" s="615"/>
      <c r="B236" s="637"/>
      <c r="C236" s="799"/>
      <c r="D236" s="799"/>
      <c r="E236" s="799"/>
      <c r="F236" s="638"/>
      <c r="G236" s="638"/>
      <c r="H236" s="638"/>
      <c r="I236" s="638"/>
      <c r="J236" s="638"/>
    </row>
    <row r="237" spans="1:10" ht="44.25" customHeight="1">
      <c r="A237" s="615"/>
      <c r="B237" s="637"/>
      <c r="C237" s="799"/>
      <c r="D237" s="799"/>
      <c r="E237" s="799"/>
      <c r="F237" s="638"/>
      <c r="G237" s="638"/>
      <c r="H237" s="638"/>
      <c r="I237" s="638"/>
      <c r="J237" s="638"/>
    </row>
    <row r="238" spans="1:10" ht="44.25" customHeight="1">
      <c r="A238" s="615"/>
      <c r="B238" s="637"/>
      <c r="C238" s="799"/>
      <c r="D238" s="799"/>
      <c r="E238" s="799"/>
      <c r="F238" s="638"/>
      <c r="G238" s="638"/>
      <c r="H238" s="638"/>
      <c r="I238" s="638"/>
      <c r="J238" s="638"/>
    </row>
    <row r="239" spans="1:10" ht="44.25" customHeight="1">
      <c r="A239" s="615"/>
      <c r="B239" s="637"/>
      <c r="C239" s="799"/>
      <c r="D239" s="799"/>
      <c r="E239" s="799"/>
      <c r="F239" s="638"/>
      <c r="G239" s="638"/>
      <c r="H239" s="638"/>
      <c r="I239" s="638"/>
      <c r="J239" s="638"/>
    </row>
    <row r="240" spans="1:10" ht="44.25" customHeight="1">
      <c r="A240" s="615"/>
      <c r="B240" s="637"/>
      <c r="C240" s="799"/>
      <c r="D240" s="799"/>
      <c r="E240" s="799"/>
      <c r="F240" s="638"/>
      <c r="G240" s="638"/>
      <c r="H240" s="638"/>
      <c r="I240" s="638"/>
      <c r="J240" s="638"/>
    </row>
    <row r="241" spans="1:10" ht="44.25" customHeight="1">
      <c r="A241" s="615"/>
      <c r="B241" s="637"/>
      <c r="C241" s="799"/>
      <c r="D241" s="799"/>
      <c r="E241" s="799"/>
      <c r="F241" s="638"/>
      <c r="G241" s="638"/>
      <c r="H241" s="638"/>
      <c r="I241" s="638"/>
      <c r="J241" s="638"/>
    </row>
    <row r="242" spans="1:10" ht="44.25" customHeight="1">
      <c r="A242" s="615"/>
      <c r="B242" s="637"/>
      <c r="C242" s="799"/>
      <c r="D242" s="799"/>
      <c r="E242" s="799"/>
      <c r="F242" s="638"/>
      <c r="G242" s="638"/>
      <c r="H242" s="638"/>
      <c r="I242" s="638"/>
      <c r="J242" s="638"/>
    </row>
    <row r="243" spans="1:10" ht="44.25" customHeight="1">
      <c r="A243" s="615"/>
      <c r="B243" s="637"/>
      <c r="C243" s="799"/>
      <c r="D243" s="799"/>
      <c r="E243" s="799"/>
      <c r="F243" s="638"/>
      <c r="G243" s="638"/>
      <c r="H243" s="638"/>
      <c r="I243" s="638"/>
      <c r="J243" s="638"/>
    </row>
    <row r="244" spans="1:10" ht="44.25" customHeight="1">
      <c r="A244" s="615"/>
      <c r="B244" s="637"/>
      <c r="C244" s="799"/>
      <c r="D244" s="799"/>
      <c r="E244" s="799"/>
      <c r="F244" s="638"/>
      <c r="G244" s="638"/>
      <c r="H244" s="638"/>
      <c r="I244" s="638"/>
      <c r="J244" s="638"/>
    </row>
    <row r="245" spans="1:10" ht="44.25" customHeight="1">
      <c r="A245" s="615"/>
      <c r="B245" s="637"/>
      <c r="C245" s="799"/>
      <c r="D245" s="799"/>
      <c r="E245" s="799"/>
      <c r="F245" s="638"/>
      <c r="G245" s="638"/>
      <c r="H245" s="638"/>
      <c r="I245" s="638"/>
      <c r="J245" s="638"/>
    </row>
    <row r="246" spans="1:10" ht="44.25" customHeight="1">
      <c r="A246" s="615"/>
      <c r="B246" s="637"/>
      <c r="C246" s="799"/>
      <c r="D246" s="799"/>
      <c r="E246" s="799"/>
      <c r="F246" s="638"/>
      <c r="G246" s="638"/>
      <c r="H246" s="638"/>
      <c r="I246" s="638"/>
      <c r="J246" s="638"/>
    </row>
    <row r="247" spans="1:10" ht="44.25" customHeight="1">
      <c r="A247" s="615"/>
      <c r="B247" s="637"/>
      <c r="C247" s="799"/>
      <c r="D247" s="799"/>
      <c r="E247" s="799"/>
      <c r="F247" s="638"/>
      <c r="G247" s="638"/>
      <c r="H247" s="638"/>
      <c r="I247" s="638"/>
      <c r="J247" s="638"/>
    </row>
    <row r="248" spans="1:10" ht="44.25" customHeight="1">
      <c r="A248" s="615"/>
      <c r="B248" s="637"/>
      <c r="C248" s="799"/>
      <c r="D248" s="799"/>
      <c r="E248" s="799"/>
      <c r="F248" s="638"/>
      <c r="G248" s="638"/>
      <c r="H248" s="638"/>
      <c r="I248" s="638"/>
      <c r="J248" s="638"/>
    </row>
    <row r="249" spans="1:10" ht="44.25" customHeight="1">
      <c r="A249" s="615"/>
      <c r="B249" s="637"/>
      <c r="C249" s="799"/>
      <c r="D249" s="799"/>
      <c r="E249" s="799"/>
      <c r="F249" s="638"/>
      <c r="G249" s="638"/>
      <c r="H249" s="638"/>
      <c r="I249" s="638"/>
      <c r="J249" s="638"/>
    </row>
    <row r="250" spans="1:10" ht="44.25" customHeight="1">
      <c r="A250" s="615"/>
      <c r="B250" s="637"/>
      <c r="C250" s="799"/>
      <c r="D250" s="799"/>
      <c r="E250" s="799"/>
      <c r="F250" s="638"/>
      <c r="G250" s="638"/>
      <c r="H250" s="638"/>
      <c r="I250" s="638"/>
      <c r="J250" s="638"/>
    </row>
    <row r="251" spans="1:10" ht="44.25" customHeight="1">
      <c r="A251" s="615"/>
      <c r="B251" s="637"/>
      <c r="C251" s="799"/>
      <c r="D251" s="799"/>
      <c r="E251" s="799"/>
      <c r="F251" s="638"/>
      <c r="G251" s="638"/>
      <c r="H251" s="638"/>
      <c r="I251" s="638"/>
      <c r="J251" s="638"/>
    </row>
    <row r="252" spans="1:10" ht="44.25" customHeight="1">
      <c r="A252" s="615"/>
      <c r="B252" s="637"/>
      <c r="C252" s="799"/>
      <c r="D252" s="799"/>
      <c r="E252" s="799"/>
      <c r="F252" s="638"/>
      <c r="G252" s="638"/>
      <c r="H252" s="638"/>
      <c r="I252" s="638"/>
      <c r="J252" s="638"/>
    </row>
    <row r="253" spans="1:10" ht="44.25" customHeight="1">
      <c r="A253" s="615"/>
      <c r="B253" s="637"/>
      <c r="C253" s="799"/>
      <c r="D253" s="799"/>
      <c r="E253" s="799"/>
      <c r="F253" s="638"/>
      <c r="G253" s="638"/>
      <c r="H253" s="638"/>
      <c r="I253" s="638"/>
      <c r="J253" s="638"/>
    </row>
    <row r="254" spans="1:10" ht="44.25" customHeight="1">
      <c r="A254" s="615"/>
      <c r="B254" s="637"/>
      <c r="C254" s="799"/>
      <c r="D254" s="799"/>
      <c r="E254" s="799"/>
      <c r="F254" s="638"/>
      <c r="G254" s="638"/>
      <c r="H254" s="638"/>
      <c r="I254" s="638"/>
      <c r="J254" s="638"/>
    </row>
    <row r="255" spans="1:10" ht="44.25" customHeight="1">
      <c r="A255" s="615"/>
      <c r="B255" s="637"/>
      <c r="C255" s="799"/>
      <c r="D255" s="799"/>
      <c r="E255" s="799"/>
      <c r="F255" s="638"/>
      <c r="G255" s="638"/>
      <c r="H255" s="638"/>
      <c r="I255" s="638"/>
      <c r="J255" s="638"/>
    </row>
    <row r="256" spans="1:10" ht="44.25" customHeight="1">
      <c r="A256" s="615"/>
      <c r="B256" s="637"/>
      <c r="C256" s="799"/>
      <c r="D256" s="799"/>
      <c r="E256" s="799"/>
      <c r="F256" s="638"/>
      <c r="G256" s="638"/>
      <c r="H256" s="638"/>
      <c r="I256" s="638"/>
      <c r="J256" s="638"/>
    </row>
    <row r="257" spans="1:10" ht="44.25" customHeight="1">
      <c r="A257" s="615"/>
      <c r="B257" s="637"/>
      <c r="C257" s="799"/>
      <c r="D257" s="799"/>
      <c r="E257" s="799"/>
      <c r="F257" s="638"/>
      <c r="G257" s="638"/>
      <c r="H257" s="638"/>
      <c r="I257" s="638"/>
      <c r="J257" s="638"/>
    </row>
    <row r="258" spans="1:10" ht="44.25" customHeight="1">
      <c r="A258" s="615"/>
      <c r="B258" s="637"/>
      <c r="C258" s="799"/>
      <c r="D258" s="799"/>
      <c r="E258" s="799"/>
      <c r="F258" s="638"/>
      <c r="G258" s="638"/>
      <c r="H258" s="638"/>
      <c r="I258" s="638"/>
      <c r="J258" s="638"/>
    </row>
    <row r="259" spans="1:10" ht="44.25" customHeight="1">
      <c r="A259" s="615"/>
      <c r="B259" s="637"/>
      <c r="C259" s="799"/>
      <c r="D259" s="799"/>
      <c r="E259" s="799"/>
      <c r="F259" s="638"/>
      <c r="G259" s="638"/>
      <c r="H259" s="638"/>
      <c r="I259" s="638"/>
      <c r="J259" s="638"/>
    </row>
    <row r="260" spans="1:10" ht="44.25" customHeight="1">
      <c r="A260" s="615"/>
      <c r="B260" s="637"/>
      <c r="C260" s="799"/>
      <c r="D260" s="799"/>
      <c r="E260" s="799"/>
      <c r="F260" s="638"/>
      <c r="G260" s="638"/>
      <c r="H260" s="638"/>
      <c r="I260" s="638"/>
      <c r="J260" s="638"/>
    </row>
    <row r="261" spans="1:10" ht="44.25" customHeight="1">
      <c r="A261" s="615"/>
      <c r="B261" s="637"/>
      <c r="C261" s="799"/>
      <c r="D261" s="799"/>
      <c r="E261" s="799"/>
      <c r="F261" s="638"/>
      <c r="G261" s="638"/>
      <c r="H261" s="638"/>
      <c r="I261" s="638"/>
      <c r="J261" s="638"/>
    </row>
    <row r="262" spans="1:10" ht="44.25" customHeight="1">
      <c r="A262" s="615"/>
      <c r="B262" s="637"/>
      <c r="C262" s="799"/>
      <c r="D262" s="799"/>
      <c r="E262" s="799"/>
      <c r="F262" s="638"/>
      <c r="G262" s="638"/>
      <c r="H262" s="638"/>
      <c r="I262" s="638"/>
      <c r="J262" s="638"/>
    </row>
    <row r="263" spans="1:10" ht="44.25" customHeight="1">
      <c r="A263" s="615"/>
      <c r="B263" s="637"/>
      <c r="C263" s="799"/>
      <c r="D263" s="799"/>
      <c r="E263" s="799"/>
      <c r="F263" s="638"/>
      <c r="G263" s="638"/>
      <c r="H263" s="638"/>
      <c r="I263" s="638"/>
      <c r="J263" s="638"/>
    </row>
    <row r="264" spans="1:10" ht="44.25" customHeight="1">
      <c r="A264" s="615"/>
      <c r="B264" s="637"/>
      <c r="C264" s="799"/>
      <c r="D264" s="799"/>
      <c r="E264" s="799"/>
      <c r="F264" s="638"/>
      <c r="G264" s="638"/>
      <c r="H264" s="638"/>
      <c r="I264" s="638"/>
      <c r="J264" s="638"/>
    </row>
    <row r="265" spans="1:10" ht="44.25" customHeight="1">
      <c r="A265" s="615"/>
      <c r="B265" s="637"/>
      <c r="C265" s="799"/>
      <c r="D265" s="799"/>
      <c r="E265" s="799"/>
      <c r="F265" s="638"/>
      <c r="G265" s="638"/>
      <c r="H265" s="638"/>
      <c r="I265" s="638"/>
      <c r="J265" s="638"/>
    </row>
    <row r="266" spans="1:10" ht="44.25" customHeight="1">
      <c r="A266" s="615"/>
      <c r="B266" s="637"/>
      <c r="C266" s="799"/>
      <c r="D266" s="799"/>
      <c r="E266" s="799"/>
      <c r="F266" s="638"/>
      <c r="G266" s="638"/>
      <c r="H266" s="638"/>
      <c r="I266" s="638"/>
      <c r="J266" s="638"/>
    </row>
    <row r="267" spans="1:10" ht="44.25" customHeight="1">
      <c r="A267" s="615"/>
      <c r="B267" s="637"/>
      <c r="C267" s="799"/>
      <c r="D267" s="799"/>
      <c r="E267" s="799"/>
      <c r="F267" s="638"/>
      <c r="G267" s="638"/>
      <c r="H267" s="638"/>
      <c r="I267" s="638"/>
      <c r="J267" s="638"/>
    </row>
    <row r="268" spans="1:10" ht="44.25" customHeight="1">
      <c r="A268" s="615"/>
      <c r="B268" s="637"/>
      <c r="C268" s="799"/>
      <c r="D268" s="799"/>
      <c r="E268" s="799"/>
      <c r="F268" s="638"/>
      <c r="G268" s="638"/>
      <c r="H268" s="638"/>
      <c r="I268" s="638"/>
      <c r="J268" s="638"/>
    </row>
    <row r="269" spans="1:10" ht="44.25" customHeight="1">
      <c r="A269" s="615"/>
      <c r="B269" s="637"/>
      <c r="C269" s="799"/>
      <c r="D269" s="799"/>
      <c r="E269" s="799"/>
      <c r="F269" s="638"/>
      <c r="G269" s="638"/>
      <c r="H269" s="638"/>
      <c r="I269" s="638"/>
      <c r="J269" s="638"/>
    </row>
    <row r="270" spans="1:10" ht="44.25" customHeight="1">
      <c r="A270" s="615"/>
      <c r="B270" s="637"/>
      <c r="C270" s="799"/>
      <c r="D270" s="799"/>
      <c r="E270" s="799"/>
      <c r="F270" s="638"/>
      <c r="G270" s="638"/>
      <c r="H270" s="638"/>
      <c r="I270" s="638"/>
      <c r="J270" s="638"/>
    </row>
    <row r="271" spans="1:10" ht="44.25" customHeight="1">
      <c r="A271" s="615"/>
      <c r="B271" s="637"/>
      <c r="C271" s="799"/>
      <c r="D271" s="799"/>
      <c r="E271" s="799"/>
      <c r="F271" s="638"/>
      <c r="G271" s="638"/>
      <c r="H271" s="638"/>
      <c r="I271" s="638"/>
      <c r="J271" s="638"/>
    </row>
    <row r="272" spans="1:10" ht="44.25" customHeight="1">
      <c r="A272" s="615"/>
      <c r="B272" s="637"/>
      <c r="C272" s="799"/>
      <c r="D272" s="799"/>
      <c r="E272" s="799"/>
      <c r="F272" s="638"/>
      <c r="G272" s="638"/>
      <c r="H272" s="638"/>
      <c r="I272" s="638"/>
      <c r="J272" s="638"/>
    </row>
    <row r="273" spans="1:10" ht="44.25" customHeight="1">
      <c r="A273" s="615"/>
      <c r="B273" s="637"/>
      <c r="C273" s="799"/>
      <c r="D273" s="799"/>
      <c r="E273" s="799"/>
      <c r="F273" s="638"/>
      <c r="G273" s="638"/>
      <c r="H273" s="638"/>
      <c r="I273" s="638"/>
      <c r="J273" s="638"/>
    </row>
    <row r="274" spans="1:10" ht="44.25" customHeight="1">
      <c r="A274" s="615"/>
      <c r="B274" s="637"/>
      <c r="C274" s="799"/>
      <c r="D274" s="799"/>
      <c r="E274" s="799"/>
      <c r="F274" s="638"/>
      <c r="G274" s="638"/>
      <c r="H274" s="638"/>
      <c r="I274" s="638"/>
      <c r="J274" s="638"/>
    </row>
    <row r="275" spans="1:10" ht="44.25" customHeight="1">
      <c r="A275" s="615"/>
      <c r="B275" s="637"/>
      <c r="C275" s="799"/>
      <c r="D275" s="799"/>
      <c r="E275" s="799"/>
      <c r="F275" s="638"/>
      <c r="G275" s="638"/>
      <c r="H275" s="638"/>
      <c r="I275" s="638"/>
      <c r="J275" s="638"/>
    </row>
    <row r="276" spans="1:10" ht="44.25" customHeight="1">
      <c r="A276" s="615"/>
      <c r="B276" s="637"/>
      <c r="C276" s="799"/>
      <c r="D276" s="799"/>
      <c r="E276" s="799"/>
      <c r="F276" s="638"/>
      <c r="G276" s="638"/>
      <c r="H276" s="638"/>
      <c r="I276" s="638"/>
      <c r="J276" s="638"/>
    </row>
    <row r="277" spans="1:10" ht="44.25" customHeight="1">
      <c r="A277" s="615"/>
      <c r="B277" s="637"/>
      <c r="C277" s="799"/>
      <c r="D277" s="799"/>
      <c r="E277" s="799"/>
      <c r="F277" s="638"/>
      <c r="G277" s="638"/>
      <c r="H277" s="638"/>
      <c r="I277" s="638"/>
      <c r="J277" s="638"/>
    </row>
    <row r="278" spans="1:10" ht="44.25" customHeight="1">
      <c r="A278" s="615"/>
      <c r="B278" s="637"/>
      <c r="C278" s="799"/>
      <c r="D278" s="799"/>
      <c r="E278" s="799"/>
      <c r="F278" s="638"/>
      <c r="G278" s="638"/>
      <c r="H278" s="638"/>
      <c r="I278" s="638"/>
      <c r="J278" s="638"/>
    </row>
    <row r="279" spans="1:10" ht="44.25" customHeight="1">
      <c r="A279" s="615"/>
      <c r="B279" s="637"/>
      <c r="C279" s="799"/>
      <c r="D279" s="799"/>
      <c r="E279" s="799"/>
      <c r="F279" s="638"/>
      <c r="G279" s="638"/>
      <c r="H279" s="638"/>
      <c r="I279" s="638"/>
      <c r="J279" s="638"/>
    </row>
    <row r="280" spans="1:10" ht="44.25" customHeight="1">
      <c r="A280" s="615"/>
      <c r="B280" s="637"/>
      <c r="C280" s="799"/>
      <c r="D280" s="799"/>
      <c r="E280" s="799"/>
      <c r="F280" s="638"/>
      <c r="G280" s="638"/>
      <c r="H280" s="638"/>
      <c r="I280" s="638"/>
      <c r="J280" s="638"/>
    </row>
  </sheetData>
  <mergeCells count="13">
    <mergeCell ref="K94:N95"/>
    <mergeCell ref="G1:H1"/>
    <mergeCell ref="I1:J1"/>
    <mergeCell ref="B2:J2"/>
    <mergeCell ref="A3:J3"/>
    <mergeCell ref="A5:A6"/>
    <mergeCell ref="B5:B6"/>
    <mergeCell ref="C5:C6"/>
    <mergeCell ref="D5:D6"/>
    <mergeCell ref="E5:E6"/>
    <mergeCell ref="F5:J5"/>
    <mergeCell ref="K87:N88"/>
    <mergeCell ref="K91:N9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5"/>
  <sheetViews>
    <sheetView zoomScale="85" zoomScaleNormal="85" workbookViewId="0">
      <selection activeCell="F9" sqref="F9"/>
    </sheetView>
  </sheetViews>
  <sheetFormatPr defaultRowHeight="15.75"/>
  <cols>
    <col min="1" max="1" width="5.85546875" style="429" customWidth="1"/>
    <col min="2" max="2" width="33.140625" style="400" customWidth="1"/>
    <col min="3" max="3" width="17.42578125" style="401" customWidth="1"/>
    <col min="4" max="5" width="19" style="429" customWidth="1"/>
    <col min="6" max="6" width="16.28515625" style="399" customWidth="1"/>
    <col min="7" max="7" width="15.28515625" style="399" customWidth="1"/>
    <col min="8" max="8" width="17" style="399" customWidth="1"/>
    <col min="9" max="9" width="14.42578125" style="399" customWidth="1"/>
    <col min="10" max="10" width="15" style="399" customWidth="1"/>
    <col min="11" max="16384" width="9.140625" style="399"/>
  </cols>
  <sheetData>
    <row r="1" spans="1:12" ht="36.75" customHeight="1">
      <c r="A1" s="399"/>
      <c r="B1" s="430" t="s">
        <v>754</v>
      </c>
      <c r="D1" s="401"/>
      <c r="E1" s="401"/>
      <c r="G1" s="1253"/>
      <c r="H1" s="1253"/>
      <c r="I1" s="1159"/>
      <c r="J1" s="1159"/>
    </row>
    <row r="2" spans="1:12" ht="37.5" customHeight="1">
      <c r="A2" s="1162" t="s">
        <v>610</v>
      </c>
      <c r="B2" s="1163"/>
      <c r="C2" s="1163"/>
      <c r="D2" s="1163"/>
      <c r="E2" s="1163"/>
      <c r="F2" s="1163"/>
      <c r="G2" s="1163"/>
      <c r="H2" s="1163"/>
      <c r="I2" s="1163"/>
      <c r="J2" s="1163"/>
    </row>
    <row r="3" spans="1:12" ht="26.25" customHeight="1">
      <c r="A3" s="1166" t="s">
        <v>820</v>
      </c>
      <c r="B3" s="1166"/>
      <c r="C3" s="1166"/>
      <c r="D3" s="1166"/>
      <c r="E3" s="1166"/>
      <c r="F3" s="1166"/>
      <c r="G3" s="1166"/>
      <c r="H3" s="1166"/>
      <c r="I3" s="1166"/>
      <c r="J3" s="1166"/>
    </row>
    <row r="4" spans="1:12" ht="16.5">
      <c r="A4" s="653"/>
      <c r="B4" s="478"/>
      <c r="C4" s="479"/>
      <c r="D4" s="653"/>
      <c r="E4" s="653"/>
      <c r="F4" s="402"/>
      <c r="G4" s="402"/>
      <c r="H4" s="402"/>
      <c r="I4" s="402"/>
      <c r="J4" s="402"/>
    </row>
    <row r="5" spans="1:12" ht="27.75" customHeight="1">
      <c r="A5" s="1164" t="s">
        <v>0</v>
      </c>
      <c r="B5" s="1164" t="s">
        <v>287</v>
      </c>
      <c r="C5" s="1164" t="s">
        <v>184</v>
      </c>
      <c r="D5" s="1160" t="s">
        <v>612</v>
      </c>
      <c r="E5" s="1160" t="s">
        <v>603</v>
      </c>
      <c r="F5" s="1167" t="s">
        <v>774</v>
      </c>
      <c r="G5" s="1168"/>
      <c r="H5" s="1168"/>
      <c r="I5" s="1168"/>
      <c r="J5" s="1169"/>
    </row>
    <row r="6" spans="1:12" s="406" customFormat="1" ht="61.15" customHeight="1">
      <c r="A6" s="1165"/>
      <c r="B6" s="1165"/>
      <c r="C6" s="1165"/>
      <c r="D6" s="1160"/>
      <c r="E6" s="1160"/>
      <c r="F6" s="369" t="s">
        <v>775</v>
      </c>
      <c r="G6" s="369" t="s">
        <v>776</v>
      </c>
      <c r="H6" s="369" t="s">
        <v>777</v>
      </c>
      <c r="I6" s="369" t="s">
        <v>778</v>
      </c>
      <c r="J6" s="369" t="s">
        <v>779</v>
      </c>
    </row>
    <row r="7" spans="1:12" ht="36.75" customHeight="1">
      <c r="A7" s="407" t="s">
        <v>101</v>
      </c>
      <c r="B7" s="408" t="s">
        <v>340</v>
      </c>
      <c r="C7" s="409" t="s">
        <v>5</v>
      </c>
      <c r="D7" s="410"/>
      <c r="E7" s="410"/>
      <c r="F7" s="410"/>
      <c r="G7" s="410"/>
      <c r="H7" s="410"/>
      <c r="I7" s="410"/>
      <c r="J7" s="410"/>
    </row>
    <row r="8" spans="1:12" s="413" customFormat="1" ht="29.25" customHeight="1">
      <c r="A8" s="407" t="s">
        <v>102</v>
      </c>
      <c r="B8" s="408" t="s">
        <v>341</v>
      </c>
      <c r="C8" s="409" t="s">
        <v>342</v>
      </c>
      <c r="D8" s="410"/>
      <c r="E8" s="410"/>
      <c r="F8" s="412"/>
      <c r="G8" s="412"/>
      <c r="H8" s="412"/>
      <c r="I8" s="412"/>
      <c r="J8" s="412"/>
    </row>
    <row r="9" spans="1:12" s="413" customFormat="1" ht="29.25" customHeight="1">
      <c r="A9" s="407" t="s">
        <v>115</v>
      </c>
      <c r="B9" s="414" t="s">
        <v>343</v>
      </c>
      <c r="C9" s="405"/>
      <c r="D9" s="801"/>
      <c r="E9" s="801"/>
      <c r="F9" s="412"/>
      <c r="G9" s="802"/>
      <c r="H9" s="802"/>
      <c r="I9" s="802"/>
      <c r="J9" s="802"/>
    </row>
    <row r="10" spans="1:12" ht="26.25" customHeight="1">
      <c r="A10" s="415">
        <v>1</v>
      </c>
      <c r="B10" s="416" t="s">
        <v>745</v>
      </c>
      <c r="C10" s="409" t="s">
        <v>354</v>
      </c>
      <c r="D10" s="1043">
        <v>118883.19</v>
      </c>
      <c r="E10" s="1043">
        <f>SUM(F10:J10)</f>
        <v>137283.03999999998</v>
      </c>
      <c r="F10" s="1043">
        <v>26916.11</v>
      </c>
      <c r="G10" s="1043">
        <v>27021.84</v>
      </c>
      <c r="H10" s="1043">
        <v>27462.14</v>
      </c>
      <c r="I10" s="1043">
        <v>27798.65</v>
      </c>
      <c r="J10" s="1042">
        <v>28084.3</v>
      </c>
      <c r="K10" s="417"/>
    </row>
    <row r="11" spans="1:12" ht="26.25" customHeight="1">
      <c r="A11" s="415"/>
      <c r="B11" s="416" t="s">
        <v>345</v>
      </c>
      <c r="C11" s="409" t="s">
        <v>354</v>
      </c>
      <c r="D11" s="1043">
        <v>68689.34</v>
      </c>
      <c r="E11" s="1043">
        <f>SUM(F11:J11)</f>
        <v>76389.09</v>
      </c>
      <c r="F11" s="1043">
        <v>15060.49</v>
      </c>
      <c r="G11" s="1042">
        <v>15115.2</v>
      </c>
      <c r="H11" s="1042">
        <v>15271.2</v>
      </c>
      <c r="I11" s="1042">
        <v>15404.2</v>
      </c>
      <c r="J11" s="978">
        <v>15538</v>
      </c>
      <c r="K11" s="419"/>
    </row>
    <row r="12" spans="1:12" ht="26.25" customHeight="1">
      <c r="A12" s="415"/>
      <c r="B12" s="416" t="s">
        <v>346</v>
      </c>
      <c r="C12" s="409" t="s">
        <v>354</v>
      </c>
      <c r="D12" s="1043">
        <f t="shared" ref="D12:J12" si="0">D10-D11</f>
        <v>50193.850000000006</v>
      </c>
      <c r="E12" s="1043">
        <f t="shared" si="0"/>
        <v>60893.949999999983</v>
      </c>
      <c r="F12" s="1043">
        <f t="shared" si="0"/>
        <v>11855.62</v>
      </c>
      <c r="G12" s="1043">
        <f t="shared" si="0"/>
        <v>11906.64</v>
      </c>
      <c r="H12" s="1043">
        <f t="shared" si="0"/>
        <v>12190.939999999999</v>
      </c>
      <c r="I12" s="1043">
        <f t="shared" si="0"/>
        <v>12394.45</v>
      </c>
      <c r="J12" s="1042">
        <f t="shared" si="0"/>
        <v>12546.3</v>
      </c>
      <c r="K12" s="417"/>
    </row>
    <row r="13" spans="1:12" ht="26.25" hidden="1" customHeight="1">
      <c r="A13" s="415"/>
      <c r="B13" s="416" t="s">
        <v>347</v>
      </c>
      <c r="C13" s="409" t="s">
        <v>354</v>
      </c>
      <c r="D13" s="808"/>
      <c r="E13" s="808"/>
      <c r="F13" s="809"/>
      <c r="G13" s="809"/>
      <c r="H13" s="809"/>
      <c r="I13" s="809"/>
      <c r="J13" s="809"/>
      <c r="K13" s="417"/>
    </row>
    <row r="14" spans="1:12" ht="26.25" hidden="1" customHeight="1">
      <c r="A14" s="415"/>
      <c r="B14" s="416" t="s">
        <v>348</v>
      </c>
      <c r="C14" s="409" t="s">
        <v>683</v>
      </c>
      <c r="D14" s="810"/>
      <c r="E14" s="810"/>
      <c r="F14" s="811"/>
      <c r="G14" s="811"/>
      <c r="H14" s="811"/>
      <c r="I14" s="811"/>
      <c r="J14" s="811"/>
      <c r="K14" s="417"/>
    </row>
    <row r="15" spans="1:12" ht="26.25" hidden="1" customHeight="1">
      <c r="A15" s="415"/>
      <c r="B15" s="416" t="s">
        <v>522</v>
      </c>
      <c r="C15" s="409" t="s">
        <v>683</v>
      </c>
      <c r="D15" s="810"/>
      <c r="E15" s="810"/>
      <c r="F15" s="811"/>
      <c r="G15" s="811"/>
      <c r="H15" s="1046"/>
      <c r="I15" s="1046"/>
      <c r="J15" s="1046"/>
      <c r="K15" s="496"/>
      <c r="L15" s="413"/>
    </row>
    <row r="16" spans="1:12" ht="26.25" customHeight="1">
      <c r="A16" s="415">
        <v>2</v>
      </c>
      <c r="B16" s="416" t="s">
        <v>701</v>
      </c>
      <c r="C16" s="409" t="s">
        <v>700</v>
      </c>
      <c r="D16" s="978">
        <v>82615</v>
      </c>
      <c r="E16" s="978">
        <f>J16</f>
        <v>103545</v>
      </c>
      <c r="F16" s="978">
        <v>88863</v>
      </c>
      <c r="G16" s="978">
        <v>92363</v>
      </c>
      <c r="H16" s="978">
        <v>95956</v>
      </c>
      <c r="I16" s="978">
        <v>99690</v>
      </c>
      <c r="J16" s="978">
        <v>103545</v>
      </c>
      <c r="K16" s="496"/>
      <c r="L16" s="413"/>
    </row>
    <row r="17" spans="1:12" ht="26.25" customHeight="1">
      <c r="A17" s="415">
        <v>3</v>
      </c>
      <c r="B17" s="416" t="s">
        <v>702</v>
      </c>
      <c r="C17" s="409" t="s">
        <v>700</v>
      </c>
      <c r="D17" s="978">
        <v>254810</v>
      </c>
      <c r="E17" s="978">
        <f>J17</f>
        <v>324095</v>
      </c>
      <c r="F17" s="978">
        <v>266634</v>
      </c>
      <c r="G17" s="978">
        <v>279966</v>
      </c>
      <c r="H17" s="978">
        <v>293964</v>
      </c>
      <c r="I17" s="978">
        <v>308662</v>
      </c>
      <c r="J17" s="978">
        <v>324095</v>
      </c>
      <c r="K17" s="496"/>
      <c r="L17" s="413"/>
    </row>
    <row r="18" spans="1:12" ht="26.25" hidden="1" customHeight="1">
      <c r="A18" s="415"/>
      <c r="B18" s="420" t="s">
        <v>349</v>
      </c>
      <c r="C18" s="409" t="s">
        <v>683</v>
      </c>
      <c r="D18" s="421"/>
      <c r="E18" s="421"/>
      <c r="F18" s="421"/>
      <c r="G18" s="421"/>
      <c r="H18" s="421"/>
      <c r="I18" s="421"/>
      <c r="J18" s="421"/>
    </row>
    <row r="19" spans="1:12" ht="32.1" hidden="1" customHeight="1">
      <c r="A19" s="415">
        <v>4</v>
      </c>
      <c r="B19" s="420" t="s">
        <v>746</v>
      </c>
      <c r="C19" s="409" t="s">
        <v>683</v>
      </c>
      <c r="D19" s="1045">
        <v>204.34</v>
      </c>
      <c r="E19" s="421"/>
      <c r="F19" s="421"/>
      <c r="G19" s="421"/>
      <c r="H19" s="421"/>
      <c r="I19" s="421"/>
      <c r="J19" s="421"/>
    </row>
    <row r="20" spans="1:12" ht="34.35" customHeight="1">
      <c r="A20" s="415">
        <v>4</v>
      </c>
      <c r="B20" s="420" t="s">
        <v>90</v>
      </c>
      <c r="C20" s="409" t="s">
        <v>301</v>
      </c>
      <c r="D20" s="978">
        <v>38</v>
      </c>
      <c r="E20" s="978">
        <v>40</v>
      </c>
      <c r="F20" s="1042">
        <v>38.4</v>
      </c>
      <c r="G20" s="1042">
        <v>38.799999999999997</v>
      </c>
      <c r="H20" s="1042">
        <v>39.200000000000003</v>
      </c>
      <c r="I20" s="1042">
        <v>39.6</v>
      </c>
      <c r="J20" s="978">
        <v>40</v>
      </c>
    </row>
    <row r="21" spans="1:12" ht="30.6" customHeight="1">
      <c r="A21" s="415">
        <v>5</v>
      </c>
      <c r="B21" s="420" t="s">
        <v>752</v>
      </c>
      <c r="C21" s="409" t="s">
        <v>354</v>
      </c>
      <c r="D21" s="1043">
        <v>423.88</v>
      </c>
      <c r="E21" s="978">
        <f>SUM(F21:J21)</f>
        <v>842</v>
      </c>
      <c r="F21" s="978">
        <f>F22+F23</f>
        <v>165</v>
      </c>
      <c r="G21" s="978">
        <f>G22+G23</f>
        <v>167</v>
      </c>
      <c r="H21" s="978">
        <f>H22+H23</f>
        <v>169</v>
      </c>
      <c r="I21" s="978">
        <f>I22+I23</f>
        <v>170</v>
      </c>
      <c r="J21" s="978">
        <f>J22+J23</f>
        <v>171</v>
      </c>
    </row>
    <row r="22" spans="1:12" s="1044" customFormat="1" ht="30.6" customHeight="1">
      <c r="A22" s="1074" t="s">
        <v>284</v>
      </c>
      <c r="B22" s="1031" t="s">
        <v>749</v>
      </c>
      <c r="C22" s="409" t="s">
        <v>354</v>
      </c>
      <c r="D22" s="1043">
        <v>211.98</v>
      </c>
      <c r="E22" s="978">
        <f>SUM(F22:J22)</f>
        <v>467</v>
      </c>
      <c r="F22" s="978">
        <v>90</v>
      </c>
      <c r="G22" s="978">
        <v>92</v>
      </c>
      <c r="H22" s="978">
        <v>94</v>
      </c>
      <c r="I22" s="978">
        <v>95</v>
      </c>
      <c r="J22" s="978">
        <v>96</v>
      </c>
    </row>
    <row r="23" spans="1:12" s="1044" customFormat="1" ht="30.6" customHeight="1">
      <c r="A23" s="1074" t="s">
        <v>284</v>
      </c>
      <c r="B23" s="1031" t="s">
        <v>780</v>
      </c>
      <c r="C23" s="409" t="s">
        <v>354</v>
      </c>
      <c r="D23" s="1042">
        <f>D21-D22</f>
        <v>211.9</v>
      </c>
      <c r="E23" s="978">
        <f>SUM(F23:J23)</f>
        <v>375</v>
      </c>
      <c r="F23" s="978">
        <v>75</v>
      </c>
      <c r="G23" s="978">
        <v>75</v>
      </c>
      <c r="H23" s="978">
        <v>75</v>
      </c>
      <c r="I23" s="978">
        <v>75</v>
      </c>
      <c r="J23" s="978">
        <v>75</v>
      </c>
    </row>
    <row r="24" spans="1:12" ht="30.75" customHeight="1">
      <c r="A24" s="415">
        <v>6</v>
      </c>
      <c r="B24" s="420" t="s">
        <v>753</v>
      </c>
      <c r="C24" s="409" t="s">
        <v>683</v>
      </c>
      <c r="D24" s="978">
        <v>70</v>
      </c>
      <c r="E24" s="978">
        <v>80</v>
      </c>
      <c r="F24" s="978">
        <v>70</v>
      </c>
      <c r="G24" s="978">
        <v>72</v>
      </c>
      <c r="H24" s="978">
        <v>75</v>
      </c>
      <c r="I24" s="978">
        <v>78</v>
      </c>
      <c r="J24" s="978">
        <v>80</v>
      </c>
    </row>
    <row r="25" spans="1:12" ht="16.5">
      <c r="A25" s="422"/>
      <c r="B25" s="423"/>
      <c r="C25" s="403"/>
      <c r="D25" s="424"/>
      <c r="E25" s="424"/>
      <c r="F25" s="425"/>
      <c r="G25" s="425"/>
      <c r="H25" s="425"/>
      <c r="I25" s="425"/>
      <c r="J25" s="425"/>
    </row>
    <row r="26" spans="1:12" ht="16.5">
      <c r="A26" s="422"/>
      <c r="B26" s="426"/>
      <c r="C26" s="403"/>
      <c r="D26" s="424"/>
      <c r="E26" s="424"/>
      <c r="F26" s="427"/>
      <c r="G26" s="425"/>
      <c r="H26" s="425"/>
      <c r="I26" s="425"/>
      <c r="J26" s="425"/>
      <c r="K26" s="417"/>
    </row>
    <row r="27" spans="1:12" ht="16.5">
      <c r="A27" s="422"/>
      <c r="B27" s="423"/>
      <c r="C27" s="403"/>
      <c r="D27" s="422"/>
      <c r="E27" s="422"/>
      <c r="F27" s="428"/>
      <c r="G27" s="428"/>
      <c r="H27" s="428"/>
      <c r="I27" s="428"/>
      <c r="J27" s="957"/>
    </row>
    <row r="28" spans="1:12" ht="16.5">
      <c r="A28" s="422"/>
      <c r="B28" s="423"/>
      <c r="C28" s="403"/>
      <c r="D28" s="422"/>
      <c r="E28" s="422"/>
      <c r="F28" s="428"/>
      <c r="G28" s="428"/>
      <c r="H28" s="428"/>
      <c r="I28" s="428"/>
      <c r="J28" s="428"/>
    </row>
    <row r="29" spans="1:12" ht="16.5">
      <c r="A29" s="422"/>
      <c r="B29" s="423"/>
      <c r="C29" s="403"/>
      <c r="D29" s="422"/>
      <c r="E29" s="422"/>
      <c r="F29" s="428"/>
      <c r="G29" s="428"/>
      <c r="H29" s="428"/>
      <c r="I29" s="428"/>
      <c r="J29" s="428"/>
    </row>
    <row r="30" spans="1:12" ht="16.5">
      <c r="A30" s="422"/>
      <c r="B30" s="423"/>
      <c r="C30" s="403"/>
      <c r="D30" s="422"/>
      <c r="E30" s="422"/>
      <c r="F30" s="428"/>
      <c r="G30" s="428"/>
      <c r="H30" s="428"/>
      <c r="I30" s="428"/>
      <c r="J30" s="428"/>
    </row>
    <row r="31" spans="1:12" ht="16.5">
      <c r="A31" s="422"/>
      <c r="B31" s="423"/>
      <c r="C31" s="403"/>
      <c r="D31" s="422"/>
      <c r="E31" s="422"/>
      <c r="F31" s="428"/>
      <c r="G31" s="428"/>
      <c r="H31" s="428"/>
      <c r="I31" s="428"/>
      <c r="J31" s="428"/>
    </row>
    <row r="32" spans="1:12" ht="16.5">
      <c r="A32" s="422"/>
      <c r="B32" s="423"/>
      <c r="C32" s="403"/>
      <c r="D32" s="422"/>
      <c r="E32" s="422"/>
      <c r="F32" s="404"/>
      <c r="G32" s="404"/>
      <c r="H32" s="404"/>
      <c r="I32" s="404"/>
      <c r="J32" s="404"/>
    </row>
    <row r="33" spans="1:10" ht="18.75">
      <c r="A33" s="422"/>
      <c r="B33" s="423"/>
      <c r="C33" s="803"/>
      <c r="D33" s="422"/>
      <c r="E33" s="422"/>
      <c r="F33" s="404"/>
      <c r="G33" s="404"/>
      <c r="H33" s="404"/>
      <c r="I33" s="404"/>
      <c r="J33" s="404"/>
    </row>
    <row r="34" spans="1:10" ht="18.75">
      <c r="A34" s="422"/>
      <c r="B34" s="423"/>
      <c r="C34" s="804"/>
      <c r="D34" s="422"/>
      <c r="E34" s="422"/>
      <c r="F34" s="404"/>
      <c r="G34" s="404"/>
      <c r="H34" s="404"/>
      <c r="I34" s="404"/>
      <c r="J34" s="404"/>
    </row>
    <row r="35" spans="1:10" ht="18.75">
      <c r="A35" s="422"/>
      <c r="B35" s="423"/>
      <c r="C35" s="804"/>
      <c r="D35" s="422"/>
      <c r="E35" s="422"/>
      <c r="F35" s="404"/>
      <c r="G35" s="404"/>
      <c r="H35" s="404"/>
      <c r="I35" s="404"/>
      <c r="J35" s="404"/>
    </row>
    <row r="36" spans="1:10" ht="16.5">
      <c r="A36" s="422"/>
      <c r="B36" s="423"/>
      <c r="C36" s="805"/>
      <c r="D36" s="422"/>
      <c r="E36" s="422"/>
      <c r="F36" s="404"/>
      <c r="G36" s="404"/>
      <c r="H36" s="404"/>
      <c r="I36" s="404"/>
      <c r="J36" s="404"/>
    </row>
    <row r="37" spans="1:10" ht="16.5">
      <c r="A37" s="422"/>
      <c r="B37" s="423"/>
      <c r="C37" s="805"/>
      <c r="D37" s="422"/>
      <c r="E37" s="422"/>
      <c r="F37" s="404"/>
      <c r="G37" s="404"/>
      <c r="H37" s="404"/>
      <c r="I37" s="404"/>
      <c r="J37" s="404"/>
    </row>
    <row r="38" spans="1:10" ht="16.5">
      <c r="A38" s="422"/>
      <c r="B38" s="423"/>
      <c r="C38" s="805"/>
      <c r="D38" s="422"/>
      <c r="E38" s="422"/>
      <c r="F38" s="404"/>
      <c r="G38" s="404"/>
      <c r="H38" s="404"/>
      <c r="I38" s="404"/>
      <c r="J38" s="404"/>
    </row>
    <row r="39" spans="1:10" ht="16.5">
      <c r="A39" s="422"/>
      <c r="B39" s="423"/>
      <c r="C39" s="595"/>
      <c r="D39" s="422"/>
      <c r="E39" s="422"/>
      <c r="F39" s="404"/>
      <c r="G39" s="404"/>
      <c r="H39" s="404"/>
      <c r="I39" s="404"/>
      <c r="J39" s="404"/>
    </row>
    <row r="40" spans="1:10" ht="16.5">
      <c r="A40" s="422"/>
      <c r="B40" s="423"/>
      <c r="C40" s="403"/>
      <c r="D40" s="422"/>
      <c r="E40" s="422"/>
      <c r="F40" s="404"/>
      <c r="G40" s="404"/>
      <c r="H40" s="404"/>
      <c r="I40" s="404"/>
      <c r="J40" s="404"/>
    </row>
    <row r="41" spans="1:10" ht="16.5">
      <c r="A41" s="422"/>
      <c r="B41" s="423"/>
      <c r="C41" s="403"/>
      <c r="D41" s="422"/>
      <c r="E41" s="422"/>
      <c r="F41" s="404"/>
      <c r="G41" s="404"/>
      <c r="H41" s="404"/>
      <c r="I41" s="404"/>
      <c r="J41" s="404"/>
    </row>
    <row r="42" spans="1:10" ht="16.5">
      <c r="A42" s="422"/>
      <c r="B42" s="423"/>
      <c r="C42" s="403"/>
      <c r="D42" s="422"/>
      <c r="E42" s="422"/>
      <c r="F42" s="404"/>
      <c r="G42" s="404"/>
      <c r="H42" s="404"/>
      <c r="I42" s="404"/>
      <c r="J42" s="404"/>
    </row>
    <row r="43" spans="1:10" ht="16.5">
      <c r="A43" s="422"/>
      <c r="B43" s="423"/>
      <c r="C43" s="403"/>
      <c r="D43" s="422"/>
      <c r="E43" s="422"/>
      <c r="F43" s="404"/>
      <c r="G43" s="404"/>
      <c r="H43" s="404"/>
      <c r="I43" s="404"/>
      <c r="J43" s="404"/>
    </row>
    <row r="44" spans="1:10" ht="16.5">
      <c r="A44" s="422"/>
      <c r="B44" s="423"/>
      <c r="C44" s="403"/>
      <c r="D44" s="422"/>
      <c r="E44" s="422"/>
      <c r="F44" s="404"/>
      <c r="G44" s="404"/>
      <c r="H44" s="404"/>
      <c r="I44" s="404"/>
      <c r="J44" s="404"/>
    </row>
    <row r="45" spans="1:10" ht="16.5">
      <c r="A45" s="422"/>
      <c r="B45" s="423"/>
      <c r="C45" s="403"/>
      <c r="D45" s="422"/>
      <c r="E45" s="422"/>
      <c r="F45" s="404"/>
      <c r="G45" s="404"/>
      <c r="H45" s="404"/>
      <c r="I45" s="404"/>
      <c r="J45" s="404"/>
    </row>
    <row r="46" spans="1:10" ht="16.5">
      <c r="A46" s="422"/>
      <c r="B46" s="423"/>
      <c r="C46" s="403"/>
      <c r="D46" s="422"/>
      <c r="E46" s="422"/>
      <c r="F46" s="404"/>
      <c r="G46" s="404"/>
      <c r="H46" s="404"/>
      <c r="I46" s="404"/>
      <c r="J46" s="404"/>
    </row>
    <row r="47" spans="1:10" ht="16.5">
      <c r="A47" s="422"/>
      <c r="B47" s="423"/>
      <c r="C47" s="403"/>
      <c r="D47" s="422"/>
      <c r="E47" s="422"/>
      <c r="F47" s="404"/>
      <c r="G47" s="404"/>
      <c r="H47" s="404"/>
      <c r="I47" s="404"/>
      <c r="J47" s="404"/>
    </row>
    <row r="48" spans="1:10" ht="16.5">
      <c r="A48" s="422"/>
      <c r="B48" s="423"/>
      <c r="C48" s="403"/>
      <c r="D48" s="422"/>
      <c r="E48" s="422"/>
      <c r="F48" s="404"/>
      <c r="G48" s="404"/>
      <c r="H48" s="404"/>
      <c r="I48" s="404"/>
      <c r="J48" s="404"/>
    </row>
    <row r="49" spans="1:10" ht="16.5">
      <c r="A49" s="422"/>
      <c r="B49" s="423"/>
      <c r="C49" s="403"/>
      <c r="D49" s="422"/>
      <c r="E49" s="422"/>
      <c r="F49" s="404"/>
      <c r="G49" s="404"/>
      <c r="H49" s="404"/>
      <c r="I49" s="404"/>
      <c r="J49" s="404"/>
    </row>
    <row r="50" spans="1:10" ht="16.5">
      <c r="A50" s="422"/>
      <c r="B50" s="423"/>
      <c r="C50" s="403"/>
      <c r="D50" s="422"/>
      <c r="E50" s="422"/>
      <c r="F50" s="404"/>
      <c r="G50" s="404"/>
      <c r="H50" s="404"/>
      <c r="I50" s="404"/>
      <c r="J50" s="404"/>
    </row>
    <row r="51" spans="1:10" ht="16.5">
      <c r="A51" s="422"/>
      <c r="B51" s="423"/>
      <c r="C51" s="403"/>
      <c r="D51" s="422"/>
      <c r="E51" s="422"/>
      <c r="F51" s="404"/>
      <c r="G51" s="404"/>
      <c r="H51" s="404"/>
      <c r="I51" s="404"/>
      <c r="J51" s="404"/>
    </row>
    <row r="52" spans="1:10" ht="16.5">
      <c r="A52" s="422"/>
      <c r="B52" s="423"/>
      <c r="C52" s="403"/>
      <c r="D52" s="422"/>
      <c r="E52" s="422"/>
      <c r="F52" s="404"/>
      <c r="G52" s="404"/>
      <c r="H52" s="404"/>
      <c r="I52" s="404"/>
      <c r="J52" s="404"/>
    </row>
    <row r="53" spans="1:10" ht="16.5">
      <c r="A53" s="422"/>
      <c r="B53" s="423"/>
      <c r="C53" s="403"/>
      <c r="D53" s="422"/>
      <c r="E53" s="422"/>
      <c r="F53" s="404"/>
      <c r="G53" s="404"/>
      <c r="H53" s="404"/>
      <c r="I53" s="404"/>
      <c r="J53" s="404"/>
    </row>
    <row r="54" spans="1:10" ht="16.5">
      <c r="A54" s="422"/>
      <c r="B54" s="423"/>
      <c r="C54" s="403"/>
      <c r="D54" s="422"/>
      <c r="E54" s="422"/>
      <c r="F54" s="404"/>
      <c r="G54" s="404"/>
      <c r="H54" s="404"/>
      <c r="I54" s="404"/>
      <c r="J54" s="404"/>
    </row>
    <row r="55" spans="1:10" ht="16.5">
      <c r="A55" s="422"/>
      <c r="B55" s="423"/>
      <c r="C55" s="403"/>
      <c r="D55" s="422"/>
      <c r="E55" s="422"/>
      <c r="F55" s="404"/>
      <c r="G55" s="404"/>
      <c r="H55" s="404"/>
      <c r="I55" s="404"/>
      <c r="J55" s="404"/>
    </row>
    <row r="56" spans="1:10" ht="16.5">
      <c r="A56" s="422"/>
      <c r="B56" s="423"/>
      <c r="C56" s="403"/>
      <c r="D56" s="422"/>
      <c r="E56" s="422"/>
      <c r="F56" s="404"/>
      <c r="G56" s="404"/>
      <c r="H56" s="404"/>
      <c r="I56" s="404"/>
      <c r="J56" s="404"/>
    </row>
    <row r="57" spans="1:10" ht="16.5">
      <c r="A57" s="422"/>
      <c r="B57" s="423"/>
      <c r="C57" s="403"/>
      <c r="D57" s="422"/>
      <c r="E57" s="422"/>
      <c r="F57" s="404"/>
      <c r="G57" s="404"/>
      <c r="H57" s="404"/>
      <c r="I57" s="404"/>
      <c r="J57" s="404"/>
    </row>
    <row r="58" spans="1:10" ht="16.5">
      <c r="A58" s="422"/>
      <c r="B58" s="423"/>
      <c r="C58" s="403"/>
      <c r="D58" s="422"/>
      <c r="E58" s="422"/>
      <c r="F58" s="404"/>
      <c r="G58" s="404"/>
      <c r="H58" s="404"/>
      <c r="I58" s="404"/>
      <c r="J58" s="404"/>
    </row>
    <row r="59" spans="1:10" ht="16.5">
      <c r="A59" s="422"/>
      <c r="B59" s="423"/>
      <c r="C59" s="403"/>
      <c r="D59" s="422"/>
      <c r="E59" s="422"/>
      <c r="F59" s="404"/>
      <c r="G59" s="404"/>
      <c r="H59" s="404"/>
      <c r="I59" s="404"/>
      <c r="J59" s="404"/>
    </row>
    <row r="60" spans="1:10" ht="16.5">
      <c r="A60" s="422"/>
      <c r="B60" s="423"/>
      <c r="C60" s="403"/>
      <c r="D60" s="422"/>
      <c r="E60" s="422"/>
      <c r="F60" s="404"/>
      <c r="G60" s="404"/>
      <c r="H60" s="404"/>
      <c r="I60" s="404"/>
      <c r="J60" s="404"/>
    </row>
    <row r="61" spans="1:10" ht="16.5">
      <c r="A61" s="422"/>
      <c r="B61" s="423"/>
      <c r="C61" s="403"/>
      <c r="D61" s="422"/>
      <c r="E61" s="422"/>
      <c r="F61" s="404"/>
      <c r="G61" s="404"/>
      <c r="H61" s="404"/>
      <c r="I61" s="404"/>
      <c r="J61" s="404"/>
    </row>
    <row r="62" spans="1:10" ht="16.5">
      <c r="A62" s="422"/>
      <c r="B62" s="423"/>
      <c r="C62" s="403"/>
      <c r="D62" s="422"/>
      <c r="E62" s="422"/>
      <c r="F62" s="404"/>
      <c r="G62" s="404"/>
      <c r="H62" s="404"/>
      <c r="I62" s="404"/>
      <c r="J62" s="404"/>
    </row>
    <row r="63" spans="1:10" ht="16.5">
      <c r="A63" s="422"/>
      <c r="B63" s="423"/>
      <c r="C63" s="403"/>
      <c r="D63" s="422"/>
      <c r="E63" s="422"/>
      <c r="F63" s="404"/>
      <c r="G63" s="404"/>
      <c r="H63" s="404"/>
      <c r="I63" s="404"/>
      <c r="J63" s="404"/>
    </row>
    <row r="64" spans="1:10" ht="16.5">
      <c r="A64" s="422"/>
      <c r="B64" s="423"/>
      <c r="C64" s="403"/>
      <c r="D64" s="422"/>
      <c r="E64" s="422"/>
      <c r="F64" s="404"/>
      <c r="G64" s="404"/>
      <c r="H64" s="404"/>
      <c r="I64" s="404"/>
      <c r="J64" s="404"/>
    </row>
    <row r="65" spans="1:10" ht="16.5">
      <c r="A65" s="422"/>
      <c r="B65" s="423"/>
      <c r="C65" s="403"/>
      <c r="D65" s="422"/>
      <c r="E65" s="422"/>
      <c r="F65" s="404"/>
      <c r="G65" s="404"/>
      <c r="H65" s="404"/>
      <c r="I65" s="404"/>
      <c r="J65" s="404"/>
    </row>
    <row r="66" spans="1:10" ht="16.5">
      <c r="A66" s="422"/>
      <c r="B66" s="423"/>
      <c r="C66" s="403"/>
      <c r="D66" s="422"/>
      <c r="E66" s="422"/>
      <c r="F66" s="404"/>
      <c r="G66" s="404"/>
      <c r="H66" s="404"/>
      <c r="I66" s="404"/>
      <c r="J66" s="404"/>
    </row>
    <row r="67" spans="1:10" ht="16.5">
      <c r="A67" s="422"/>
      <c r="B67" s="423"/>
      <c r="C67" s="403"/>
      <c r="D67" s="422"/>
      <c r="E67" s="422"/>
      <c r="F67" s="404"/>
      <c r="G67" s="404"/>
      <c r="H67" s="404"/>
      <c r="I67" s="404"/>
      <c r="J67" s="404"/>
    </row>
    <row r="68" spans="1:10" ht="16.5">
      <c r="A68" s="422"/>
      <c r="B68" s="423"/>
      <c r="C68" s="403"/>
      <c r="D68" s="422"/>
      <c r="E68" s="422"/>
      <c r="F68" s="404"/>
      <c r="G68" s="404"/>
      <c r="H68" s="404"/>
      <c r="I68" s="404"/>
      <c r="J68" s="404"/>
    </row>
    <row r="69" spans="1:10" ht="16.5">
      <c r="A69" s="422"/>
      <c r="B69" s="423"/>
      <c r="C69" s="403"/>
      <c r="D69" s="422"/>
      <c r="E69" s="422"/>
      <c r="F69" s="404"/>
      <c r="G69" s="404"/>
      <c r="H69" s="404"/>
      <c r="I69" s="404"/>
      <c r="J69" s="404"/>
    </row>
    <row r="70" spans="1:10" ht="16.5">
      <c r="A70" s="422"/>
      <c r="B70" s="423"/>
      <c r="C70" s="403"/>
      <c r="D70" s="422"/>
      <c r="E70" s="422"/>
      <c r="F70" s="404"/>
      <c r="G70" s="404"/>
      <c r="H70" s="404"/>
      <c r="I70" s="404"/>
      <c r="J70" s="404"/>
    </row>
    <row r="71" spans="1:10" ht="16.5">
      <c r="A71" s="422"/>
      <c r="B71" s="423"/>
      <c r="C71" s="403"/>
      <c r="D71" s="422"/>
      <c r="E71" s="422"/>
      <c r="F71" s="404"/>
      <c r="G71" s="404"/>
      <c r="H71" s="404"/>
      <c r="I71" s="404"/>
      <c r="J71" s="404"/>
    </row>
    <row r="72" spans="1:10" ht="16.5">
      <c r="A72" s="422"/>
      <c r="B72" s="423"/>
      <c r="C72" s="403"/>
      <c r="D72" s="422"/>
      <c r="E72" s="422"/>
      <c r="F72" s="404"/>
      <c r="G72" s="404"/>
      <c r="H72" s="404"/>
      <c r="I72" s="404"/>
      <c r="J72" s="404"/>
    </row>
    <row r="73" spans="1:10" ht="16.5">
      <c r="A73" s="422"/>
      <c r="B73" s="423"/>
      <c r="C73" s="403"/>
      <c r="D73" s="422"/>
      <c r="E73" s="422"/>
      <c r="F73" s="404"/>
      <c r="G73" s="404"/>
      <c r="H73" s="404"/>
      <c r="I73" s="404"/>
      <c r="J73" s="404"/>
    </row>
    <row r="74" spans="1:10" ht="16.5">
      <c r="A74" s="422"/>
      <c r="B74" s="423"/>
      <c r="C74" s="403"/>
      <c r="D74" s="422"/>
      <c r="E74" s="422"/>
      <c r="F74" s="404"/>
      <c r="G74" s="404"/>
      <c r="H74" s="404"/>
      <c r="I74" s="404"/>
      <c r="J74" s="404"/>
    </row>
    <row r="75" spans="1:10" ht="16.5">
      <c r="A75" s="422"/>
      <c r="B75" s="423"/>
      <c r="C75" s="403"/>
      <c r="D75" s="422"/>
      <c r="E75" s="422"/>
      <c r="F75" s="404"/>
      <c r="G75" s="404"/>
      <c r="H75" s="404"/>
      <c r="I75" s="404"/>
      <c r="J75" s="404"/>
    </row>
    <row r="76" spans="1:10" ht="16.5">
      <c r="A76" s="422"/>
      <c r="B76" s="423"/>
      <c r="C76" s="403"/>
      <c r="D76" s="422"/>
      <c r="E76" s="422"/>
      <c r="F76" s="404"/>
      <c r="G76" s="404"/>
      <c r="H76" s="404"/>
      <c r="I76" s="404"/>
      <c r="J76" s="404"/>
    </row>
    <row r="77" spans="1:10" ht="16.5">
      <c r="A77" s="422"/>
      <c r="B77" s="423"/>
      <c r="C77" s="403"/>
      <c r="D77" s="422"/>
      <c r="E77" s="422"/>
      <c r="F77" s="404"/>
      <c r="G77" s="404"/>
      <c r="H77" s="404"/>
      <c r="I77" s="404"/>
      <c r="J77" s="404"/>
    </row>
    <row r="78" spans="1:10" ht="16.5">
      <c r="A78" s="422"/>
      <c r="B78" s="423"/>
      <c r="C78" s="403"/>
      <c r="D78" s="422"/>
      <c r="E78" s="422"/>
      <c r="F78" s="404"/>
      <c r="G78" s="404"/>
      <c r="H78" s="404"/>
      <c r="I78" s="404"/>
      <c r="J78" s="404"/>
    </row>
    <row r="79" spans="1:10" ht="16.5">
      <c r="A79" s="422"/>
      <c r="B79" s="423"/>
      <c r="C79" s="403"/>
      <c r="D79" s="422"/>
      <c r="E79" s="422"/>
      <c r="F79" s="404"/>
      <c r="G79" s="404"/>
      <c r="H79" s="404"/>
      <c r="I79" s="404"/>
      <c r="J79" s="404"/>
    </row>
    <row r="80" spans="1:10" ht="16.5">
      <c r="A80" s="422"/>
      <c r="B80" s="423"/>
      <c r="C80" s="403"/>
      <c r="D80" s="422"/>
      <c r="E80" s="422"/>
      <c r="F80" s="404"/>
      <c r="G80" s="404"/>
      <c r="H80" s="404"/>
      <c r="I80" s="404"/>
      <c r="J80" s="404"/>
    </row>
    <row r="81" spans="1:10" ht="16.5">
      <c r="A81" s="422"/>
      <c r="B81" s="423"/>
      <c r="C81" s="403"/>
      <c r="D81" s="422"/>
      <c r="E81" s="422"/>
      <c r="F81" s="404"/>
      <c r="G81" s="404"/>
      <c r="H81" s="404"/>
      <c r="I81" s="404"/>
      <c r="J81" s="404"/>
    </row>
    <row r="82" spans="1:10" ht="16.5">
      <c r="A82" s="422"/>
      <c r="B82" s="423"/>
      <c r="C82" s="403"/>
      <c r="D82" s="422"/>
      <c r="E82" s="422"/>
      <c r="F82" s="404"/>
      <c r="G82" s="404"/>
      <c r="H82" s="404"/>
      <c r="I82" s="404"/>
      <c r="J82" s="404"/>
    </row>
    <row r="83" spans="1:10" ht="16.5">
      <c r="A83" s="422"/>
      <c r="B83" s="423"/>
      <c r="C83" s="403"/>
      <c r="D83" s="422"/>
      <c r="E83" s="422"/>
      <c r="F83" s="404"/>
      <c r="G83" s="404"/>
      <c r="H83" s="404"/>
      <c r="I83" s="404"/>
      <c r="J83" s="404"/>
    </row>
    <row r="84" spans="1:10" ht="16.5">
      <c r="A84" s="422"/>
      <c r="B84" s="423"/>
      <c r="C84" s="403"/>
      <c r="D84" s="422"/>
      <c r="E84" s="422"/>
      <c r="F84" s="404"/>
      <c r="G84" s="404"/>
      <c r="H84" s="404"/>
      <c r="I84" s="404"/>
      <c r="J84" s="404"/>
    </row>
    <row r="85" spans="1:10" ht="16.5">
      <c r="A85" s="422"/>
      <c r="B85" s="423"/>
      <c r="C85" s="403"/>
      <c r="D85" s="422"/>
      <c r="E85" s="422"/>
      <c r="F85" s="404"/>
      <c r="G85" s="404"/>
      <c r="H85" s="404"/>
      <c r="I85" s="404"/>
      <c r="J85" s="404"/>
    </row>
    <row r="86" spans="1:10" ht="16.5">
      <c r="A86" s="422"/>
      <c r="B86" s="423"/>
      <c r="C86" s="403"/>
      <c r="D86" s="422"/>
      <c r="E86" s="422"/>
      <c r="F86" s="404"/>
      <c r="G86" s="404"/>
      <c r="H86" s="404"/>
      <c r="I86" s="404"/>
      <c r="J86" s="404"/>
    </row>
    <row r="87" spans="1:10" ht="16.5">
      <c r="A87" s="422"/>
      <c r="B87" s="423"/>
      <c r="C87" s="403"/>
      <c r="D87" s="422"/>
      <c r="E87" s="422"/>
      <c r="F87" s="404"/>
      <c r="G87" s="404"/>
      <c r="H87" s="404"/>
      <c r="I87" s="404"/>
      <c r="J87" s="404"/>
    </row>
    <row r="88" spans="1:10" ht="16.5">
      <c r="A88" s="422"/>
      <c r="B88" s="423"/>
      <c r="C88" s="403"/>
      <c r="D88" s="422"/>
      <c r="E88" s="422"/>
      <c r="F88" s="404"/>
      <c r="G88" s="404"/>
      <c r="H88" s="404"/>
      <c r="I88" s="404"/>
      <c r="J88" s="404"/>
    </row>
    <row r="89" spans="1:10" ht="16.5">
      <c r="A89" s="422"/>
      <c r="B89" s="423"/>
      <c r="C89" s="403"/>
      <c r="D89" s="422"/>
      <c r="E89" s="422"/>
      <c r="F89" s="404"/>
      <c r="G89" s="404"/>
      <c r="H89" s="404"/>
      <c r="I89" s="404"/>
      <c r="J89" s="404"/>
    </row>
    <row r="90" spans="1:10" ht="16.5">
      <c r="A90" s="422"/>
      <c r="B90" s="423"/>
      <c r="C90" s="403"/>
      <c r="D90" s="422"/>
      <c r="E90" s="422"/>
      <c r="F90" s="404"/>
      <c r="G90" s="404"/>
      <c r="H90" s="404"/>
      <c r="I90" s="404"/>
      <c r="J90" s="404"/>
    </row>
    <row r="91" spans="1:10" ht="16.5">
      <c r="A91" s="422"/>
      <c r="B91" s="423"/>
      <c r="C91" s="403"/>
      <c r="D91" s="422"/>
      <c r="E91" s="422"/>
      <c r="F91" s="404"/>
      <c r="G91" s="404"/>
      <c r="H91" s="404"/>
      <c r="I91" s="404"/>
      <c r="J91" s="404"/>
    </row>
    <row r="92" spans="1:10" ht="16.5">
      <c r="A92" s="422"/>
      <c r="B92" s="423"/>
      <c r="C92" s="403"/>
      <c r="D92" s="422"/>
      <c r="E92" s="422"/>
      <c r="F92" s="404"/>
      <c r="G92" s="404"/>
      <c r="H92" s="404"/>
      <c r="I92" s="404"/>
      <c r="J92" s="404"/>
    </row>
    <row r="93" spans="1:10" ht="16.5">
      <c r="A93" s="422"/>
      <c r="B93" s="423"/>
      <c r="C93" s="403"/>
      <c r="D93" s="422"/>
      <c r="E93" s="422"/>
      <c r="F93" s="404"/>
      <c r="G93" s="404"/>
      <c r="H93" s="404"/>
      <c r="I93" s="404"/>
      <c r="J93" s="404"/>
    </row>
    <row r="94" spans="1:10" ht="16.5">
      <c r="A94" s="422"/>
      <c r="B94" s="423"/>
      <c r="C94" s="403"/>
      <c r="D94" s="422"/>
      <c r="E94" s="422"/>
      <c r="F94" s="404"/>
      <c r="G94" s="404"/>
      <c r="H94" s="404"/>
      <c r="I94" s="404"/>
      <c r="J94" s="404"/>
    </row>
    <row r="95" spans="1:10" ht="16.5">
      <c r="A95" s="422"/>
      <c r="B95" s="423"/>
      <c r="C95" s="403"/>
      <c r="D95" s="422"/>
      <c r="E95" s="422"/>
      <c r="F95" s="404"/>
      <c r="G95" s="404"/>
      <c r="H95" s="404"/>
      <c r="I95" s="404"/>
      <c r="J95" s="404"/>
    </row>
    <row r="96" spans="1:10" ht="16.5">
      <c r="A96" s="422"/>
      <c r="B96" s="423"/>
      <c r="C96" s="403"/>
      <c r="D96" s="422"/>
      <c r="E96" s="422"/>
      <c r="F96" s="404"/>
      <c r="G96" s="404"/>
      <c r="H96" s="404"/>
      <c r="I96" s="404"/>
      <c r="J96" s="404"/>
    </row>
    <row r="97" spans="1:10" ht="16.5">
      <c r="A97" s="422"/>
      <c r="B97" s="423"/>
      <c r="C97" s="403"/>
      <c r="D97" s="422"/>
      <c r="E97" s="422"/>
      <c r="F97" s="404"/>
      <c r="G97" s="404"/>
      <c r="H97" s="404"/>
      <c r="I97" s="404"/>
      <c r="J97" s="404"/>
    </row>
    <row r="98" spans="1:10" ht="16.5">
      <c r="A98" s="422"/>
      <c r="B98" s="423"/>
      <c r="C98" s="403"/>
      <c r="D98" s="422"/>
      <c r="E98" s="422"/>
      <c r="F98" s="404"/>
      <c r="G98" s="404"/>
      <c r="H98" s="404"/>
      <c r="I98" s="404"/>
      <c r="J98" s="404"/>
    </row>
    <row r="99" spans="1:10" ht="16.5">
      <c r="A99" s="422"/>
      <c r="B99" s="423"/>
      <c r="C99" s="403"/>
      <c r="D99" s="422"/>
      <c r="E99" s="422"/>
      <c r="F99" s="404"/>
      <c r="G99" s="404"/>
      <c r="H99" s="404"/>
      <c r="I99" s="404"/>
      <c r="J99" s="404"/>
    </row>
    <row r="100" spans="1:10" ht="16.5">
      <c r="A100" s="422"/>
      <c r="B100" s="423"/>
      <c r="C100" s="403"/>
      <c r="D100" s="422"/>
      <c r="E100" s="422"/>
      <c r="F100" s="404"/>
      <c r="G100" s="404"/>
      <c r="H100" s="404"/>
      <c r="I100" s="404"/>
      <c r="J100" s="404"/>
    </row>
    <row r="101" spans="1:10" ht="16.5">
      <c r="A101" s="422"/>
      <c r="B101" s="423"/>
      <c r="C101" s="403"/>
      <c r="D101" s="422"/>
      <c r="E101" s="422"/>
      <c r="F101" s="404"/>
      <c r="G101" s="404"/>
      <c r="H101" s="404"/>
      <c r="I101" s="404"/>
      <c r="J101" s="404"/>
    </row>
    <row r="102" spans="1:10" ht="16.5">
      <c r="A102" s="422"/>
      <c r="B102" s="423"/>
      <c r="C102" s="403"/>
      <c r="D102" s="422"/>
      <c r="E102" s="422"/>
      <c r="F102" s="404"/>
      <c r="G102" s="404"/>
      <c r="H102" s="404"/>
      <c r="I102" s="404"/>
      <c r="J102" s="404"/>
    </row>
    <row r="103" spans="1:10" ht="16.5">
      <c r="A103" s="422"/>
      <c r="B103" s="423"/>
      <c r="C103" s="403"/>
      <c r="D103" s="422"/>
      <c r="E103" s="422"/>
      <c r="F103" s="404"/>
      <c r="G103" s="404"/>
      <c r="H103" s="404"/>
      <c r="I103" s="404"/>
      <c r="J103" s="404"/>
    </row>
    <row r="104" spans="1:10" ht="16.5">
      <c r="A104" s="422"/>
      <c r="B104" s="423"/>
      <c r="C104" s="403"/>
      <c r="D104" s="422"/>
      <c r="E104" s="422"/>
      <c r="F104" s="404"/>
      <c r="G104" s="404"/>
      <c r="H104" s="404"/>
      <c r="I104" s="404"/>
      <c r="J104" s="404"/>
    </row>
    <row r="105" spans="1:10" ht="16.5">
      <c r="A105" s="422"/>
      <c r="B105" s="423"/>
      <c r="C105" s="403"/>
      <c r="D105" s="422"/>
      <c r="E105" s="422"/>
      <c r="F105" s="404"/>
      <c r="G105" s="404"/>
      <c r="H105" s="404"/>
      <c r="I105" s="404"/>
      <c r="J105" s="404"/>
    </row>
    <row r="106" spans="1:10" ht="16.5">
      <c r="A106" s="422"/>
      <c r="B106" s="423"/>
      <c r="C106" s="403"/>
      <c r="D106" s="422"/>
      <c r="E106" s="422"/>
      <c r="F106" s="404"/>
      <c r="G106" s="404"/>
      <c r="H106" s="404"/>
      <c r="I106" s="404"/>
      <c r="J106" s="404"/>
    </row>
    <row r="107" spans="1:10" ht="16.5">
      <c r="A107" s="422"/>
      <c r="B107" s="423"/>
      <c r="C107" s="403"/>
      <c r="D107" s="422"/>
      <c r="E107" s="422"/>
      <c r="F107" s="404"/>
      <c r="G107" s="404"/>
      <c r="H107" s="404"/>
      <c r="I107" s="404"/>
      <c r="J107" s="404"/>
    </row>
    <row r="108" spans="1:10" ht="16.5">
      <c r="A108" s="422"/>
      <c r="B108" s="423"/>
      <c r="C108" s="403"/>
      <c r="D108" s="422"/>
      <c r="E108" s="422"/>
      <c r="F108" s="404"/>
      <c r="G108" s="404"/>
      <c r="H108" s="404"/>
      <c r="I108" s="404"/>
      <c r="J108" s="404"/>
    </row>
    <row r="109" spans="1:10" ht="16.5">
      <c r="A109" s="422"/>
      <c r="B109" s="423"/>
      <c r="C109" s="403"/>
      <c r="D109" s="422"/>
      <c r="E109" s="422"/>
      <c r="F109" s="404"/>
      <c r="G109" s="404"/>
      <c r="H109" s="404"/>
      <c r="I109" s="404"/>
      <c r="J109" s="404"/>
    </row>
    <row r="110" spans="1:10" ht="16.5">
      <c r="A110" s="422"/>
      <c r="B110" s="423"/>
      <c r="C110" s="403"/>
      <c r="D110" s="422"/>
      <c r="E110" s="422"/>
      <c r="F110" s="404"/>
      <c r="G110" s="404"/>
      <c r="H110" s="404"/>
      <c r="I110" s="404"/>
      <c r="J110" s="404"/>
    </row>
    <row r="111" spans="1:10" ht="16.5">
      <c r="A111" s="422"/>
      <c r="B111" s="423"/>
      <c r="C111" s="403"/>
      <c r="D111" s="422"/>
      <c r="E111" s="422"/>
      <c r="F111" s="404"/>
      <c r="G111" s="404"/>
      <c r="H111" s="404"/>
      <c r="I111" s="404"/>
      <c r="J111" s="404"/>
    </row>
    <row r="112" spans="1:10" ht="16.5">
      <c r="A112" s="422"/>
      <c r="B112" s="423"/>
      <c r="C112" s="403"/>
      <c r="D112" s="422"/>
      <c r="E112" s="422"/>
      <c r="F112" s="404"/>
      <c r="G112" s="404"/>
      <c r="H112" s="404"/>
      <c r="I112" s="404"/>
      <c r="J112" s="404"/>
    </row>
    <row r="113" spans="1:10" ht="16.5">
      <c r="A113" s="422"/>
      <c r="B113" s="423"/>
      <c r="C113" s="403"/>
      <c r="D113" s="422"/>
      <c r="E113" s="422"/>
      <c r="F113" s="404"/>
      <c r="G113" s="404"/>
      <c r="H113" s="404"/>
      <c r="I113" s="404"/>
      <c r="J113" s="404"/>
    </row>
    <row r="114" spans="1:10" ht="16.5">
      <c r="A114" s="422"/>
      <c r="B114" s="423"/>
      <c r="C114" s="403"/>
      <c r="D114" s="422"/>
      <c r="E114" s="422"/>
      <c r="F114" s="404"/>
      <c r="G114" s="404"/>
      <c r="H114" s="404"/>
      <c r="I114" s="404"/>
      <c r="J114" s="404"/>
    </row>
    <row r="115" spans="1:10" ht="16.5">
      <c r="A115" s="422"/>
      <c r="B115" s="423"/>
      <c r="C115" s="403"/>
      <c r="D115" s="422"/>
      <c r="E115" s="422"/>
      <c r="F115" s="404"/>
      <c r="G115" s="404"/>
      <c r="H115" s="404"/>
      <c r="I115" s="404"/>
      <c r="J115" s="404"/>
    </row>
    <row r="116" spans="1:10" ht="16.5">
      <c r="A116" s="422"/>
      <c r="B116" s="423"/>
      <c r="C116" s="403"/>
      <c r="D116" s="422"/>
      <c r="E116" s="422"/>
      <c r="F116" s="404"/>
      <c r="G116" s="404"/>
      <c r="H116" s="404"/>
      <c r="I116" s="404"/>
      <c r="J116" s="404"/>
    </row>
    <row r="117" spans="1:10" ht="16.5">
      <c r="A117" s="422"/>
      <c r="B117" s="423"/>
      <c r="C117" s="403"/>
      <c r="D117" s="422"/>
      <c r="E117" s="422"/>
      <c r="F117" s="404"/>
      <c r="G117" s="404"/>
      <c r="H117" s="404"/>
      <c r="I117" s="404"/>
      <c r="J117" s="404"/>
    </row>
    <row r="118" spans="1:10" ht="16.5">
      <c r="A118" s="422"/>
      <c r="B118" s="423"/>
      <c r="C118" s="403"/>
      <c r="D118" s="422"/>
      <c r="E118" s="422"/>
      <c r="F118" s="404"/>
      <c r="G118" s="404"/>
      <c r="H118" s="404"/>
      <c r="I118" s="404"/>
      <c r="J118" s="404"/>
    </row>
    <row r="119" spans="1:10" ht="16.5">
      <c r="A119" s="422"/>
      <c r="B119" s="423"/>
      <c r="C119" s="403"/>
      <c r="D119" s="422"/>
      <c r="E119" s="422"/>
      <c r="F119" s="404"/>
      <c r="G119" s="404"/>
      <c r="H119" s="404"/>
      <c r="I119" s="404"/>
      <c r="J119" s="404"/>
    </row>
    <row r="120" spans="1:10" ht="16.5">
      <c r="A120" s="422"/>
      <c r="B120" s="423"/>
      <c r="C120" s="403"/>
      <c r="D120" s="422"/>
      <c r="E120" s="422"/>
      <c r="F120" s="404"/>
      <c r="G120" s="404"/>
      <c r="H120" s="404"/>
      <c r="I120" s="404"/>
      <c r="J120" s="404"/>
    </row>
    <row r="121" spans="1:10" ht="16.5">
      <c r="A121" s="422"/>
      <c r="B121" s="423"/>
      <c r="C121" s="403"/>
      <c r="D121" s="422"/>
      <c r="E121" s="422"/>
      <c r="F121" s="404"/>
      <c r="G121" s="404"/>
      <c r="H121" s="404"/>
      <c r="I121" s="404"/>
      <c r="J121" s="404"/>
    </row>
    <row r="122" spans="1:10" ht="16.5">
      <c r="A122" s="422"/>
      <c r="B122" s="423"/>
      <c r="C122" s="403"/>
      <c r="D122" s="422"/>
      <c r="E122" s="422"/>
      <c r="F122" s="404"/>
      <c r="G122" s="404"/>
      <c r="H122" s="404"/>
      <c r="I122" s="404"/>
      <c r="J122" s="404"/>
    </row>
    <row r="123" spans="1:10" ht="16.5">
      <c r="A123" s="422"/>
      <c r="B123" s="423"/>
      <c r="C123" s="403"/>
      <c r="D123" s="422"/>
      <c r="E123" s="422"/>
      <c r="F123" s="404"/>
      <c r="G123" s="404"/>
      <c r="H123" s="404"/>
      <c r="I123" s="404"/>
      <c r="J123" s="404"/>
    </row>
    <row r="124" spans="1:10" ht="16.5">
      <c r="A124" s="422"/>
      <c r="B124" s="423"/>
      <c r="C124" s="403"/>
      <c r="D124" s="422"/>
      <c r="E124" s="422"/>
      <c r="F124" s="404"/>
      <c r="G124" s="404"/>
      <c r="H124" s="404"/>
      <c r="I124" s="404"/>
      <c r="J124" s="404"/>
    </row>
    <row r="125" spans="1:10" ht="16.5">
      <c r="A125" s="422"/>
      <c r="B125" s="423"/>
      <c r="C125" s="403"/>
      <c r="D125" s="422"/>
      <c r="E125" s="422"/>
      <c r="F125" s="404"/>
      <c r="G125" s="404"/>
      <c r="H125" s="404"/>
      <c r="I125" s="404"/>
      <c r="J125" s="404"/>
    </row>
    <row r="126" spans="1:10" ht="16.5">
      <c r="A126" s="422"/>
      <c r="B126" s="423"/>
      <c r="C126" s="403"/>
      <c r="D126" s="422"/>
      <c r="E126" s="422"/>
      <c r="F126" s="404"/>
      <c r="G126" s="404"/>
      <c r="H126" s="404"/>
      <c r="I126" s="404"/>
      <c r="J126" s="404"/>
    </row>
    <row r="127" spans="1:10" ht="16.5">
      <c r="A127" s="422"/>
      <c r="B127" s="423"/>
      <c r="C127" s="403"/>
      <c r="D127" s="422"/>
      <c r="E127" s="422"/>
      <c r="F127" s="404"/>
      <c r="G127" s="404"/>
      <c r="H127" s="404"/>
      <c r="I127" s="404"/>
      <c r="J127" s="404"/>
    </row>
    <row r="128" spans="1:10" ht="16.5">
      <c r="A128" s="422"/>
      <c r="B128" s="423"/>
      <c r="C128" s="403"/>
      <c r="D128" s="422"/>
      <c r="E128" s="422"/>
      <c r="F128" s="404"/>
      <c r="G128" s="404"/>
      <c r="H128" s="404"/>
      <c r="I128" s="404"/>
      <c r="J128" s="404"/>
    </row>
    <row r="129" spans="1:10" ht="16.5">
      <c r="A129" s="422"/>
      <c r="B129" s="423"/>
      <c r="C129" s="403"/>
      <c r="D129" s="422"/>
      <c r="E129" s="422"/>
      <c r="F129" s="404"/>
      <c r="G129" s="404"/>
      <c r="H129" s="404"/>
      <c r="I129" s="404"/>
      <c r="J129" s="404"/>
    </row>
    <row r="130" spans="1:10" ht="16.5">
      <c r="A130" s="422"/>
      <c r="B130" s="423"/>
      <c r="C130" s="403"/>
      <c r="D130" s="422"/>
      <c r="E130" s="422"/>
      <c r="F130" s="404"/>
      <c r="G130" s="404"/>
      <c r="H130" s="404"/>
      <c r="I130" s="404"/>
      <c r="J130" s="404"/>
    </row>
    <row r="131" spans="1:10" ht="16.5">
      <c r="A131" s="422"/>
      <c r="B131" s="423"/>
      <c r="C131" s="403"/>
      <c r="D131" s="422"/>
      <c r="E131" s="422"/>
      <c r="F131" s="404"/>
      <c r="G131" s="404"/>
      <c r="H131" s="404"/>
      <c r="I131" s="404"/>
      <c r="J131" s="404"/>
    </row>
    <row r="132" spans="1:10" ht="16.5">
      <c r="A132" s="422"/>
      <c r="B132" s="423"/>
      <c r="C132" s="403"/>
      <c r="D132" s="422"/>
      <c r="E132" s="422"/>
      <c r="F132" s="404"/>
      <c r="G132" s="404"/>
      <c r="H132" s="404"/>
      <c r="I132" s="404"/>
      <c r="J132" s="404"/>
    </row>
    <row r="133" spans="1:10" ht="16.5">
      <c r="A133" s="422"/>
      <c r="B133" s="423"/>
      <c r="C133" s="403"/>
      <c r="D133" s="422"/>
      <c r="E133" s="422"/>
      <c r="F133" s="404"/>
      <c r="G133" s="404"/>
      <c r="H133" s="404"/>
      <c r="I133" s="404"/>
      <c r="J133" s="404"/>
    </row>
    <row r="134" spans="1:10" ht="16.5">
      <c r="A134" s="422"/>
      <c r="B134" s="423"/>
      <c r="C134" s="403"/>
      <c r="D134" s="422"/>
      <c r="E134" s="422"/>
      <c r="F134" s="404"/>
      <c r="G134" s="404"/>
      <c r="H134" s="404"/>
      <c r="I134" s="404"/>
      <c r="J134" s="404"/>
    </row>
    <row r="135" spans="1:10" ht="16.5">
      <c r="A135" s="422"/>
      <c r="B135" s="423"/>
      <c r="C135" s="403"/>
      <c r="D135" s="422"/>
      <c r="E135" s="422"/>
      <c r="F135" s="404"/>
      <c r="G135" s="404"/>
      <c r="H135" s="404"/>
      <c r="I135" s="404"/>
      <c r="J135" s="404"/>
    </row>
    <row r="136" spans="1:10" ht="16.5">
      <c r="A136" s="422"/>
      <c r="B136" s="423"/>
      <c r="C136" s="403"/>
      <c r="D136" s="422"/>
      <c r="E136" s="422"/>
      <c r="F136" s="404"/>
      <c r="G136" s="404"/>
      <c r="H136" s="404"/>
      <c r="I136" s="404"/>
      <c r="J136" s="404"/>
    </row>
    <row r="137" spans="1:10" ht="16.5">
      <c r="A137" s="422"/>
      <c r="B137" s="423"/>
      <c r="C137" s="403"/>
      <c r="D137" s="422"/>
      <c r="E137" s="422"/>
      <c r="F137" s="404"/>
      <c r="G137" s="404"/>
      <c r="H137" s="404"/>
      <c r="I137" s="404"/>
      <c r="J137" s="404"/>
    </row>
    <row r="138" spans="1:10" ht="16.5">
      <c r="A138" s="422"/>
      <c r="B138" s="423"/>
      <c r="C138" s="403"/>
      <c r="D138" s="422"/>
      <c r="E138" s="422"/>
      <c r="F138" s="404"/>
      <c r="G138" s="404"/>
      <c r="H138" s="404"/>
      <c r="I138" s="404"/>
      <c r="J138" s="404"/>
    </row>
    <row r="139" spans="1:10" ht="16.5">
      <c r="A139" s="422"/>
      <c r="B139" s="423"/>
      <c r="C139" s="403"/>
      <c r="D139" s="422"/>
      <c r="E139" s="422"/>
      <c r="F139" s="404"/>
      <c r="G139" s="404"/>
      <c r="H139" s="404"/>
      <c r="I139" s="404"/>
      <c r="J139" s="404"/>
    </row>
    <row r="140" spans="1:10" ht="16.5">
      <c r="A140" s="422"/>
      <c r="B140" s="423"/>
      <c r="C140" s="403"/>
      <c r="D140" s="422"/>
      <c r="E140" s="422"/>
      <c r="F140" s="404"/>
      <c r="G140" s="404"/>
      <c r="H140" s="404"/>
      <c r="I140" s="404"/>
      <c r="J140" s="404"/>
    </row>
    <row r="141" spans="1:10" ht="16.5">
      <c r="A141" s="422"/>
      <c r="B141" s="423"/>
      <c r="C141" s="403"/>
      <c r="D141" s="422"/>
      <c r="E141" s="422"/>
      <c r="F141" s="404"/>
      <c r="G141" s="404"/>
      <c r="H141" s="404"/>
      <c r="I141" s="404"/>
      <c r="J141" s="404"/>
    </row>
    <row r="142" spans="1:10" ht="16.5">
      <c r="A142" s="422"/>
      <c r="B142" s="423"/>
      <c r="C142" s="403"/>
      <c r="D142" s="422"/>
      <c r="E142" s="422"/>
      <c r="F142" s="404"/>
      <c r="G142" s="404"/>
      <c r="H142" s="404"/>
      <c r="I142" s="404"/>
      <c r="J142" s="404"/>
    </row>
    <row r="143" spans="1:10" ht="16.5">
      <c r="A143" s="422"/>
      <c r="B143" s="423"/>
      <c r="C143" s="403"/>
      <c r="D143" s="422"/>
      <c r="E143" s="422"/>
      <c r="F143" s="404"/>
      <c r="G143" s="404"/>
      <c r="H143" s="404"/>
      <c r="I143" s="404"/>
      <c r="J143" s="404"/>
    </row>
    <row r="144" spans="1:10" ht="16.5">
      <c r="A144" s="422"/>
      <c r="B144" s="423"/>
      <c r="C144" s="403"/>
      <c r="D144" s="422"/>
      <c r="E144" s="422"/>
      <c r="F144" s="404"/>
      <c r="G144" s="404"/>
      <c r="H144" s="404"/>
      <c r="I144" s="404"/>
      <c r="J144" s="404"/>
    </row>
    <row r="145" spans="1:10" ht="16.5">
      <c r="A145" s="422"/>
      <c r="B145" s="423"/>
      <c r="C145" s="403"/>
      <c r="D145" s="422"/>
      <c r="E145" s="422"/>
      <c r="F145" s="404"/>
      <c r="G145" s="404"/>
      <c r="H145" s="404"/>
      <c r="I145" s="404"/>
      <c r="J145" s="404"/>
    </row>
    <row r="146" spans="1:10" ht="16.5">
      <c r="A146" s="422"/>
      <c r="B146" s="423"/>
      <c r="C146" s="403"/>
      <c r="D146" s="422"/>
      <c r="E146" s="422"/>
      <c r="F146" s="404"/>
      <c r="G146" s="404"/>
      <c r="H146" s="404"/>
      <c r="I146" s="404"/>
      <c r="J146" s="404"/>
    </row>
    <row r="147" spans="1:10" ht="16.5">
      <c r="A147" s="422"/>
      <c r="B147" s="423"/>
      <c r="C147" s="403"/>
      <c r="D147" s="422"/>
      <c r="E147" s="422"/>
      <c r="F147" s="404"/>
      <c r="G147" s="404"/>
      <c r="H147" s="404"/>
      <c r="I147" s="404"/>
      <c r="J147" s="404"/>
    </row>
    <row r="148" spans="1:10" ht="16.5">
      <c r="A148" s="422"/>
      <c r="B148" s="423"/>
      <c r="C148" s="403"/>
      <c r="D148" s="422"/>
      <c r="E148" s="422"/>
      <c r="F148" s="404"/>
      <c r="G148" s="404"/>
      <c r="H148" s="404"/>
      <c r="I148" s="404"/>
      <c r="J148" s="404"/>
    </row>
    <row r="149" spans="1:10" ht="16.5">
      <c r="A149" s="422"/>
      <c r="B149" s="423"/>
      <c r="C149" s="403"/>
      <c r="D149" s="422"/>
      <c r="E149" s="422"/>
      <c r="F149" s="404"/>
      <c r="G149" s="404"/>
      <c r="H149" s="404"/>
      <c r="I149" s="404"/>
      <c r="J149" s="404"/>
    </row>
    <row r="150" spans="1:10" ht="16.5">
      <c r="A150" s="422"/>
      <c r="B150" s="423"/>
      <c r="C150" s="403"/>
      <c r="D150" s="422"/>
      <c r="E150" s="422"/>
      <c r="F150" s="404"/>
      <c r="G150" s="404"/>
      <c r="H150" s="404"/>
      <c r="I150" s="404"/>
      <c r="J150" s="404"/>
    </row>
    <row r="151" spans="1:10" ht="16.5">
      <c r="A151" s="422"/>
      <c r="B151" s="423"/>
      <c r="C151" s="403"/>
      <c r="D151" s="422"/>
      <c r="E151" s="422"/>
      <c r="F151" s="404"/>
      <c r="G151" s="404"/>
      <c r="H151" s="404"/>
      <c r="I151" s="404"/>
      <c r="J151" s="404"/>
    </row>
    <row r="152" spans="1:10" ht="16.5">
      <c r="A152" s="422"/>
      <c r="B152" s="423"/>
      <c r="C152" s="403"/>
      <c r="D152" s="422"/>
      <c r="E152" s="422"/>
      <c r="F152" s="404"/>
      <c r="G152" s="404"/>
      <c r="H152" s="404"/>
      <c r="I152" s="404"/>
      <c r="J152" s="404"/>
    </row>
    <row r="153" spans="1:10" ht="16.5">
      <c r="A153" s="422"/>
      <c r="B153" s="423"/>
      <c r="C153" s="403"/>
      <c r="D153" s="422"/>
      <c r="E153" s="422"/>
      <c r="F153" s="404"/>
      <c r="G153" s="404"/>
      <c r="H153" s="404"/>
      <c r="I153" s="404"/>
      <c r="J153" s="404"/>
    </row>
    <row r="154" spans="1:10" ht="16.5">
      <c r="A154" s="422"/>
      <c r="B154" s="423"/>
      <c r="C154" s="403"/>
      <c r="D154" s="422"/>
      <c r="E154" s="422"/>
      <c r="F154" s="404"/>
      <c r="G154" s="404"/>
      <c r="H154" s="404"/>
      <c r="I154" s="404"/>
      <c r="J154" s="404"/>
    </row>
    <row r="155" spans="1:10" ht="16.5">
      <c r="A155" s="422"/>
      <c r="B155" s="423"/>
      <c r="C155" s="403"/>
      <c r="D155" s="422"/>
      <c r="E155" s="422"/>
      <c r="F155" s="404"/>
      <c r="G155" s="404"/>
      <c r="H155" s="404"/>
      <c r="I155" s="404"/>
      <c r="J155" s="404"/>
    </row>
    <row r="156" spans="1:10" ht="16.5">
      <c r="A156" s="422"/>
      <c r="B156" s="423"/>
      <c r="C156" s="403"/>
      <c r="D156" s="422"/>
      <c r="E156" s="422"/>
      <c r="F156" s="404"/>
      <c r="G156" s="404"/>
      <c r="H156" s="404"/>
      <c r="I156" s="404"/>
      <c r="J156" s="404"/>
    </row>
    <row r="157" spans="1:10" ht="16.5">
      <c r="A157" s="422"/>
      <c r="B157" s="423"/>
      <c r="C157" s="403"/>
      <c r="D157" s="422"/>
      <c r="E157" s="422"/>
      <c r="F157" s="404"/>
      <c r="G157" s="404"/>
      <c r="H157" s="404"/>
      <c r="I157" s="404"/>
      <c r="J157" s="404"/>
    </row>
    <row r="158" spans="1:10" ht="16.5">
      <c r="A158" s="422"/>
      <c r="B158" s="423"/>
      <c r="C158" s="403"/>
      <c r="D158" s="422"/>
      <c r="E158" s="422"/>
      <c r="F158" s="404"/>
      <c r="G158" s="404"/>
      <c r="H158" s="404"/>
      <c r="I158" s="404"/>
      <c r="J158" s="404"/>
    </row>
    <row r="159" spans="1:10" ht="16.5">
      <c r="A159" s="422"/>
      <c r="B159" s="423"/>
      <c r="C159" s="403"/>
      <c r="D159" s="422"/>
      <c r="E159" s="422"/>
      <c r="F159" s="404"/>
      <c r="G159" s="404"/>
      <c r="H159" s="404"/>
      <c r="I159" s="404"/>
      <c r="J159" s="404"/>
    </row>
    <row r="160" spans="1:10" ht="16.5">
      <c r="A160" s="422"/>
      <c r="B160" s="423"/>
      <c r="C160" s="403"/>
      <c r="D160" s="422"/>
      <c r="E160" s="422"/>
      <c r="F160" s="404"/>
      <c r="G160" s="404"/>
      <c r="H160" s="404"/>
      <c r="I160" s="404"/>
      <c r="J160" s="404"/>
    </row>
    <row r="161" spans="1:10" ht="16.5">
      <c r="A161" s="422"/>
      <c r="B161" s="423"/>
      <c r="C161" s="403"/>
      <c r="D161" s="422"/>
      <c r="E161" s="422"/>
      <c r="F161" s="404"/>
      <c r="G161" s="404"/>
      <c r="H161" s="404"/>
      <c r="I161" s="404"/>
      <c r="J161" s="404"/>
    </row>
    <row r="162" spans="1:10" ht="16.5">
      <c r="A162" s="422"/>
      <c r="B162" s="423"/>
      <c r="C162" s="403"/>
      <c r="D162" s="422"/>
      <c r="E162" s="422"/>
      <c r="F162" s="404"/>
      <c r="G162" s="404"/>
      <c r="H162" s="404"/>
      <c r="I162" s="404"/>
      <c r="J162" s="404"/>
    </row>
    <row r="163" spans="1:10" ht="16.5">
      <c r="A163" s="422"/>
      <c r="B163" s="423"/>
      <c r="C163" s="403"/>
      <c r="D163" s="422"/>
      <c r="E163" s="422"/>
      <c r="F163" s="404"/>
      <c r="G163" s="404"/>
      <c r="H163" s="404"/>
      <c r="I163" s="404"/>
      <c r="J163" s="404"/>
    </row>
    <row r="164" spans="1:10" ht="16.5">
      <c r="A164" s="422"/>
      <c r="B164" s="423"/>
      <c r="C164" s="403"/>
      <c r="D164" s="422"/>
      <c r="E164" s="422"/>
      <c r="F164" s="404"/>
      <c r="G164" s="404"/>
      <c r="H164" s="404"/>
      <c r="I164" s="404"/>
      <c r="J164" s="404"/>
    </row>
    <row r="165" spans="1:10" ht="16.5">
      <c r="A165" s="422"/>
      <c r="B165" s="423"/>
      <c r="C165" s="403"/>
      <c r="D165" s="422"/>
      <c r="E165" s="422"/>
      <c r="F165" s="404"/>
      <c r="G165" s="404"/>
      <c r="H165" s="404"/>
      <c r="I165" s="404"/>
      <c r="J165" s="404"/>
    </row>
    <row r="166" spans="1:10" ht="16.5">
      <c r="A166" s="422"/>
      <c r="B166" s="423"/>
      <c r="C166" s="403"/>
      <c r="D166" s="422"/>
      <c r="E166" s="422"/>
      <c r="F166" s="404"/>
      <c r="G166" s="404"/>
      <c r="H166" s="404"/>
      <c r="I166" s="404"/>
      <c r="J166" s="404"/>
    </row>
    <row r="167" spans="1:10" ht="16.5">
      <c r="A167" s="422"/>
      <c r="B167" s="423"/>
      <c r="C167" s="403"/>
      <c r="D167" s="422"/>
      <c r="E167" s="422"/>
      <c r="F167" s="404"/>
      <c r="G167" s="404"/>
      <c r="H167" s="404"/>
      <c r="I167" s="404"/>
      <c r="J167" s="404"/>
    </row>
    <row r="168" spans="1:10" ht="16.5">
      <c r="A168" s="422"/>
      <c r="B168" s="423"/>
      <c r="C168" s="403"/>
      <c r="D168" s="422"/>
      <c r="E168" s="422"/>
      <c r="F168" s="404"/>
      <c r="G168" s="404"/>
      <c r="H168" s="404"/>
      <c r="I168" s="404"/>
      <c r="J168" s="404"/>
    </row>
    <row r="169" spans="1:10" ht="16.5">
      <c r="A169" s="422"/>
      <c r="B169" s="423"/>
      <c r="C169" s="403"/>
      <c r="D169" s="422"/>
      <c r="E169" s="422"/>
      <c r="F169" s="404"/>
      <c r="G169" s="404"/>
      <c r="H169" s="404"/>
      <c r="I169" s="404"/>
      <c r="J169" s="404"/>
    </row>
    <row r="170" spans="1:10" ht="16.5">
      <c r="A170" s="422"/>
      <c r="B170" s="423"/>
      <c r="C170" s="403"/>
      <c r="D170" s="422"/>
      <c r="E170" s="422"/>
      <c r="F170" s="404"/>
      <c r="G170" s="404"/>
      <c r="H170" s="404"/>
      <c r="I170" s="404"/>
      <c r="J170" s="404"/>
    </row>
    <row r="171" spans="1:10" ht="16.5">
      <c r="A171" s="422"/>
      <c r="B171" s="423"/>
      <c r="C171" s="403"/>
      <c r="D171" s="422"/>
      <c r="E171" s="422"/>
      <c r="F171" s="404"/>
      <c r="G171" s="404"/>
      <c r="H171" s="404"/>
      <c r="I171" s="404"/>
      <c r="J171" s="404"/>
    </row>
    <row r="172" spans="1:10" ht="16.5">
      <c r="A172" s="422"/>
      <c r="B172" s="423"/>
      <c r="C172" s="403"/>
      <c r="D172" s="422"/>
      <c r="E172" s="422"/>
      <c r="F172" s="404"/>
      <c r="G172" s="404"/>
      <c r="H172" s="404"/>
      <c r="I172" s="404"/>
      <c r="J172" s="404"/>
    </row>
    <row r="173" spans="1:10" ht="16.5">
      <c r="A173" s="422"/>
      <c r="B173" s="423"/>
      <c r="C173" s="403"/>
      <c r="D173" s="422"/>
      <c r="E173" s="422"/>
      <c r="F173" s="404"/>
      <c r="G173" s="404"/>
      <c r="H173" s="404"/>
      <c r="I173" s="404"/>
      <c r="J173" s="404"/>
    </row>
    <row r="174" spans="1:10" ht="16.5">
      <c r="A174" s="422"/>
      <c r="B174" s="423"/>
      <c r="C174" s="403"/>
      <c r="D174" s="422"/>
      <c r="E174" s="422"/>
      <c r="F174" s="404"/>
      <c r="G174" s="404"/>
      <c r="H174" s="404"/>
      <c r="I174" s="404"/>
      <c r="J174" s="404"/>
    </row>
    <row r="175" spans="1:10" ht="16.5">
      <c r="A175" s="422"/>
      <c r="B175" s="423"/>
      <c r="C175" s="403"/>
      <c r="D175" s="422"/>
      <c r="E175" s="422"/>
      <c r="F175" s="404"/>
      <c r="G175" s="404"/>
      <c r="H175" s="404"/>
      <c r="I175" s="404"/>
      <c r="J175" s="404"/>
    </row>
    <row r="176" spans="1:10" ht="16.5">
      <c r="A176" s="422"/>
      <c r="B176" s="423"/>
      <c r="C176" s="403"/>
      <c r="D176" s="422"/>
      <c r="E176" s="422"/>
      <c r="F176" s="404"/>
      <c r="G176" s="404"/>
      <c r="H176" s="404"/>
      <c r="I176" s="404"/>
      <c r="J176" s="404"/>
    </row>
    <row r="177" spans="1:10" ht="16.5">
      <c r="A177" s="422"/>
      <c r="B177" s="423"/>
      <c r="C177" s="403"/>
      <c r="D177" s="422"/>
      <c r="E177" s="422"/>
      <c r="F177" s="404"/>
      <c r="G177" s="404"/>
      <c r="H177" s="404"/>
      <c r="I177" s="404"/>
      <c r="J177" s="404"/>
    </row>
    <row r="178" spans="1:10" ht="16.5">
      <c r="A178" s="422"/>
      <c r="B178" s="423"/>
      <c r="C178" s="403"/>
      <c r="D178" s="422"/>
      <c r="E178" s="422"/>
      <c r="F178" s="404"/>
      <c r="G178" s="404"/>
      <c r="H178" s="404"/>
      <c r="I178" s="404"/>
      <c r="J178" s="404"/>
    </row>
    <row r="179" spans="1:10" ht="16.5">
      <c r="A179" s="422"/>
      <c r="B179" s="423"/>
      <c r="C179" s="403"/>
      <c r="D179" s="422"/>
      <c r="E179" s="422"/>
      <c r="F179" s="404"/>
      <c r="G179" s="404"/>
      <c r="H179" s="404"/>
      <c r="I179" s="404"/>
      <c r="J179" s="404"/>
    </row>
    <row r="180" spans="1:10" ht="16.5">
      <c r="A180" s="422"/>
      <c r="B180" s="423"/>
      <c r="C180" s="403"/>
      <c r="D180" s="422"/>
      <c r="E180" s="422"/>
      <c r="F180" s="404"/>
      <c r="G180" s="404"/>
      <c r="H180" s="404"/>
      <c r="I180" s="404"/>
      <c r="J180" s="404"/>
    </row>
    <row r="181" spans="1:10" ht="16.5">
      <c r="A181" s="422"/>
      <c r="B181" s="423"/>
      <c r="C181" s="403"/>
      <c r="D181" s="422"/>
      <c r="E181" s="422"/>
      <c r="F181" s="404"/>
      <c r="G181" s="404"/>
      <c r="H181" s="404"/>
      <c r="I181" s="404"/>
      <c r="J181" s="404"/>
    </row>
    <row r="182" spans="1:10" ht="16.5">
      <c r="A182" s="422"/>
      <c r="B182" s="423"/>
      <c r="C182" s="403"/>
      <c r="D182" s="422"/>
      <c r="E182" s="422"/>
      <c r="F182" s="404"/>
      <c r="G182" s="404"/>
      <c r="H182" s="404"/>
      <c r="I182" s="404"/>
      <c r="J182" s="404"/>
    </row>
    <row r="183" spans="1:10" ht="16.5">
      <c r="A183" s="422"/>
      <c r="B183" s="423"/>
      <c r="C183" s="403"/>
      <c r="D183" s="422"/>
      <c r="E183" s="422"/>
      <c r="F183" s="404"/>
      <c r="G183" s="404"/>
      <c r="H183" s="404"/>
      <c r="I183" s="404"/>
      <c r="J183" s="404"/>
    </row>
    <row r="184" spans="1:10" ht="16.5">
      <c r="A184" s="422"/>
      <c r="B184" s="423"/>
      <c r="C184" s="403"/>
      <c r="D184" s="422"/>
      <c r="E184" s="422"/>
      <c r="F184" s="404"/>
      <c r="G184" s="404"/>
      <c r="H184" s="404"/>
      <c r="I184" s="404"/>
      <c r="J184" s="404"/>
    </row>
    <row r="185" spans="1:10" ht="16.5">
      <c r="A185" s="422"/>
      <c r="B185" s="423"/>
      <c r="C185" s="403"/>
      <c r="D185" s="422"/>
      <c r="E185" s="422"/>
      <c r="F185" s="404"/>
      <c r="G185" s="404"/>
      <c r="H185" s="404"/>
      <c r="I185" s="404"/>
      <c r="J185" s="404"/>
    </row>
    <row r="186" spans="1:10" ht="16.5">
      <c r="A186" s="422"/>
      <c r="B186" s="423"/>
      <c r="C186" s="403"/>
      <c r="D186" s="422"/>
      <c r="E186" s="422"/>
      <c r="F186" s="404"/>
      <c r="G186" s="404"/>
      <c r="H186" s="404"/>
      <c r="I186" s="404"/>
      <c r="J186" s="404"/>
    </row>
    <row r="187" spans="1:10" ht="16.5">
      <c r="A187" s="422"/>
      <c r="B187" s="423"/>
      <c r="C187" s="403"/>
      <c r="D187" s="422"/>
      <c r="E187" s="422"/>
      <c r="F187" s="404"/>
      <c r="G187" s="404"/>
      <c r="H187" s="404"/>
      <c r="I187" s="404"/>
      <c r="J187" s="404"/>
    </row>
    <row r="188" spans="1:10" ht="16.5">
      <c r="A188" s="422"/>
      <c r="B188" s="423"/>
      <c r="C188" s="403"/>
      <c r="D188" s="422"/>
      <c r="E188" s="422"/>
      <c r="F188" s="404"/>
      <c r="G188" s="404"/>
      <c r="H188" s="404"/>
      <c r="I188" s="404"/>
      <c r="J188" s="404"/>
    </row>
    <row r="189" spans="1:10" ht="16.5">
      <c r="A189" s="422"/>
      <c r="B189" s="423"/>
      <c r="C189" s="403"/>
      <c r="D189" s="422"/>
      <c r="E189" s="422"/>
      <c r="F189" s="404"/>
      <c r="G189" s="404"/>
      <c r="H189" s="404"/>
      <c r="I189" s="404"/>
      <c r="J189" s="404"/>
    </row>
    <row r="190" spans="1:10" ht="16.5">
      <c r="A190" s="422"/>
      <c r="B190" s="423"/>
      <c r="C190" s="403"/>
      <c r="D190" s="422"/>
      <c r="E190" s="422"/>
      <c r="F190" s="404"/>
      <c r="G190" s="404"/>
      <c r="H190" s="404"/>
      <c r="I190" s="404"/>
      <c r="J190" s="404"/>
    </row>
    <row r="191" spans="1:10" ht="16.5">
      <c r="A191" s="422"/>
      <c r="B191" s="423"/>
      <c r="C191" s="403"/>
      <c r="D191" s="422"/>
      <c r="E191" s="422"/>
      <c r="F191" s="404"/>
      <c r="G191" s="404"/>
      <c r="H191" s="404"/>
      <c r="I191" s="404"/>
      <c r="J191" s="404"/>
    </row>
    <row r="192" spans="1:10" ht="16.5">
      <c r="A192" s="422"/>
      <c r="B192" s="423"/>
      <c r="C192" s="403"/>
      <c r="D192" s="422"/>
      <c r="E192" s="422"/>
      <c r="F192" s="404"/>
      <c r="G192" s="404"/>
      <c r="H192" s="404"/>
      <c r="I192" s="404"/>
      <c r="J192" s="404"/>
    </row>
    <row r="193" spans="1:10" ht="16.5">
      <c r="A193" s="422"/>
      <c r="B193" s="423"/>
      <c r="C193" s="403"/>
      <c r="D193" s="422"/>
      <c r="E193" s="422"/>
      <c r="F193" s="404"/>
      <c r="G193" s="404"/>
      <c r="H193" s="404"/>
      <c r="I193" s="404"/>
      <c r="J193" s="404"/>
    </row>
    <row r="194" spans="1:10" ht="16.5">
      <c r="A194" s="422"/>
      <c r="B194" s="423"/>
      <c r="C194" s="403"/>
      <c r="D194" s="422"/>
      <c r="E194" s="422"/>
      <c r="F194" s="404"/>
      <c r="G194" s="404"/>
      <c r="H194" s="404"/>
      <c r="I194" s="404"/>
      <c r="J194" s="404"/>
    </row>
    <row r="195" spans="1:10" ht="16.5">
      <c r="A195" s="422"/>
      <c r="B195" s="423"/>
      <c r="C195" s="403"/>
      <c r="D195" s="422"/>
      <c r="E195" s="422"/>
      <c r="F195" s="404"/>
      <c r="G195" s="404"/>
      <c r="H195" s="404"/>
      <c r="I195" s="404"/>
      <c r="J195" s="404"/>
    </row>
    <row r="196" spans="1:10" ht="16.5">
      <c r="A196" s="422"/>
      <c r="B196" s="423"/>
      <c r="C196" s="403"/>
      <c r="D196" s="422"/>
      <c r="E196" s="422"/>
      <c r="F196" s="404"/>
      <c r="G196" s="404"/>
      <c r="H196" s="404"/>
      <c r="I196" s="404"/>
      <c r="J196" s="404"/>
    </row>
    <row r="197" spans="1:10" ht="16.5">
      <c r="A197" s="422"/>
      <c r="B197" s="423"/>
      <c r="C197" s="403"/>
      <c r="D197" s="422"/>
      <c r="E197" s="422"/>
      <c r="F197" s="404"/>
      <c r="G197" s="404"/>
      <c r="H197" s="404"/>
      <c r="I197" s="404"/>
      <c r="J197" s="404"/>
    </row>
    <row r="198" spans="1:10" ht="16.5">
      <c r="A198" s="422"/>
      <c r="B198" s="423"/>
      <c r="C198" s="403"/>
      <c r="D198" s="422"/>
      <c r="E198" s="422"/>
      <c r="F198" s="404"/>
      <c r="G198" s="404"/>
      <c r="H198" s="404"/>
      <c r="I198" s="404"/>
      <c r="J198" s="404"/>
    </row>
    <row r="199" spans="1:10" ht="16.5">
      <c r="A199" s="422"/>
      <c r="B199" s="423"/>
      <c r="C199" s="403"/>
      <c r="D199" s="422"/>
      <c r="E199" s="422"/>
      <c r="F199" s="404"/>
      <c r="G199" s="404"/>
      <c r="H199" s="404"/>
      <c r="I199" s="404"/>
      <c r="J199" s="404"/>
    </row>
    <row r="200" spans="1:10" ht="16.5">
      <c r="A200" s="422"/>
      <c r="B200" s="423"/>
      <c r="C200" s="403"/>
      <c r="D200" s="422"/>
      <c r="E200" s="422"/>
      <c r="F200" s="404"/>
      <c r="G200" s="404"/>
      <c r="H200" s="404"/>
      <c r="I200" s="404"/>
      <c r="J200" s="404"/>
    </row>
    <row r="201" spans="1:10" ht="16.5">
      <c r="A201" s="422"/>
      <c r="B201" s="423"/>
      <c r="C201" s="403"/>
      <c r="D201" s="422"/>
      <c r="E201" s="422"/>
      <c r="F201" s="404"/>
      <c r="G201" s="404"/>
      <c r="H201" s="404"/>
      <c r="I201" s="404"/>
      <c r="J201" s="404"/>
    </row>
    <row r="202" spans="1:10" ht="16.5">
      <c r="A202" s="422"/>
      <c r="B202" s="423"/>
      <c r="C202" s="403"/>
      <c r="D202" s="422"/>
      <c r="E202" s="422"/>
      <c r="F202" s="404"/>
      <c r="G202" s="404"/>
      <c r="H202" s="404"/>
      <c r="I202" s="404"/>
      <c r="J202" s="404"/>
    </row>
    <row r="203" spans="1:10" ht="16.5">
      <c r="A203" s="422"/>
      <c r="B203" s="423"/>
      <c r="C203" s="403"/>
      <c r="D203" s="422"/>
      <c r="E203" s="422"/>
      <c r="F203" s="404"/>
      <c r="G203" s="404"/>
      <c r="H203" s="404"/>
      <c r="I203" s="404"/>
      <c r="J203" s="404"/>
    </row>
    <row r="204" spans="1:10" ht="16.5">
      <c r="A204" s="422"/>
      <c r="B204" s="423"/>
      <c r="C204" s="403"/>
      <c r="D204" s="422"/>
      <c r="E204" s="422"/>
      <c r="F204" s="404"/>
      <c r="G204" s="404"/>
      <c r="H204" s="404"/>
      <c r="I204" s="404"/>
      <c r="J204" s="404"/>
    </row>
    <row r="205" spans="1:10" ht="16.5">
      <c r="A205" s="422"/>
      <c r="B205" s="423"/>
      <c r="C205" s="403"/>
      <c r="D205" s="422"/>
      <c r="E205" s="422"/>
      <c r="F205" s="404"/>
      <c r="G205" s="404"/>
      <c r="H205" s="404"/>
      <c r="I205" s="404"/>
      <c r="J205" s="404"/>
    </row>
    <row r="206" spans="1:10" ht="16.5">
      <c r="A206" s="422"/>
      <c r="B206" s="423"/>
      <c r="C206" s="403"/>
      <c r="D206" s="422"/>
      <c r="E206" s="422"/>
      <c r="F206" s="404"/>
      <c r="G206" s="404"/>
      <c r="H206" s="404"/>
      <c r="I206" s="404"/>
      <c r="J206" s="404"/>
    </row>
    <row r="207" spans="1:10" ht="16.5">
      <c r="A207" s="422"/>
      <c r="B207" s="423"/>
      <c r="C207" s="403"/>
      <c r="D207" s="422"/>
      <c r="E207" s="422"/>
      <c r="F207" s="404"/>
      <c r="G207" s="404"/>
      <c r="H207" s="404"/>
      <c r="I207" s="404"/>
      <c r="J207" s="404"/>
    </row>
    <row r="208" spans="1:10" ht="16.5">
      <c r="A208" s="422"/>
      <c r="B208" s="423"/>
      <c r="C208" s="403"/>
      <c r="D208" s="422"/>
      <c r="E208" s="422"/>
      <c r="F208" s="404"/>
      <c r="G208" s="404"/>
      <c r="H208" s="404"/>
      <c r="I208" s="404"/>
      <c r="J208" s="404"/>
    </row>
    <row r="209" spans="1:10" ht="16.5">
      <c r="A209" s="422"/>
      <c r="B209" s="423"/>
      <c r="C209" s="403"/>
      <c r="D209" s="422"/>
      <c r="E209" s="422"/>
      <c r="F209" s="404"/>
      <c r="G209" s="404"/>
      <c r="H209" s="404"/>
      <c r="I209" s="404"/>
      <c r="J209" s="404"/>
    </row>
    <row r="210" spans="1:10" ht="16.5">
      <c r="A210" s="422"/>
      <c r="B210" s="423"/>
      <c r="C210" s="403"/>
      <c r="D210" s="422"/>
      <c r="E210" s="422"/>
      <c r="F210" s="404"/>
      <c r="G210" s="404"/>
      <c r="H210" s="404"/>
      <c r="I210" s="404"/>
      <c r="J210" s="404"/>
    </row>
    <row r="211" spans="1:10" ht="16.5">
      <c r="A211" s="422"/>
      <c r="B211" s="423"/>
      <c r="C211" s="403"/>
      <c r="D211" s="422"/>
      <c r="E211" s="422"/>
      <c r="F211" s="404"/>
      <c r="G211" s="404"/>
      <c r="H211" s="404"/>
      <c r="I211" s="404"/>
      <c r="J211" s="404"/>
    </row>
    <row r="212" spans="1:10" ht="16.5">
      <c r="A212" s="422"/>
      <c r="B212" s="423"/>
      <c r="C212" s="403"/>
      <c r="D212" s="422"/>
      <c r="E212" s="422"/>
      <c r="F212" s="404"/>
      <c r="G212" s="404"/>
      <c r="H212" s="404"/>
      <c r="I212" s="404"/>
      <c r="J212" s="404"/>
    </row>
    <row r="213" spans="1:10" ht="16.5">
      <c r="A213" s="422"/>
      <c r="B213" s="423"/>
      <c r="C213" s="403"/>
      <c r="D213" s="422"/>
      <c r="E213" s="422"/>
      <c r="F213" s="404"/>
      <c r="G213" s="404"/>
      <c r="H213" s="404"/>
      <c r="I213" s="404"/>
      <c r="J213" s="404"/>
    </row>
    <row r="214" spans="1:10" ht="16.5">
      <c r="A214" s="422"/>
      <c r="B214" s="423"/>
      <c r="C214" s="403"/>
      <c r="D214" s="422"/>
      <c r="E214" s="422"/>
      <c r="F214" s="404"/>
      <c r="G214" s="404"/>
      <c r="H214" s="404"/>
      <c r="I214" s="404"/>
      <c r="J214" s="404"/>
    </row>
    <row r="215" spans="1:10" ht="16.5">
      <c r="A215" s="422"/>
      <c r="B215" s="423"/>
      <c r="C215" s="403"/>
      <c r="D215" s="422"/>
      <c r="E215" s="422"/>
      <c r="F215" s="404"/>
      <c r="G215" s="404"/>
      <c r="H215" s="404"/>
      <c r="I215" s="404"/>
      <c r="J215" s="404"/>
    </row>
    <row r="216" spans="1:10" ht="16.5">
      <c r="A216" s="422"/>
      <c r="B216" s="423"/>
      <c r="C216" s="403"/>
      <c r="D216" s="422"/>
      <c r="E216" s="422"/>
      <c r="F216" s="404"/>
      <c r="G216" s="404"/>
      <c r="H216" s="404"/>
      <c r="I216" s="404"/>
      <c r="J216" s="404"/>
    </row>
    <row r="217" spans="1:10" ht="16.5">
      <c r="A217" s="422"/>
      <c r="B217" s="423"/>
      <c r="C217" s="403"/>
      <c r="D217" s="422"/>
      <c r="E217" s="422"/>
      <c r="F217" s="404"/>
      <c r="G217" s="404"/>
      <c r="H217" s="404"/>
      <c r="I217" s="404"/>
      <c r="J217" s="404"/>
    </row>
    <row r="218" spans="1:10" ht="16.5">
      <c r="A218" s="422"/>
      <c r="B218" s="423"/>
      <c r="C218" s="403"/>
      <c r="D218" s="422"/>
      <c r="E218" s="422"/>
      <c r="F218" s="404"/>
      <c r="G218" s="404"/>
      <c r="H218" s="404"/>
      <c r="I218" s="404"/>
      <c r="J218" s="404"/>
    </row>
    <row r="219" spans="1:10" ht="16.5">
      <c r="A219" s="422"/>
      <c r="B219" s="423"/>
      <c r="C219" s="403"/>
      <c r="D219" s="422"/>
      <c r="E219" s="422"/>
      <c r="F219" s="404"/>
      <c r="G219" s="404"/>
      <c r="H219" s="404"/>
      <c r="I219" s="404"/>
      <c r="J219" s="404"/>
    </row>
    <row r="220" spans="1:10" ht="16.5">
      <c r="A220" s="422"/>
      <c r="B220" s="423"/>
      <c r="C220" s="403"/>
      <c r="D220" s="422"/>
      <c r="E220" s="422"/>
      <c r="F220" s="404"/>
      <c r="G220" s="404"/>
      <c r="H220" s="404"/>
      <c r="I220" s="404"/>
      <c r="J220" s="404"/>
    </row>
    <row r="221" spans="1:10" ht="16.5">
      <c r="A221" s="422"/>
      <c r="B221" s="423"/>
      <c r="C221" s="403"/>
      <c r="D221" s="422"/>
      <c r="E221" s="422"/>
      <c r="F221" s="404"/>
      <c r="G221" s="404"/>
      <c r="H221" s="404"/>
      <c r="I221" s="404"/>
      <c r="J221" s="404"/>
    </row>
    <row r="222" spans="1:10" ht="16.5">
      <c r="A222" s="422"/>
      <c r="B222" s="423"/>
      <c r="C222" s="403"/>
      <c r="D222" s="422"/>
      <c r="E222" s="422"/>
      <c r="F222" s="404"/>
      <c r="G222" s="404"/>
      <c r="H222" s="404"/>
      <c r="I222" s="404"/>
      <c r="J222" s="404"/>
    </row>
    <row r="223" spans="1:10" ht="16.5">
      <c r="A223" s="422"/>
      <c r="B223" s="423"/>
      <c r="C223" s="403"/>
      <c r="D223" s="422"/>
      <c r="E223" s="422"/>
      <c r="F223" s="404"/>
      <c r="G223" s="404"/>
      <c r="H223" s="404"/>
      <c r="I223" s="404"/>
      <c r="J223" s="404"/>
    </row>
    <row r="224" spans="1:10" ht="16.5">
      <c r="A224" s="422"/>
      <c r="B224" s="423"/>
      <c r="C224" s="403"/>
      <c r="D224" s="422"/>
      <c r="E224" s="422"/>
      <c r="F224" s="404"/>
      <c r="G224" s="404"/>
      <c r="H224" s="404"/>
      <c r="I224" s="404"/>
      <c r="J224" s="404"/>
    </row>
    <row r="225" spans="1:10" ht="16.5">
      <c r="A225" s="422"/>
      <c r="B225" s="423"/>
      <c r="C225" s="403"/>
      <c r="D225" s="422"/>
      <c r="E225" s="422"/>
      <c r="F225" s="404"/>
      <c r="G225" s="404"/>
      <c r="H225" s="404"/>
      <c r="I225" s="404"/>
      <c r="J225" s="404"/>
    </row>
    <row r="226" spans="1:10" ht="16.5">
      <c r="A226" s="422"/>
      <c r="B226" s="423"/>
      <c r="C226" s="403"/>
      <c r="D226" s="422"/>
      <c r="E226" s="422"/>
      <c r="F226" s="404"/>
      <c r="G226" s="404"/>
      <c r="H226" s="404"/>
      <c r="I226" s="404"/>
      <c r="J226" s="404"/>
    </row>
    <row r="227" spans="1:10" ht="16.5">
      <c r="A227" s="422"/>
      <c r="B227" s="423"/>
      <c r="C227" s="403"/>
      <c r="D227" s="422"/>
      <c r="E227" s="422"/>
      <c r="F227" s="404"/>
      <c r="G227" s="404"/>
      <c r="H227" s="404"/>
      <c r="I227" s="404"/>
      <c r="J227" s="404"/>
    </row>
    <row r="228" spans="1:10" ht="16.5">
      <c r="A228" s="422"/>
      <c r="B228" s="423"/>
      <c r="C228" s="403"/>
      <c r="D228" s="422"/>
      <c r="E228" s="422"/>
      <c r="F228" s="404"/>
      <c r="G228" s="404"/>
      <c r="H228" s="404"/>
      <c r="I228" s="404"/>
      <c r="J228" s="404"/>
    </row>
    <row r="229" spans="1:10" ht="16.5">
      <c r="A229" s="422"/>
      <c r="B229" s="423"/>
      <c r="C229" s="403"/>
      <c r="D229" s="422"/>
      <c r="E229" s="422"/>
      <c r="F229" s="404"/>
      <c r="G229" s="404"/>
      <c r="H229" s="404"/>
      <c r="I229" s="404"/>
      <c r="J229" s="404"/>
    </row>
    <row r="230" spans="1:10" ht="16.5">
      <c r="A230" s="422"/>
      <c r="B230" s="423"/>
      <c r="C230" s="403"/>
      <c r="D230" s="422"/>
      <c r="E230" s="422"/>
      <c r="F230" s="404"/>
      <c r="G230" s="404"/>
      <c r="H230" s="404"/>
      <c r="I230" s="404"/>
      <c r="J230" s="404"/>
    </row>
    <row r="231" spans="1:10" ht="16.5">
      <c r="A231" s="422"/>
      <c r="B231" s="423"/>
      <c r="C231" s="403"/>
      <c r="D231" s="422"/>
      <c r="E231" s="422"/>
      <c r="F231" s="404"/>
      <c r="G231" s="404"/>
      <c r="H231" s="404"/>
      <c r="I231" s="404"/>
      <c r="J231" s="404"/>
    </row>
    <row r="232" spans="1:10" ht="16.5">
      <c r="A232" s="422"/>
      <c r="B232" s="423"/>
      <c r="C232" s="403"/>
      <c r="D232" s="422"/>
      <c r="E232" s="422"/>
      <c r="F232" s="404"/>
      <c r="G232" s="404"/>
      <c r="H232" s="404"/>
      <c r="I232" s="404"/>
      <c r="J232" s="404"/>
    </row>
    <row r="233" spans="1:10" ht="16.5">
      <c r="A233" s="422"/>
      <c r="B233" s="423"/>
      <c r="C233" s="403"/>
      <c r="D233" s="422"/>
      <c r="E233" s="422"/>
      <c r="F233" s="404"/>
      <c r="G233" s="404"/>
      <c r="H233" s="404"/>
      <c r="I233" s="404"/>
      <c r="J233" s="404"/>
    </row>
    <row r="234" spans="1:10" ht="16.5">
      <c r="A234" s="422"/>
      <c r="B234" s="423"/>
      <c r="C234" s="403"/>
      <c r="D234" s="422"/>
      <c r="E234" s="422"/>
      <c r="F234" s="404"/>
      <c r="G234" s="404"/>
      <c r="H234" s="404"/>
      <c r="I234" s="404"/>
      <c r="J234" s="404"/>
    </row>
    <row r="235" spans="1:10" ht="16.5">
      <c r="A235" s="422"/>
      <c r="B235" s="423"/>
      <c r="C235" s="403"/>
      <c r="D235" s="422"/>
      <c r="E235" s="422"/>
      <c r="F235" s="404"/>
      <c r="G235" s="404"/>
      <c r="H235" s="404"/>
      <c r="I235" s="404"/>
      <c r="J235" s="404"/>
    </row>
    <row r="236" spans="1:10" ht="16.5">
      <c r="A236" s="422"/>
      <c r="B236" s="423"/>
      <c r="C236" s="403"/>
      <c r="D236" s="422"/>
      <c r="E236" s="422"/>
      <c r="F236" s="404"/>
      <c r="G236" s="404"/>
      <c r="H236" s="404"/>
      <c r="I236" s="404"/>
      <c r="J236" s="404"/>
    </row>
    <row r="237" spans="1:10" ht="16.5">
      <c r="A237" s="422"/>
      <c r="B237" s="423"/>
      <c r="C237" s="403"/>
      <c r="D237" s="422"/>
      <c r="E237" s="422"/>
      <c r="F237" s="404"/>
      <c r="G237" s="404"/>
      <c r="H237" s="404"/>
      <c r="I237" s="404"/>
      <c r="J237" s="404"/>
    </row>
    <row r="238" spans="1:10" ht="16.5">
      <c r="A238" s="422"/>
      <c r="B238" s="423"/>
      <c r="C238" s="403"/>
      <c r="D238" s="422"/>
      <c r="E238" s="422"/>
      <c r="F238" s="404"/>
      <c r="G238" s="404"/>
      <c r="H238" s="404"/>
      <c r="I238" s="404"/>
      <c r="J238" s="404"/>
    </row>
    <row r="239" spans="1:10" ht="16.5">
      <c r="A239" s="422"/>
      <c r="B239" s="423"/>
      <c r="C239" s="403"/>
      <c r="D239" s="422"/>
      <c r="E239" s="422"/>
      <c r="F239" s="404"/>
      <c r="G239" s="404"/>
      <c r="H239" s="404"/>
      <c r="I239" s="404"/>
      <c r="J239" s="404"/>
    </row>
    <row r="240" spans="1:10" ht="16.5">
      <c r="A240" s="422"/>
      <c r="B240" s="423"/>
      <c r="C240" s="403"/>
      <c r="D240" s="422"/>
      <c r="E240" s="422"/>
      <c r="F240" s="404"/>
      <c r="G240" s="404"/>
      <c r="H240" s="404"/>
      <c r="I240" s="404"/>
      <c r="J240" s="404"/>
    </row>
    <row r="241" spans="1:10" ht="16.5">
      <c r="A241" s="422"/>
      <c r="B241" s="423"/>
      <c r="C241" s="403"/>
      <c r="D241" s="422"/>
      <c r="E241" s="422"/>
      <c r="F241" s="404"/>
      <c r="G241" s="404"/>
      <c r="H241" s="404"/>
      <c r="I241" s="404"/>
      <c r="J241" s="404"/>
    </row>
    <row r="242" spans="1:10" ht="16.5">
      <c r="A242" s="422"/>
      <c r="B242" s="423"/>
      <c r="C242" s="403"/>
      <c r="D242" s="422"/>
      <c r="E242" s="422"/>
      <c r="F242" s="404"/>
      <c r="G242" s="404"/>
      <c r="H242" s="404"/>
      <c r="I242" s="404"/>
      <c r="J242" s="404"/>
    </row>
    <row r="243" spans="1:10" ht="16.5">
      <c r="A243" s="422"/>
      <c r="B243" s="423"/>
      <c r="C243" s="403"/>
      <c r="D243" s="422"/>
      <c r="E243" s="422"/>
      <c r="F243" s="404"/>
      <c r="G243" s="404"/>
      <c r="H243" s="404"/>
      <c r="I243" s="404"/>
      <c r="J243" s="404"/>
    </row>
    <row r="244" spans="1:10" ht="16.5">
      <c r="A244" s="422"/>
      <c r="B244" s="423"/>
      <c r="C244" s="403"/>
      <c r="D244" s="422"/>
      <c r="E244" s="422"/>
      <c r="F244" s="404"/>
      <c r="G244" s="404"/>
      <c r="H244" s="404"/>
      <c r="I244" s="404"/>
      <c r="J244" s="404"/>
    </row>
    <row r="245" spans="1:10" ht="16.5">
      <c r="A245" s="422"/>
      <c r="B245" s="423"/>
      <c r="C245" s="403"/>
      <c r="D245" s="422"/>
      <c r="E245" s="422"/>
      <c r="F245" s="404"/>
      <c r="G245" s="404"/>
      <c r="H245" s="404"/>
      <c r="I245" s="404"/>
      <c r="J245" s="404"/>
    </row>
    <row r="246" spans="1:10" ht="16.5">
      <c r="A246" s="422"/>
      <c r="B246" s="423"/>
      <c r="C246" s="403"/>
      <c r="D246" s="422"/>
      <c r="E246" s="422"/>
      <c r="F246" s="404"/>
      <c r="G246" s="404"/>
      <c r="H246" s="404"/>
      <c r="I246" s="404"/>
      <c r="J246" s="404"/>
    </row>
    <row r="247" spans="1:10" ht="16.5">
      <c r="A247" s="422"/>
      <c r="B247" s="423"/>
      <c r="C247" s="403"/>
      <c r="D247" s="422"/>
      <c r="E247" s="422"/>
      <c r="F247" s="404"/>
      <c r="G247" s="404"/>
      <c r="H247" s="404"/>
      <c r="I247" s="404"/>
      <c r="J247" s="404"/>
    </row>
    <row r="248" spans="1:10" ht="16.5">
      <c r="A248" s="422"/>
      <c r="B248" s="423"/>
      <c r="C248" s="403"/>
      <c r="D248" s="422"/>
      <c r="E248" s="422"/>
      <c r="F248" s="404"/>
      <c r="G248" s="404"/>
      <c r="H248" s="404"/>
      <c r="I248" s="404"/>
      <c r="J248" s="404"/>
    </row>
    <row r="249" spans="1:10" ht="16.5">
      <c r="A249" s="422"/>
      <c r="B249" s="423"/>
      <c r="C249" s="403"/>
      <c r="D249" s="422"/>
      <c r="E249" s="422"/>
      <c r="F249" s="404"/>
      <c r="G249" s="404"/>
      <c r="H249" s="404"/>
      <c r="I249" s="404"/>
      <c r="J249" s="404"/>
    </row>
    <row r="250" spans="1:10" ht="16.5">
      <c r="A250" s="422"/>
      <c r="B250" s="423"/>
      <c r="C250" s="403"/>
      <c r="D250" s="422"/>
      <c r="E250" s="422"/>
      <c r="F250" s="404"/>
      <c r="G250" s="404"/>
      <c r="H250" s="404"/>
      <c r="I250" s="404"/>
      <c r="J250" s="404"/>
    </row>
    <row r="251" spans="1:10" ht="16.5">
      <c r="A251" s="422"/>
      <c r="B251" s="423"/>
      <c r="C251" s="403"/>
      <c r="D251" s="422"/>
      <c r="E251" s="422"/>
      <c r="F251" s="404"/>
      <c r="G251" s="404"/>
      <c r="H251" s="404"/>
      <c r="I251" s="404"/>
      <c r="J251" s="404"/>
    </row>
    <row r="252" spans="1:10" ht="16.5">
      <c r="A252" s="422"/>
      <c r="B252" s="423"/>
      <c r="C252" s="403"/>
      <c r="D252" s="422"/>
      <c r="E252" s="422"/>
      <c r="F252" s="404"/>
      <c r="G252" s="404"/>
      <c r="H252" s="404"/>
      <c r="I252" s="404"/>
      <c r="J252" s="404"/>
    </row>
    <row r="253" spans="1:10" ht="16.5">
      <c r="A253" s="422"/>
      <c r="B253" s="423"/>
      <c r="C253" s="403"/>
      <c r="D253" s="422"/>
      <c r="E253" s="422"/>
      <c r="F253" s="404"/>
      <c r="G253" s="404"/>
      <c r="H253" s="404"/>
      <c r="I253" s="404"/>
      <c r="J253" s="404"/>
    </row>
    <row r="254" spans="1:10" ht="16.5">
      <c r="A254" s="422"/>
      <c r="B254" s="423"/>
      <c r="C254" s="403"/>
      <c r="D254" s="422"/>
      <c r="E254" s="422"/>
      <c r="F254" s="404"/>
      <c r="G254" s="404"/>
      <c r="H254" s="404"/>
      <c r="I254" s="404"/>
      <c r="J254" s="404"/>
    </row>
    <row r="255" spans="1:10" ht="16.5">
      <c r="A255" s="422"/>
      <c r="B255" s="423"/>
      <c r="C255" s="403"/>
      <c r="D255" s="422"/>
      <c r="E255" s="422"/>
      <c r="F255" s="404"/>
      <c r="G255" s="404"/>
      <c r="H255" s="404"/>
      <c r="I255" s="404"/>
      <c r="J255" s="404"/>
    </row>
  </sheetData>
  <mergeCells count="10">
    <mergeCell ref="G1:H1"/>
    <mergeCell ref="I1:J1"/>
    <mergeCell ref="A2:J2"/>
    <mergeCell ref="A5:A6"/>
    <mergeCell ref="B5:B6"/>
    <mergeCell ref="C5:C6"/>
    <mergeCell ref="D5:D6"/>
    <mergeCell ref="E5:E6"/>
    <mergeCell ref="F5:J5"/>
    <mergeCell ref="A3:J3"/>
  </mergeCells>
  <pageMargins left="0.7" right="0.7" top="0.75" bottom="0.75" header="0.3" footer="0.3"/>
  <pageSetup paperSize="9" scale="7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115" zoomScaleNormal="115" workbookViewId="0">
      <selection activeCell="E14" sqref="E14"/>
    </sheetView>
  </sheetViews>
  <sheetFormatPr defaultRowHeight="16.5"/>
  <cols>
    <col min="1" max="1" width="6.42578125" style="861" customWidth="1"/>
    <col min="2" max="2" width="36.42578125" style="862" customWidth="1"/>
    <col min="3" max="3" width="13.140625" style="852" customWidth="1"/>
    <col min="4" max="5" width="14.85546875" style="863" customWidth="1"/>
    <col min="6" max="6" width="14.5703125" style="725" customWidth="1"/>
    <col min="7" max="7" width="13.7109375" style="725" customWidth="1"/>
    <col min="8" max="8" width="14.85546875" style="725" customWidth="1"/>
    <col min="9" max="9" width="14.28515625" style="725" customWidth="1"/>
    <col min="10" max="10" width="15.85546875" style="725" customWidth="1"/>
    <col min="11" max="11" width="18.5703125" style="725" customWidth="1"/>
    <col min="12" max="16384" width="9.140625" style="725"/>
  </cols>
  <sheetData>
    <row r="1" spans="1:13" ht="33" customHeight="1">
      <c r="A1" s="725"/>
      <c r="B1" s="851" t="s">
        <v>755</v>
      </c>
      <c r="D1" s="852"/>
      <c r="E1" s="852"/>
      <c r="G1" s="1254"/>
      <c r="H1" s="1254"/>
      <c r="I1" s="1255"/>
      <c r="J1" s="1255"/>
    </row>
    <row r="2" spans="1:13" ht="24" customHeight="1">
      <c r="A2" s="1256" t="s">
        <v>715</v>
      </c>
      <c r="B2" s="1256"/>
      <c r="C2" s="1256"/>
      <c r="D2" s="1256"/>
      <c r="E2" s="1256"/>
      <c r="F2" s="1256"/>
      <c r="G2" s="1256"/>
      <c r="H2" s="1256"/>
      <c r="I2" s="1256"/>
      <c r="J2" s="1256"/>
    </row>
    <row r="3" spans="1:13" ht="21" customHeight="1">
      <c r="A3" s="1265" t="s">
        <v>820</v>
      </c>
      <c r="B3" s="1265"/>
      <c r="C3" s="1265"/>
      <c r="D3" s="1265"/>
      <c r="E3" s="1265"/>
      <c r="F3" s="1265"/>
      <c r="G3" s="1265"/>
      <c r="H3" s="1265"/>
      <c r="I3" s="1265"/>
      <c r="J3" s="1265"/>
    </row>
    <row r="4" spans="1:13" ht="24" customHeight="1">
      <c r="A4" s="962"/>
      <c r="B4" s="962"/>
      <c r="C4" s="962"/>
      <c r="D4" s="962"/>
      <c r="E4" s="962"/>
      <c r="F4" s="962"/>
      <c r="G4" s="962"/>
      <c r="H4" s="962"/>
      <c r="I4" s="962"/>
      <c r="J4" s="962"/>
    </row>
    <row r="5" spans="1:13" ht="30.75" customHeight="1">
      <c r="A5" s="1257" t="s">
        <v>0</v>
      </c>
      <c r="B5" s="1259" t="s">
        <v>287</v>
      </c>
      <c r="C5" s="1259" t="s">
        <v>184</v>
      </c>
      <c r="D5" s="1261" t="s">
        <v>612</v>
      </c>
      <c r="E5" s="1261" t="s">
        <v>603</v>
      </c>
      <c r="F5" s="1262" t="s">
        <v>774</v>
      </c>
      <c r="G5" s="1263"/>
      <c r="H5" s="1263"/>
      <c r="I5" s="1263"/>
      <c r="J5" s="1264"/>
    </row>
    <row r="6" spans="1:13" s="851" customFormat="1" ht="44.25" customHeight="1">
      <c r="A6" s="1258"/>
      <c r="B6" s="1260"/>
      <c r="C6" s="1260"/>
      <c r="D6" s="1261"/>
      <c r="E6" s="1261"/>
      <c r="F6" s="369" t="s">
        <v>775</v>
      </c>
      <c r="G6" s="369" t="s">
        <v>776</v>
      </c>
      <c r="H6" s="369" t="s">
        <v>777</v>
      </c>
      <c r="I6" s="369" t="s">
        <v>778</v>
      </c>
      <c r="J6" s="369" t="s">
        <v>779</v>
      </c>
    </row>
    <row r="7" spans="1:13" s="851" customFormat="1" ht="30" customHeight="1">
      <c r="A7" s="1047" t="s">
        <v>101</v>
      </c>
      <c r="B7" s="1048" t="s">
        <v>669</v>
      </c>
      <c r="C7" s="1048" t="s">
        <v>342</v>
      </c>
      <c r="D7" s="961"/>
      <c r="E7" s="961"/>
      <c r="F7" s="961"/>
      <c r="G7" s="961"/>
      <c r="H7" s="961"/>
      <c r="I7" s="961"/>
      <c r="J7" s="961"/>
    </row>
    <row r="8" spans="1:13" s="851" customFormat="1" ht="30" hidden="1" customHeight="1">
      <c r="A8" s="1047"/>
      <c r="B8" s="750" t="s">
        <v>671</v>
      </c>
      <c r="C8" s="747" t="s">
        <v>342</v>
      </c>
      <c r="D8" s="961"/>
      <c r="E8" s="961"/>
      <c r="F8" s="961"/>
      <c r="G8" s="961"/>
      <c r="H8" s="961"/>
      <c r="I8" s="961"/>
      <c r="J8" s="961"/>
    </row>
    <row r="9" spans="1:13" s="851" customFormat="1" ht="30" hidden="1" customHeight="1">
      <c r="A9" s="1047"/>
      <c r="B9" s="750" t="s">
        <v>672</v>
      </c>
      <c r="C9" s="747" t="s">
        <v>342</v>
      </c>
      <c r="D9" s="961"/>
      <c r="E9" s="961"/>
      <c r="F9" s="961"/>
      <c r="G9" s="961"/>
      <c r="H9" s="961"/>
      <c r="I9" s="961"/>
      <c r="J9" s="961"/>
    </row>
    <row r="10" spans="1:13" s="851" customFormat="1" ht="36" hidden="1" customHeight="1">
      <c r="A10" s="1047"/>
      <c r="B10" s="750" t="s">
        <v>673</v>
      </c>
      <c r="C10" s="747" t="s">
        <v>342</v>
      </c>
      <c r="D10" s="961"/>
      <c r="E10" s="961"/>
      <c r="F10" s="961"/>
      <c r="G10" s="961"/>
      <c r="H10" s="961"/>
      <c r="I10" s="961"/>
      <c r="J10" s="961"/>
    </row>
    <row r="11" spans="1:13" s="851" customFormat="1" ht="30" hidden="1" customHeight="1">
      <c r="A11" s="1047"/>
      <c r="B11" s="750" t="s">
        <v>674</v>
      </c>
      <c r="C11" s="747" t="s">
        <v>342</v>
      </c>
      <c r="D11" s="961"/>
      <c r="E11" s="961"/>
      <c r="F11" s="961"/>
      <c r="G11" s="961"/>
      <c r="H11" s="961"/>
      <c r="I11" s="961"/>
      <c r="J11" s="961"/>
    </row>
    <row r="12" spans="1:13" s="752" customFormat="1" ht="33">
      <c r="A12" s="1049" t="s">
        <v>102</v>
      </c>
      <c r="B12" s="1050" t="s">
        <v>569</v>
      </c>
      <c r="C12" s="1051" t="s">
        <v>5</v>
      </c>
      <c r="D12" s="853"/>
      <c r="E12" s="853"/>
      <c r="F12" s="853"/>
      <c r="G12" s="853"/>
      <c r="H12" s="853"/>
      <c r="I12" s="853"/>
      <c r="J12" s="853"/>
      <c r="K12" s="754"/>
      <c r="M12" s="753"/>
    </row>
    <row r="13" spans="1:13" s="752" customFormat="1" hidden="1">
      <c r="A13" s="1051"/>
      <c r="B13" s="1052" t="s">
        <v>570</v>
      </c>
      <c r="C13" s="1051" t="s">
        <v>5</v>
      </c>
      <c r="D13" s="853"/>
      <c r="E13" s="853"/>
      <c r="F13" s="853"/>
      <c r="G13" s="853"/>
      <c r="H13" s="853"/>
      <c r="I13" s="853"/>
      <c r="J13" s="853"/>
      <c r="K13" s="754"/>
      <c r="M13" s="753"/>
    </row>
    <row r="14" spans="1:13" s="752" customFormat="1" ht="33">
      <c r="A14" s="1049" t="s">
        <v>115</v>
      </c>
      <c r="B14" s="1050" t="s">
        <v>571</v>
      </c>
      <c r="C14" s="1051" t="s">
        <v>5</v>
      </c>
      <c r="D14" s="853"/>
      <c r="E14" s="853"/>
      <c r="F14" s="853"/>
      <c r="G14" s="853"/>
      <c r="H14" s="853"/>
      <c r="I14" s="853"/>
      <c r="J14" s="853"/>
      <c r="K14" s="753"/>
    </row>
    <row r="15" spans="1:13" s="752" customFormat="1" ht="21.75" hidden="1" customHeight="1">
      <c r="A15" s="1053"/>
      <c r="B15" s="1054" t="s">
        <v>675</v>
      </c>
      <c r="C15" s="1055"/>
      <c r="D15" s="853"/>
      <c r="E15" s="853"/>
      <c r="F15" s="853"/>
      <c r="G15" s="853"/>
      <c r="H15" s="853"/>
      <c r="I15" s="853"/>
      <c r="J15" s="853"/>
      <c r="K15" s="754"/>
      <c r="M15" s="753"/>
    </row>
    <row r="16" spans="1:13" s="951" customFormat="1" ht="27" hidden="1" customHeight="1">
      <c r="A16" s="1056"/>
      <c r="B16" s="1057" t="s">
        <v>676</v>
      </c>
      <c r="C16" s="1058" t="s">
        <v>5</v>
      </c>
      <c r="D16" s="1059"/>
      <c r="E16" s="1059"/>
      <c r="F16" s="1059"/>
      <c r="G16" s="1059"/>
      <c r="H16" s="1059"/>
      <c r="I16" s="1059"/>
      <c r="J16" s="1059"/>
      <c r="K16" s="951" t="s">
        <v>691</v>
      </c>
      <c r="M16" s="952"/>
    </row>
    <row r="17" spans="1:13" s="951" customFormat="1" ht="21" hidden="1" customHeight="1">
      <c r="A17" s="1056"/>
      <c r="B17" s="1057" t="s">
        <v>678</v>
      </c>
      <c r="C17" s="1058" t="s">
        <v>5</v>
      </c>
      <c r="D17" s="1059"/>
      <c r="E17" s="1059"/>
      <c r="F17" s="1059"/>
      <c r="G17" s="1059"/>
      <c r="H17" s="1059"/>
      <c r="I17" s="1059"/>
      <c r="J17" s="1059"/>
      <c r="K17" s="953"/>
      <c r="M17" s="952"/>
    </row>
    <row r="18" spans="1:13">
      <c r="A18" s="854" t="s">
        <v>116</v>
      </c>
      <c r="B18" s="855" t="s">
        <v>350</v>
      </c>
      <c r="C18" s="856"/>
      <c r="D18" s="857"/>
      <c r="E18" s="857"/>
      <c r="F18" s="857"/>
      <c r="G18" s="857"/>
      <c r="H18" s="857"/>
      <c r="I18" s="857"/>
      <c r="J18" s="857"/>
    </row>
    <row r="19" spans="1:13" hidden="1">
      <c r="A19" s="858">
        <v>1</v>
      </c>
      <c r="B19" s="859" t="s">
        <v>351</v>
      </c>
      <c r="C19" s="856" t="s">
        <v>352</v>
      </c>
      <c r="D19" s="857"/>
      <c r="E19" s="857"/>
      <c r="F19" s="857"/>
      <c r="G19" s="857"/>
      <c r="H19" s="857"/>
      <c r="I19" s="857"/>
      <c r="J19" s="857"/>
    </row>
    <row r="20" spans="1:13" hidden="1">
      <c r="A20" s="858">
        <v>2</v>
      </c>
      <c r="B20" s="859" t="s">
        <v>353</v>
      </c>
      <c r="C20" s="856" t="s">
        <v>523</v>
      </c>
      <c r="D20" s="857"/>
      <c r="E20" s="857"/>
      <c r="F20" s="1060"/>
      <c r="G20" s="1061"/>
      <c r="H20" s="1061"/>
      <c r="I20" s="1061"/>
      <c r="J20" s="1060"/>
    </row>
    <row r="21" spans="1:13" ht="25.5" customHeight="1">
      <c r="A21" s="858">
        <v>1</v>
      </c>
      <c r="B21" s="859" t="s">
        <v>355</v>
      </c>
      <c r="C21" s="856" t="s">
        <v>356</v>
      </c>
      <c r="D21" s="1065">
        <v>58.1</v>
      </c>
      <c r="E21" s="856">
        <f>SUM(F21:J21)</f>
        <v>117</v>
      </c>
      <c r="F21" s="856">
        <v>20</v>
      </c>
      <c r="G21" s="856">
        <v>22</v>
      </c>
      <c r="H21" s="856">
        <v>24</v>
      </c>
      <c r="I21" s="856">
        <v>25</v>
      </c>
      <c r="J21" s="856">
        <v>26</v>
      </c>
    </row>
    <row r="22" spans="1:13" ht="25.5" customHeight="1">
      <c r="A22" s="858">
        <v>2</v>
      </c>
      <c r="B22" s="859" t="s">
        <v>357</v>
      </c>
      <c r="C22" s="856" t="s">
        <v>756</v>
      </c>
      <c r="D22" s="1065">
        <v>24.3</v>
      </c>
      <c r="E22" s="1065">
        <f>SUM(F22:J22)</f>
        <v>32.5</v>
      </c>
      <c r="F22" s="1065">
        <v>6.5</v>
      </c>
      <c r="G22" s="1065">
        <v>6.5</v>
      </c>
      <c r="H22" s="1065">
        <v>6.5</v>
      </c>
      <c r="I22" s="1065">
        <v>6.5</v>
      </c>
      <c r="J22" s="1065">
        <v>6.5</v>
      </c>
    </row>
    <row r="23" spans="1:13" ht="25.5" customHeight="1">
      <c r="A23" s="858">
        <v>3</v>
      </c>
      <c r="B23" s="859" t="s">
        <v>359</v>
      </c>
      <c r="C23" s="856" t="s">
        <v>757</v>
      </c>
      <c r="D23" s="1065">
        <v>2.1</v>
      </c>
      <c r="E23" s="1065">
        <f>SUM(F23:J23)</f>
        <v>2.5</v>
      </c>
      <c r="F23" s="1065">
        <v>0.5</v>
      </c>
      <c r="G23" s="1065">
        <v>0.5</v>
      </c>
      <c r="H23" s="1065">
        <v>0.5</v>
      </c>
      <c r="I23" s="1065">
        <v>0.5</v>
      </c>
      <c r="J23" s="1065">
        <v>0.5</v>
      </c>
    </row>
    <row r="24" spans="1:13" ht="25.5" hidden="1" customHeight="1">
      <c r="A24" s="858">
        <v>6</v>
      </c>
      <c r="B24" s="859" t="s">
        <v>361</v>
      </c>
      <c r="C24" s="856" t="s">
        <v>362</v>
      </c>
      <c r="D24" s="857"/>
      <c r="E24" s="1065"/>
      <c r="F24" s="1065"/>
      <c r="G24" s="1065"/>
      <c r="H24" s="1065"/>
      <c r="I24" s="1065"/>
      <c r="J24" s="1065"/>
    </row>
    <row r="25" spans="1:13" ht="25.5" hidden="1" customHeight="1">
      <c r="A25" s="858">
        <v>7</v>
      </c>
      <c r="B25" s="859" t="s">
        <v>363</v>
      </c>
      <c r="C25" s="856" t="s">
        <v>364</v>
      </c>
      <c r="D25" s="1062"/>
      <c r="E25" s="1065"/>
      <c r="F25" s="1065"/>
      <c r="G25" s="1065"/>
      <c r="H25" s="1065"/>
      <c r="I25" s="1065"/>
      <c r="J25" s="1065"/>
    </row>
    <row r="26" spans="1:13" ht="25.5" hidden="1" customHeight="1">
      <c r="A26" s="858">
        <v>8</v>
      </c>
      <c r="B26" s="859" t="s">
        <v>365</v>
      </c>
      <c r="C26" s="856" t="s">
        <v>354</v>
      </c>
      <c r="D26" s="1062"/>
      <c r="E26" s="1065"/>
      <c r="F26" s="1065"/>
      <c r="G26" s="1065"/>
      <c r="H26" s="1065"/>
      <c r="I26" s="1065"/>
      <c r="J26" s="1065"/>
    </row>
    <row r="27" spans="1:13" ht="25.5" hidden="1" customHeight="1">
      <c r="A27" s="860">
        <v>9</v>
      </c>
      <c r="B27" s="859" t="s">
        <v>366</v>
      </c>
      <c r="C27" s="856" t="s">
        <v>367</v>
      </c>
      <c r="D27" s="1063"/>
      <c r="E27" s="1065"/>
      <c r="F27" s="1065"/>
      <c r="G27" s="1065"/>
      <c r="H27" s="1065"/>
      <c r="I27" s="1065"/>
      <c r="J27" s="1065"/>
    </row>
    <row r="28" spans="1:13" ht="25.5" hidden="1" customHeight="1">
      <c r="A28" s="860">
        <v>10</v>
      </c>
      <c r="B28" s="859" t="s">
        <v>368</v>
      </c>
      <c r="C28" s="856" t="s">
        <v>354</v>
      </c>
      <c r="D28" s="1062"/>
      <c r="E28" s="1065"/>
      <c r="F28" s="1065"/>
      <c r="G28" s="1065"/>
      <c r="H28" s="1065"/>
      <c r="I28" s="1065"/>
      <c r="J28" s="1065"/>
    </row>
    <row r="29" spans="1:13" ht="25.5" customHeight="1">
      <c r="A29" s="858">
        <v>4</v>
      </c>
      <c r="B29" s="859" t="s">
        <v>369</v>
      </c>
      <c r="C29" s="856" t="s">
        <v>370</v>
      </c>
      <c r="D29" s="1064">
        <v>12</v>
      </c>
      <c r="E29" s="856">
        <v>12</v>
      </c>
      <c r="F29" s="856">
        <v>12</v>
      </c>
      <c r="G29" s="856">
        <v>12</v>
      </c>
      <c r="H29" s="856">
        <v>12</v>
      </c>
      <c r="I29" s="856">
        <v>12</v>
      </c>
      <c r="J29" s="856">
        <v>12</v>
      </c>
    </row>
    <row r="30" spans="1:13" ht="25.5" customHeight="1">
      <c r="A30" s="858">
        <v>5</v>
      </c>
      <c r="B30" s="859" t="s">
        <v>371</v>
      </c>
      <c r="C30" s="856" t="s">
        <v>5</v>
      </c>
      <c r="D30" s="1064">
        <v>84</v>
      </c>
      <c r="E30" s="856">
        <v>95</v>
      </c>
      <c r="F30" s="856">
        <v>86</v>
      </c>
      <c r="G30" s="856">
        <v>88</v>
      </c>
      <c r="H30" s="856">
        <v>92</v>
      </c>
      <c r="I30" s="856">
        <v>95</v>
      </c>
      <c r="J30" s="856">
        <v>99</v>
      </c>
    </row>
    <row r="31" spans="1:13">
      <c r="B31" s="861"/>
      <c r="C31" s="861"/>
      <c r="D31" s="861"/>
      <c r="E31" s="861"/>
      <c r="F31" s="861"/>
      <c r="G31" s="861"/>
      <c r="H31" s="861"/>
      <c r="I31" s="861"/>
      <c r="J31" s="861"/>
    </row>
  </sheetData>
  <mergeCells count="10">
    <mergeCell ref="G1:H1"/>
    <mergeCell ref="I1:J1"/>
    <mergeCell ref="A2:J2"/>
    <mergeCell ref="A5:A6"/>
    <mergeCell ref="B5:B6"/>
    <mergeCell ref="C5:C6"/>
    <mergeCell ref="D5:D6"/>
    <mergeCell ref="E5:E6"/>
    <mergeCell ref="F5:J5"/>
    <mergeCell ref="A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>
      <selection activeCell="I15" sqref="I15"/>
    </sheetView>
  </sheetViews>
  <sheetFormatPr defaultRowHeight="16.5"/>
  <cols>
    <col min="1" max="1" width="8.140625" style="440" customWidth="1"/>
    <col min="2" max="2" width="36" style="423" customWidth="1"/>
    <col min="3" max="3" width="15.85546875" style="403" customWidth="1"/>
    <col min="4" max="4" width="14.85546875" style="422" hidden="1" customWidth="1"/>
    <col min="5" max="6" width="14.85546875" style="422" customWidth="1"/>
    <col min="7" max="11" width="12.42578125" style="404" customWidth="1"/>
    <col min="12" max="12" width="7.85546875" style="404" customWidth="1"/>
    <col min="13" max="16384" width="9.140625" style="404"/>
  </cols>
  <sheetData>
    <row r="1" spans="1:23" ht="30" customHeight="1">
      <c r="B1" s="430" t="s">
        <v>714</v>
      </c>
      <c r="H1" s="1253" t="s">
        <v>609</v>
      </c>
      <c r="I1" s="1253"/>
      <c r="J1" s="1159" t="s">
        <v>614</v>
      </c>
      <c r="K1" s="1159"/>
    </row>
    <row r="2" spans="1:23" ht="30" customHeight="1">
      <c r="B2" s="1175" t="s">
        <v>679</v>
      </c>
      <c r="C2" s="1175"/>
      <c r="D2" s="1175"/>
      <c r="E2" s="1175"/>
      <c r="F2" s="1175"/>
      <c r="G2" s="1175"/>
      <c r="H2" s="1175"/>
      <c r="I2" s="1175"/>
      <c r="J2" s="1175"/>
      <c r="K2" s="1175"/>
    </row>
    <row r="3" spans="1:23" ht="30" customHeight="1">
      <c r="A3" s="1174" t="s">
        <v>692</v>
      </c>
      <c r="B3" s="1174"/>
      <c r="C3" s="1174"/>
      <c r="D3" s="1174"/>
      <c r="E3" s="1174"/>
      <c r="F3" s="1174"/>
      <c r="G3" s="1174"/>
      <c r="H3" s="1174"/>
      <c r="I3" s="1174"/>
      <c r="J3" s="1174"/>
      <c r="K3" s="1174"/>
    </row>
    <row r="4" spans="1:23" ht="27.75" customHeight="1"/>
    <row r="5" spans="1:23" s="430" customFormat="1" ht="33" customHeight="1">
      <c r="A5" s="1177" t="s">
        <v>0</v>
      </c>
      <c r="B5" s="1177" t="s">
        <v>373</v>
      </c>
      <c r="C5" s="1177" t="s">
        <v>184</v>
      </c>
      <c r="D5" s="1177" t="s">
        <v>374</v>
      </c>
      <c r="E5" s="1160" t="s">
        <v>612</v>
      </c>
      <c r="F5" s="1160" t="s">
        <v>603</v>
      </c>
      <c r="G5" s="1167" t="s">
        <v>611</v>
      </c>
      <c r="H5" s="1168"/>
      <c r="I5" s="1168"/>
      <c r="J5" s="1168"/>
      <c r="K5" s="1169"/>
      <c r="L5" s="441"/>
    </row>
    <row r="6" spans="1:23" s="430" customFormat="1" ht="33" customHeight="1">
      <c r="A6" s="1177"/>
      <c r="B6" s="1177"/>
      <c r="C6" s="1177"/>
      <c r="D6" s="1177"/>
      <c r="E6" s="1160"/>
      <c r="F6" s="1160"/>
      <c r="G6" s="369" t="s">
        <v>604</v>
      </c>
      <c r="H6" s="369" t="s">
        <v>605</v>
      </c>
      <c r="I6" s="369" t="s">
        <v>606</v>
      </c>
      <c r="J6" s="369" t="s">
        <v>607</v>
      </c>
      <c r="K6" s="369" t="s">
        <v>608</v>
      </c>
      <c r="L6" s="441"/>
    </row>
    <row r="7" spans="1:23" s="423" customFormat="1" ht="26.25" customHeight="1">
      <c r="A7" s="442" t="s">
        <v>376</v>
      </c>
      <c r="B7" s="442" t="s">
        <v>377</v>
      </c>
      <c r="C7" s="442" t="s">
        <v>378</v>
      </c>
      <c r="D7" s="442" t="s">
        <v>379</v>
      </c>
      <c r="E7" s="442"/>
      <c r="F7" s="442"/>
      <c r="G7" s="442"/>
      <c r="H7" s="442"/>
      <c r="I7" s="442"/>
      <c r="J7" s="442"/>
      <c r="K7" s="442"/>
      <c r="L7" s="443"/>
    </row>
    <row r="8" spans="1:23" ht="33.75" customHeight="1">
      <c r="A8" s="444">
        <v>1</v>
      </c>
      <c r="B8" s="445" t="s">
        <v>385</v>
      </c>
      <c r="C8" s="446" t="s">
        <v>386</v>
      </c>
      <c r="D8" s="447">
        <v>80.540000000000006</v>
      </c>
      <c r="E8" s="447"/>
      <c r="F8" s="447"/>
      <c r="G8" s="447"/>
      <c r="H8" s="447"/>
      <c r="I8" s="447"/>
      <c r="J8" s="447"/>
      <c r="K8" s="447"/>
      <c r="L8" s="448"/>
    </row>
    <row r="9" spans="1:23" s="433" customFormat="1" ht="27" customHeight="1">
      <c r="A9" s="449" t="s">
        <v>377</v>
      </c>
      <c r="B9" s="450" t="s">
        <v>387</v>
      </c>
      <c r="C9" s="451" t="s">
        <v>344</v>
      </c>
      <c r="D9" s="452">
        <v>360</v>
      </c>
      <c r="E9" s="452"/>
      <c r="F9" s="452"/>
      <c r="G9" s="453"/>
      <c r="H9" s="453"/>
      <c r="I9" s="453"/>
      <c r="J9" s="453"/>
      <c r="K9" s="453"/>
      <c r="L9" s="454"/>
      <c r="N9" s="434"/>
      <c r="O9" s="432"/>
      <c r="Q9" s="434"/>
      <c r="R9" s="432"/>
      <c r="T9" s="434"/>
      <c r="U9" s="432"/>
      <c r="W9" s="434"/>
    </row>
    <row r="10" spans="1:23" s="458" customFormat="1" ht="24" customHeight="1">
      <c r="A10" s="449" t="s">
        <v>378</v>
      </c>
      <c r="B10" s="450" t="s">
        <v>388</v>
      </c>
      <c r="C10" s="455"/>
      <c r="D10" s="456"/>
      <c r="E10" s="456"/>
      <c r="F10" s="456"/>
      <c r="G10" s="453"/>
      <c r="H10" s="453"/>
      <c r="I10" s="453"/>
      <c r="J10" s="453"/>
      <c r="K10" s="453"/>
      <c r="L10" s="457"/>
    </row>
    <row r="11" spans="1:23" s="458" customFormat="1" ht="27" customHeight="1">
      <c r="A11" s="459"/>
      <c r="B11" s="460" t="s">
        <v>389</v>
      </c>
      <c r="C11" s="455" t="s">
        <v>390</v>
      </c>
      <c r="D11" s="456">
        <v>15</v>
      </c>
      <c r="E11" s="456"/>
      <c r="F11" s="456"/>
      <c r="G11" s="461"/>
      <c r="H11" s="461"/>
      <c r="I11" s="461"/>
      <c r="J11" s="461"/>
      <c r="K11" s="461"/>
      <c r="L11" s="457"/>
    </row>
    <row r="12" spans="1:23" s="458" customFormat="1" ht="27" customHeight="1">
      <c r="A12" s="459"/>
      <c r="B12" s="462" t="s">
        <v>391</v>
      </c>
      <c r="C12" s="463" t="s">
        <v>392</v>
      </c>
      <c r="D12" s="456">
        <v>650</v>
      </c>
      <c r="E12" s="949">
        <v>58.1</v>
      </c>
      <c r="F12" s="950">
        <f>SUM(G12:K12)</f>
        <v>117</v>
      </c>
      <c r="G12" s="950">
        <v>20</v>
      </c>
      <c r="H12" s="950">
        <v>22</v>
      </c>
      <c r="I12" s="950">
        <v>24</v>
      </c>
      <c r="J12" s="950">
        <v>25</v>
      </c>
      <c r="K12" s="950">
        <v>26</v>
      </c>
      <c r="L12" s="457"/>
    </row>
    <row r="13" spans="1:23" s="433" customFormat="1" ht="29.25" customHeight="1">
      <c r="A13" s="464"/>
      <c r="B13" s="460" t="s">
        <v>393</v>
      </c>
      <c r="C13" s="463" t="s">
        <v>394</v>
      </c>
      <c r="D13" s="465"/>
      <c r="E13" s="465"/>
      <c r="F13" s="465"/>
      <c r="G13" s="466"/>
      <c r="H13" s="466"/>
      <c r="I13" s="467"/>
      <c r="J13" s="466"/>
      <c r="K13" s="466"/>
      <c r="L13" s="454"/>
      <c r="N13" s="434"/>
      <c r="O13" s="432"/>
      <c r="Q13" s="434"/>
      <c r="R13" s="432"/>
      <c r="T13" s="434"/>
      <c r="U13" s="432"/>
      <c r="W13" s="434"/>
    </row>
    <row r="14" spans="1:23" s="433" customFormat="1" ht="33" customHeight="1">
      <c r="A14" s="464"/>
      <c r="B14" s="460" t="s">
        <v>395</v>
      </c>
      <c r="C14" s="455" t="s">
        <v>396</v>
      </c>
      <c r="D14" s="465"/>
      <c r="E14" s="465"/>
      <c r="F14" s="465"/>
      <c r="G14" s="466"/>
      <c r="H14" s="466"/>
      <c r="I14" s="466"/>
      <c r="J14" s="467"/>
      <c r="K14" s="467"/>
      <c r="L14" s="468"/>
    </row>
    <row r="15" spans="1:23" s="433" customFormat="1" ht="33" customHeight="1">
      <c r="A15" s="469" t="s">
        <v>379</v>
      </c>
      <c r="B15" s="470" t="s">
        <v>397</v>
      </c>
      <c r="C15" s="471"/>
      <c r="D15" s="472"/>
      <c r="E15" s="472"/>
      <c r="F15" s="472"/>
      <c r="G15" s="473"/>
      <c r="H15" s="473"/>
      <c r="I15" s="473"/>
      <c r="J15" s="473"/>
      <c r="K15" s="473"/>
      <c r="L15" s="468"/>
    </row>
    <row r="16" spans="1:23" s="433" customFormat="1" ht="27.75" customHeight="1">
      <c r="A16" s="474"/>
      <c r="B16" s="414"/>
      <c r="C16" s="409"/>
      <c r="D16" s="475"/>
      <c r="E16" s="475"/>
      <c r="F16" s="475"/>
      <c r="G16" s="476"/>
      <c r="H16" s="476"/>
      <c r="I16" s="476"/>
      <c r="J16" s="476"/>
      <c r="K16" s="476"/>
      <c r="L16" s="468"/>
    </row>
    <row r="17" spans="1:23" ht="6.75" customHeight="1">
      <c r="A17" s="477"/>
      <c r="B17" s="478"/>
      <c r="C17" s="479"/>
      <c r="D17" s="480"/>
      <c r="E17" s="480"/>
      <c r="F17" s="480"/>
      <c r="G17" s="481"/>
      <c r="H17" s="481"/>
      <c r="I17" s="481"/>
      <c r="J17" s="481"/>
      <c r="K17" s="481"/>
      <c r="L17" s="402"/>
    </row>
    <row r="18" spans="1:23">
      <c r="D18" s="482"/>
      <c r="E18" s="482"/>
      <c r="F18" s="482"/>
      <c r="G18" s="483"/>
      <c r="H18" s="483"/>
      <c r="I18" s="483"/>
      <c r="J18" s="483"/>
      <c r="K18" s="483"/>
    </row>
    <row r="19" spans="1:23" ht="62.25" hidden="1" customHeight="1">
      <c r="B19" s="1176" t="s">
        <v>398</v>
      </c>
      <c r="C19" s="1176"/>
      <c r="D19" s="1176"/>
      <c r="E19" s="1176"/>
      <c r="F19" s="1176"/>
      <c r="G19" s="1176"/>
      <c r="H19" s="1176"/>
      <c r="I19" s="1176"/>
      <c r="J19" s="1176"/>
      <c r="K19" s="1176"/>
    </row>
    <row r="20" spans="1:23">
      <c r="G20" s="428"/>
      <c r="H20" s="428"/>
      <c r="I20" s="428"/>
      <c r="J20" s="428"/>
      <c r="K20" s="428"/>
    </row>
    <row r="21" spans="1:23">
      <c r="G21" s="428"/>
      <c r="H21" s="428"/>
      <c r="I21" s="428"/>
      <c r="J21" s="428"/>
      <c r="K21" s="428"/>
    </row>
    <row r="22" spans="1:23">
      <c r="B22" s="426"/>
      <c r="G22" s="484"/>
      <c r="L22" s="485"/>
      <c r="N22" s="484"/>
      <c r="O22" s="485"/>
      <c r="Q22" s="484"/>
      <c r="R22" s="485"/>
      <c r="T22" s="484"/>
      <c r="U22" s="485"/>
      <c r="W22" s="484"/>
    </row>
    <row r="28" spans="1:23" ht="12.75" customHeight="1"/>
  </sheetData>
  <mergeCells count="12">
    <mergeCell ref="B19:K19"/>
    <mergeCell ref="E5:E6"/>
    <mergeCell ref="J1:K1"/>
    <mergeCell ref="H1:I1"/>
    <mergeCell ref="B2:K2"/>
    <mergeCell ref="A3:K3"/>
    <mergeCell ref="A5:A6"/>
    <mergeCell ref="B5:B6"/>
    <mergeCell ref="C5:C6"/>
    <mergeCell ref="D5:D6"/>
    <mergeCell ref="F5:F6"/>
    <mergeCell ref="G5:K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T250"/>
  <sheetViews>
    <sheetView topLeftCell="A4" zoomScale="85" zoomScaleNormal="85" workbookViewId="0">
      <selection activeCell="D8" sqref="D8"/>
    </sheetView>
  </sheetViews>
  <sheetFormatPr defaultRowHeight="15.75"/>
  <cols>
    <col min="1" max="1" width="6.42578125" style="429" customWidth="1"/>
    <col min="2" max="2" width="39.28515625" style="400" customWidth="1"/>
    <col min="3" max="3" width="12.85546875" style="401" customWidth="1"/>
    <col min="4" max="5" width="16.140625" style="429" customWidth="1"/>
    <col min="6" max="6" width="11.5703125" style="399" customWidth="1"/>
    <col min="7" max="7" width="12.85546875" style="399" customWidth="1"/>
    <col min="8" max="8" width="12.5703125" style="399" customWidth="1"/>
    <col min="9" max="9" width="14.42578125" style="399" customWidth="1"/>
    <col min="10" max="10" width="14.85546875" style="399" customWidth="1"/>
    <col min="11" max="11" width="9.140625" style="399"/>
    <col min="12" max="12" width="14.42578125" style="399" bestFit="1" customWidth="1"/>
    <col min="13" max="13" width="10.140625" style="399" bestFit="1" customWidth="1"/>
    <col min="14" max="16384" width="9.140625" style="399"/>
  </cols>
  <sheetData>
    <row r="1" spans="1:20" ht="25.5" customHeight="1">
      <c r="A1" s="399"/>
      <c r="B1" s="406" t="s">
        <v>791</v>
      </c>
      <c r="D1" s="401"/>
      <c r="E1" s="401"/>
      <c r="G1" s="1159"/>
      <c r="H1" s="1159"/>
      <c r="I1" s="1266"/>
      <c r="J1" s="1266"/>
    </row>
    <row r="2" spans="1:20" ht="26.25" customHeight="1">
      <c r="A2" s="1174" t="s">
        <v>716</v>
      </c>
      <c r="B2" s="1174"/>
      <c r="C2" s="1174"/>
      <c r="D2" s="1174"/>
      <c r="E2" s="1174"/>
      <c r="F2" s="1174"/>
      <c r="G2" s="1174"/>
      <c r="H2" s="1174"/>
      <c r="I2" s="1174"/>
      <c r="J2" s="1174"/>
    </row>
    <row r="3" spans="1:20" ht="26.25" customHeight="1">
      <c r="A3" s="1171" t="s">
        <v>820</v>
      </c>
      <c r="B3" s="1171"/>
      <c r="C3" s="1171"/>
      <c r="D3" s="1171"/>
      <c r="E3" s="1171"/>
      <c r="F3" s="1171"/>
      <c r="G3" s="1171"/>
      <c r="H3" s="1171"/>
      <c r="I3" s="1171"/>
      <c r="J3" s="1171"/>
    </row>
    <row r="4" spans="1:20" ht="20.25" customHeight="1">
      <c r="A4" s="744"/>
      <c r="B4" s="744"/>
      <c r="C4" s="744"/>
      <c r="D4" s="744"/>
      <c r="E4" s="744"/>
      <c r="F4" s="744"/>
      <c r="G4" s="744"/>
      <c r="H4" s="744"/>
      <c r="I4" s="744"/>
      <c r="J4" s="744"/>
    </row>
    <row r="5" spans="1:20" ht="25.5" customHeight="1">
      <c r="A5" s="1164" t="s">
        <v>0</v>
      </c>
      <c r="B5" s="1164" t="s">
        <v>287</v>
      </c>
      <c r="C5" s="1164" t="s">
        <v>184</v>
      </c>
      <c r="D5" s="1160" t="s">
        <v>612</v>
      </c>
      <c r="E5" s="1160" t="s">
        <v>603</v>
      </c>
      <c r="F5" s="1167" t="s">
        <v>774</v>
      </c>
      <c r="G5" s="1168"/>
      <c r="H5" s="1168"/>
      <c r="I5" s="1168"/>
      <c r="J5" s="1169"/>
    </row>
    <row r="6" spans="1:20" s="487" customFormat="1" ht="60" customHeight="1">
      <c r="A6" s="1165"/>
      <c r="B6" s="1165"/>
      <c r="C6" s="1165"/>
      <c r="D6" s="1160"/>
      <c r="E6" s="1160"/>
      <c r="F6" s="369" t="s">
        <v>775</v>
      </c>
      <c r="G6" s="369" t="s">
        <v>776</v>
      </c>
      <c r="H6" s="369" t="s">
        <v>777</v>
      </c>
      <c r="I6" s="369" t="s">
        <v>778</v>
      </c>
      <c r="J6" s="369" t="s">
        <v>779</v>
      </c>
    </row>
    <row r="7" spans="1:20" s="413" customFormat="1" ht="28.5" customHeight="1">
      <c r="A7" s="488" t="s">
        <v>400</v>
      </c>
      <c r="B7" s="489" t="s">
        <v>401</v>
      </c>
      <c r="C7" s="490"/>
      <c r="D7" s="491"/>
      <c r="E7" s="491"/>
      <c r="F7" s="492"/>
      <c r="G7" s="493"/>
      <c r="H7" s="493"/>
      <c r="I7" s="493"/>
      <c r="J7" s="493"/>
      <c r="K7" s="495"/>
      <c r="L7" s="496"/>
      <c r="N7" s="495"/>
      <c r="O7" s="496"/>
      <c r="Q7" s="495"/>
      <c r="R7" s="496"/>
      <c r="T7" s="495"/>
    </row>
    <row r="8" spans="1:20" ht="34.5" customHeight="1">
      <c r="A8" s="989"/>
      <c r="B8" s="990" t="s">
        <v>668</v>
      </c>
      <c r="C8" s="991" t="s">
        <v>342</v>
      </c>
      <c r="D8" s="1043">
        <v>2439.6790000000001</v>
      </c>
      <c r="E8" s="978">
        <f>SUM(F8:J8)</f>
        <v>3365</v>
      </c>
      <c r="F8" s="978">
        <v>630</v>
      </c>
      <c r="G8" s="978">
        <v>650</v>
      </c>
      <c r="H8" s="978">
        <v>670</v>
      </c>
      <c r="I8" s="978">
        <v>695</v>
      </c>
      <c r="J8" s="978">
        <v>720</v>
      </c>
      <c r="K8" s="418" t="s">
        <v>697</v>
      </c>
      <c r="L8" s="417"/>
      <c r="N8" s="418"/>
      <c r="O8" s="417"/>
      <c r="Q8" s="418"/>
      <c r="R8" s="417"/>
      <c r="T8" s="418"/>
    </row>
    <row r="9" spans="1:20" ht="45" hidden="1" customHeight="1">
      <c r="A9" s="497"/>
      <c r="B9" s="498" t="s">
        <v>402</v>
      </c>
      <c r="C9" s="499" t="s">
        <v>301</v>
      </c>
      <c r="D9" s="500"/>
      <c r="E9" s="500"/>
      <c r="F9" s="500"/>
      <c r="G9" s="500"/>
      <c r="H9" s="500"/>
      <c r="I9" s="500"/>
      <c r="J9" s="500"/>
      <c r="K9" s="418"/>
      <c r="L9" s="501"/>
      <c r="N9" s="418"/>
      <c r="O9" s="417"/>
      <c r="P9" s="400"/>
      <c r="Q9" s="400"/>
      <c r="R9" s="400"/>
      <c r="S9" s="400"/>
      <c r="T9" s="400"/>
    </row>
    <row r="10" spans="1:20" s="413" customFormat="1" ht="24.75" customHeight="1">
      <c r="A10" s="407" t="s">
        <v>403</v>
      </c>
      <c r="B10" s="414" t="s">
        <v>404</v>
      </c>
      <c r="C10" s="405"/>
      <c r="D10" s="502"/>
      <c r="E10" s="502"/>
      <c r="F10" s="503"/>
      <c r="G10" s="476"/>
      <c r="H10" s="476"/>
      <c r="I10" s="476"/>
      <c r="J10" s="476"/>
      <c r="K10" s="406"/>
      <c r="L10" s="406"/>
      <c r="M10" s="406"/>
      <c r="N10" s="406"/>
      <c r="O10" s="406"/>
      <c r="P10" s="406"/>
      <c r="Q10" s="406"/>
      <c r="R10" s="406"/>
      <c r="S10" s="406"/>
      <c r="T10" s="406"/>
    </row>
    <row r="11" spans="1:20" ht="36" customHeight="1">
      <c r="A11" s="1069" t="s">
        <v>284</v>
      </c>
      <c r="B11" s="902" t="s">
        <v>781</v>
      </c>
      <c r="C11" s="1077" t="s">
        <v>783</v>
      </c>
      <c r="D11" s="500">
        <v>18.89</v>
      </c>
      <c r="E11" s="500">
        <f>SUM(F11:J11)</f>
        <v>28.669333374000001</v>
      </c>
      <c r="F11" s="1042">
        <v>5.4</v>
      </c>
      <c r="G11" s="1042">
        <f>(F11*3%)+F11</f>
        <v>5.5620000000000003</v>
      </c>
      <c r="H11" s="1042">
        <f>G11+(G11*3%)</f>
        <v>5.7288600000000001</v>
      </c>
      <c r="I11" s="1042">
        <f>H11+(H11*3%)</f>
        <v>5.9007258</v>
      </c>
      <c r="J11" s="1042">
        <f>I11+(I11*3%)</f>
        <v>6.077747574</v>
      </c>
      <c r="K11" s="406"/>
      <c r="L11" s="1082">
        <f>SUM(F11:J11)</f>
        <v>28.669333374000001</v>
      </c>
      <c r="M11" s="406"/>
      <c r="N11" s="406"/>
      <c r="O11" s="406"/>
      <c r="P11" s="406"/>
      <c r="Q11" s="406"/>
      <c r="R11" s="406"/>
      <c r="S11" s="406"/>
      <c r="T11" s="406"/>
    </row>
    <row r="12" spans="1:20" ht="41.25" customHeight="1">
      <c r="A12" s="1069" t="s">
        <v>284</v>
      </c>
      <c r="B12" s="902" t="s">
        <v>782</v>
      </c>
      <c r="C12" s="1077" t="s">
        <v>784</v>
      </c>
      <c r="D12" s="500">
        <v>484.56</v>
      </c>
      <c r="E12" s="1080">
        <f>SUM(F12:J12)</f>
        <v>648.85837095062493</v>
      </c>
      <c r="F12" s="978">
        <v>121</v>
      </c>
      <c r="G12" s="1042">
        <f>F12+(F12*3.5%)</f>
        <v>125.235</v>
      </c>
      <c r="H12" s="1042">
        <f>G12+(G12*3.5%)</f>
        <v>129.618225</v>
      </c>
      <c r="I12" s="1042">
        <f>H12+(H12*3.5%)</f>
        <v>134.15486287499999</v>
      </c>
      <c r="J12" s="1042">
        <f>I12+(I12*3.5%)</f>
        <v>138.85028307562499</v>
      </c>
      <c r="K12" s="406"/>
      <c r="L12" s="1082">
        <f>SUM(F12:J12)</f>
        <v>648.85837095062493</v>
      </c>
      <c r="M12" s="406"/>
      <c r="N12" s="406"/>
      <c r="O12" s="406"/>
      <c r="P12" s="406"/>
      <c r="Q12" s="406"/>
      <c r="R12" s="406"/>
      <c r="S12" s="406"/>
      <c r="T12" s="406"/>
    </row>
    <row r="13" spans="1:20" ht="36" customHeight="1">
      <c r="A13" s="1069" t="s">
        <v>284</v>
      </c>
      <c r="B13" s="902" t="s">
        <v>787</v>
      </c>
      <c r="C13" s="1077" t="s">
        <v>786</v>
      </c>
      <c r="D13" s="1080">
        <v>346.3</v>
      </c>
      <c r="E13" s="1080">
        <f>SUM(F13:J13)</f>
        <v>506.1478224999999</v>
      </c>
      <c r="F13" s="1042">
        <v>91.6</v>
      </c>
      <c r="G13" s="1042">
        <f>(F13*5%)+F13</f>
        <v>96.179999999999993</v>
      </c>
      <c r="H13" s="1042">
        <f>(G13*5%)+G13</f>
        <v>100.98899999999999</v>
      </c>
      <c r="I13" s="1042">
        <f>(H13*5%)+H13</f>
        <v>106.03844999999998</v>
      </c>
      <c r="J13" s="1042">
        <f>(I13*5%)+I13</f>
        <v>111.34037249999999</v>
      </c>
      <c r="K13" s="406"/>
      <c r="L13" s="1082">
        <f>SUM(F13:J13)</f>
        <v>506.1478224999999</v>
      </c>
      <c r="M13" s="406"/>
      <c r="N13" s="406"/>
      <c r="O13" s="406"/>
      <c r="P13" s="406"/>
      <c r="Q13" s="406"/>
      <c r="R13" s="406"/>
      <c r="S13" s="406"/>
      <c r="T13" s="406"/>
    </row>
    <row r="14" spans="1:20" ht="42.75" customHeight="1">
      <c r="A14" s="1069" t="s">
        <v>284</v>
      </c>
      <c r="B14" s="902" t="s">
        <v>788</v>
      </c>
      <c r="C14" s="1077" t="s">
        <v>785</v>
      </c>
      <c r="D14" s="1043">
        <v>8129.43</v>
      </c>
      <c r="E14" s="1043">
        <f>SUM(F14:J14)</f>
        <v>11573.9160658</v>
      </c>
      <c r="F14" s="978">
        <v>2180</v>
      </c>
      <c r="G14" s="978">
        <f>F14+(F14*3%)</f>
        <v>2245.4</v>
      </c>
      <c r="H14" s="978">
        <f>G14+(G14*3%)</f>
        <v>2312.7620000000002</v>
      </c>
      <c r="I14" s="978">
        <f>H14+(H14*3%)</f>
        <v>2382.1448600000003</v>
      </c>
      <c r="J14" s="978">
        <f>I14+(I14*3%)</f>
        <v>2453.6092058000004</v>
      </c>
      <c r="K14" s="406"/>
      <c r="L14" s="1082">
        <f>SUM(F14:J14)</f>
        <v>11573.9160658</v>
      </c>
      <c r="M14" s="406"/>
      <c r="N14" s="406"/>
      <c r="O14" s="406"/>
      <c r="P14" s="406"/>
      <c r="Q14" s="406"/>
      <c r="R14" s="406"/>
      <c r="S14" s="406"/>
      <c r="T14" s="406"/>
    </row>
    <row r="15" spans="1:20" s="413" customFormat="1" ht="27.75" customHeight="1">
      <c r="A15" s="407" t="s">
        <v>409</v>
      </c>
      <c r="B15" s="408" t="s">
        <v>410</v>
      </c>
      <c r="C15" s="405"/>
      <c r="D15" s="502"/>
      <c r="E15" s="502"/>
      <c r="F15" s="476"/>
      <c r="G15" s="476"/>
      <c r="H15" s="476"/>
      <c r="I15" s="476"/>
      <c r="J15" s="476"/>
      <c r="P15" s="406"/>
      <c r="Q15" s="406"/>
      <c r="R15" s="406"/>
      <c r="S15" s="406"/>
      <c r="T15" s="406"/>
    </row>
    <row r="16" spans="1:20" ht="27" customHeight="1">
      <c r="A16" s="1068" t="s">
        <v>284</v>
      </c>
      <c r="B16" s="504" t="s">
        <v>758</v>
      </c>
      <c r="C16" s="499" t="s">
        <v>304</v>
      </c>
      <c r="D16" s="1080">
        <v>57.8</v>
      </c>
      <c r="E16" s="1079">
        <f>J16</f>
        <v>63</v>
      </c>
      <c r="F16" s="1079">
        <f>35045*100/'Biểu 1B'!F70</f>
        <v>58.991364653997003</v>
      </c>
      <c r="G16" s="1080">
        <f>35750*100/'Biểu 1B'!G70</f>
        <v>59.173066737288138</v>
      </c>
      <c r="H16" s="1080">
        <f>36305*100/'Biểu 1B'!H70</f>
        <v>59.306390486147414</v>
      </c>
      <c r="I16" s="1079">
        <v>61</v>
      </c>
      <c r="J16" s="1079">
        <v>63</v>
      </c>
    </row>
    <row r="17" spans="1:12" ht="37.5" customHeight="1">
      <c r="A17" s="1068" t="s">
        <v>284</v>
      </c>
      <c r="B17" s="504" t="s">
        <v>759</v>
      </c>
      <c r="C17" s="499" t="s">
        <v>304</v>
      </c>
      <c r="D17" s="1080">
        <v>3.4</v>
      </c>
      <c r="E17" s="1080">
        <v>3.5</v>
      </c>
      <c r="F17" s="1080">
        <f>1975*100/'Biểu 1B'!F70</f>
        <v>3.3245240459878467</v>
      </c>
      <c r="G17" s="1080">
        <f>1975*100/'Biểu 1B'!G70</f>
        <v>3.269001588983051</v>
      </c>
      <c r="H17" s="1080">
        <v>3.4</v>
      </c>
      <c r="I17" s="1080">
        <v>3.4</v>
      </c>
      <c r="J17" s="1080">
        <v>3.5</v>
      </c>
    </row>
    <row r="18" spans="1:12" s="413" customFormat="1" ht="24.75" customHeight="1">
      <c r="A18" s="407" t="s">
        <v>411</v>
      </c>
      <c r="B18" s="408" t="s">
        <v>412</v>
      </c>
      <c r="C18" s="405"/>
      <c r="D18" s="502"/>
      <c r="E18" s="502"/>
      <c r="F18" s="476"/>
      <c r="G18" s="476"/>
      <c r="H18" s="476"/>
      <c r="I18" s="476"/>
      <c r="J18" s="476"/>
    </row>
    <row r="19" spans="1:12" s="413" customFormat="1" ht="28.5" customHeight="1">
      <c r="A19" s="1069" t="s">
        <v>284</v>
      </c>
      <c r="B19" s="504" t="s">
        <v>760</v>
      </c>
      <c r="C19" s="409" t="s">
        <v>686</v>
      </c>
      <c r="D19" s="978">
        <v>28030</v>
      </c>
      <c r="E19" s="978">
        <f>SUM(F19:J19)</f>
        <v>75209.271711499998</v>
      </c>
      <c r="F19" s="978">
        <f>F21+F20</f>
        <v>14235</v>
      </c>
      <c r="G19" s="978">
        <f>G21</f>
        <v>14574.5</v>
      </c>
      <c r="H19" s="978">
        <f>H21</f>
        <v>15011.735000000001</v>
      </c>
      <c r="I19" s="978">
        <f>I21</f>
        <v>15462.08705</v>
      </c>
      <c r="J19" s="978">
        <f>J21</f>
        <v>15925.949661500001</v>
      </c>
      <c r="K19" s="417"/>
      <c r="L19" s="1075"/>
    </row>
    <row r="20" spans="1:12" s="413" customFormat="1" ht="36" customHeight="1">
      <c r="A20" s="1069" t="s">
        <v>761</v>
      </c>
      <c r="B20" s="504" t="s">
        <v>790</v>
      </c>
      <c r="C20" s="409" t="s">
        <v>686</v>
      </c>
      <c r="D20" s="1076"/>
      <c r="E20" s="978">
        <f>SUM(F20:J20)</f>
        <v>425</v>
      </c>
      <c r="F20" s="978">
        <v>85</v>
      </c>
      <c r="G20" s="978">
        <v>85</v>
      </c>
      <c r="H20" s="978">
        <v>85</v>
      </c>
      <c r="I20" s="978">
        <v>85</v>
      </c>
      <c r="J20" s="978">
        <v>85</v>
      </c>
      <c r="L20" s="1075"/>
    </row>
    <row r="21" spans="1:12" s="413" customFormat="1" ht="36" customHeight="1">
      <c r="A21" s="1069" t="s">
        <v>761</v>
      </c>
      <c r="B21" s="504" t="s">
        <v>763</v>
      </c>
      <c r="C21" s="409" t="s">
        <v>686</v>
      </c>
      <c r="D21" s="978">
        <v>28030</v>
      </c>
      <c r="E21" s="978">
        <f>SUM(F21:J21)</f>
        <v>75124.271711499998</v>
      </c>
      <c r="F21" s="978">
        <v>14150</v>
      </c>
      <c r="G21" s="978">
        <f>(F21*3%)+F21</f>
        <v>14574.5</v>
      </c>
      <c r="H21" s="978">
        <f>(G21*3%)+G21</f>
        <v>15011.735000000001</v>
      </c>
      <c r="I21" s="978">
        <f>(H21*3%)+H21</f>
        <v>15462.08705</v>
      </c>
      <c r="J21" s="978">
        <f>(I21*3%)+I21</f>
        <v>15925.949661500001</v>
      </c>
      <c r="L21" s="1075"/>
    </row>
    <row r="22" spans="1:12" ht="30" customHeight="1">
      <c r="A22" s="1069" t="s">
        <v>284</v>
      </c>
      <c r="B22" s="504" t="s">
        <v>789</v>
      </c>
      <c r="C22" s="993" t="s">
        <v>342</v>
      </c>
      <c r="D22" s="1076"/>
      <c r="E22" s="1076"/>
      <c r="F22" s="1076"/>
      <c r="G22" s="1076"/>
      <c r="H22" s="1076"/>
      <c r="I22" s="1076"/>
      <c r="J22" s="1076"/>
      <c r="L22" s="1075"/>
    </row>
    <row r="23" spans="1:12" ht="16.5">
      <c r="A23" s="422"/>
      <c r="B23" s="423"/>
      <c r="C23" s="403"/>
      <c r="D23" s="422"/>
      <c r="E23" s="422"/>
      <c r="F23" s="404"/>
      <c r="G23" s="404"/>
      <c r="H23" s="404"/>
      <c r="I23" s="404"/>
      <c r="J23" s="404"/>
    </row>
    <row r="24" spans="1:12" ht="16.5">
      <c r="A24" s="422"/>
      <c r="B24" s="423"/>
      <c r="C24" s="403"/>
      <c r="D24" s="422"/>
      <c r="E24" s="422"/>
      <c r="F24" s="958"/>
      <c r="G24" s="958"/>
      <c r="H24" s="404"/>
      <c r="I24" s="958"/>
      <c r="J24" s="404"/>
    </row>
    <row r="25" spans="1:12" ht="16.5">
      <c r="A25" s="422"/>
      <c r="B25" s="423"/>
      <c r="C25" s="403"/>
      <c r="D25" s="422"/>
      <c r="E25" s="422"/>
      <c r="F25" s="404"/>
      <c r="G25" s="404"/>
      <c r="H25" s="404"/>
      <c r="I25" s="404"/>
      <c r="J25" s="404"/>
    </row>
    <row r="26" spans="1:12" ht="16.5">
      <c r="A26" s="422"/>
      <c r="B26" s="423"/>
      <c r="C26" s="403"/>
      <c r="D26" s="422"/>
      <c r="E26" s="422"/>
      <c r="F26" s="404"/>
      <c r="G26" s="404"/>
      <c r="H26" s="404"/>
      <c r="I26" s="404"/>
      <c r="J26" s="404"/>
    </row>
    <row r="27" spans="1:12" ht="16.5">
      <c r="A27" s="422"/>
      <c r="B27" s="423"/>
      <c r="C27" s="403"/>
      <c r="D27" s="422"/>
      <c r="E27" s="422"/>
      <c r="F27" s="404"/>
      <c r="G27" s="404"/>
      <c r="H27" s="404"/>
      <c r="I27" s="404"/>
      <c r="J27" s="404"/>
    </row>
    <row r="28" spans="1:12" ht="16.5">
      <c r="A28" s="422"/>
      <c r="B28" s="423"/>
      <c r="C28" s="403"/>
      <c r="D28" s="422"/>
      <c r="E28" s="422"/>
      <c r="F28" s="404"/>
      <c r="G28" s="404"/>
      <c r="H28" s="404"/>
      <c r="I28" s="404"/>
      <c r="J28" s="404"/>
    </row>
    <row r="29" spans="1:12" ht="12.75" customHeight="1">
      <c r="A29" s="422"/>
      <c r="B29" s="423"/>
      <c r="C29" s="403"/>
      <c r="D29" s="422"/>
      <c r="E29" s="422"/>
      <c r="F29" s="404"/>
      <c r="G29" s="404"/>
      <c r="H29" s="404"/>
      <c r="I29" s="404"/>
      <c r="J29" s="404"/>
    </row>
    <row r="30" spans="1:12" ht="16.5">
      <c r="A30" s="422"/>
      <c r="B30" s="423"/>
      <c r="C30" s="403"/>
      <c r="D30" s="422"/>
      <c r="E30" s="422"/>
      <c r="F30" s="404"/>
      <c r="G30" s="404"/>
      <c r="H30" s="404"/>
      <c r="I30" s="404"/>
      <c r="J30" s="404"/>
    </row>
    <row r="31" spans="1:12" ht="16.5">
      <c r="A31" s="422"/>
      <c r="B31" s="423"/>
      <c r="C31" s="403"/>
      <c r="D31" s="422"/>
      <c r="E31" s="422"/>
      <c r="F31" s="404"/>
      <c r="G31" s="404"/>
      <c r="H31" s="404"/>
      <c r="I31" s="404"/>
      <c r="J31" s="404"/>
    </row>
    <row r="32" spans="1:12" ht="16.5">
      <c r="A32" s="422"/>
      <c r="B32" s="423"/>
      <c r="C32" s="403"/>
      <c r="D32" s="422"/>
      <c r="E32" s="422"/>
      <c r="F32" s="404"/>
      <c r="G32" s="404"/>
      <c r="H32" s="404"/>
      <c r="I32" s="404"/>
      <c r="J32" s="404"/>
    </row>
    <row r="33" spans="1:20" ht="16.5">
      <c r="A33" s="422"/>
      <c r="B33" s="426"/>
      <c r="C33" s="403"/>
      <c r="D33" s="422"/>
      <c r="E33" s="422"/>
      <c r="F33" s="484"/>
      <c r="G33" s="404"/>
      <c r="H33" s="404"/>
      <c r="I33" s="404"/>
      <c r="J33" s="404"/>
      <c r="K33" s="418"/>
      <c r="L33" s="417"/>
      <c r="N33" s="418"/>
      <c r="O33" s="417"/>
      <c r="Q33" s="418"/>
      <c r="R33" s="417"/>
      <c r="T33" s="418"/>
    </row>
    <row r="34" spans="1:20" ht="16.5">
      <c r="A34" s="422"/>
      <c r="B34" s="423"/>
      <c r="C34" s="403"/>
      <c r="D34" s="422"/>
      <c r="E34" s="422"/>
      <c r="F34" s="404"/>
      <c r="G34" s="404"/>
      <c r="H34" s="404"/>
      <c r="I34" s="404"/>
      <c r="J34" s="404"/>
    </row>
    <row r="35" spans="1:20" ht="16.5">
      <c r="A35" s="422"/>
      <c r="B35" s="423"/>
      <c r="C35" s="403"/>
      <c r="D35" s="422"/>
      <c r="E35" s="422"/>
      <c r="F35" s="404"/>
      <c r="G35" s="404"/>
      <c r="H35" s="404"/>
      <c r="I35" s="404"/>
      <c r="J35" s="404"/>
    </row>
    <row r="36" spans="1:20" ht="16.5">
      <c r="A36" s="422"/>
      <c r="B36" s="423"/>
      <c r="C36" s="403"/>
      <c r="D36" s="422"/>
      <c r="E36" s="422"/>
      <c r="F36" s="404"/>
      <c r="G36" s="404"/>
      <c r="H36" s="404"/>
      <c r="I36" s="404"/>
      <c r="J36" s="404"/>
    </row>
    <row r="37" spans="1:20" ht="16.5">
      <c r="A37" s="422"/>
      <c r="B37" s="423"/>
      <c r="C37" s="403"/>
      <c r="D37" s="422"/>
      <c r="E37" s="422"/>
      <c r="F37" s="404"/>
      <c r="G37" s="404"/>
      <c r="H37" s="404"/>
      <c r="I37" s="404"/>
      <c r="J37" s="404"/>
    </row>
    <row r="38" spans="1:20" ht="16.5">
      <c r="A38" s="422"/>
      <c r="B38" s="423"/>
      <c r="C38" s="403"/>
      <c r="D38" s="422"/>
      <c r="E38" s="422"/>
      <c r="F38" s="404"/>
      <c r="G38" s="404"/>
      <c r="H38" s="404"/>
      <c r="I38" s="404"/>
      <c r="J38" s="404"/>
    </row>
    <row r="39" spans="1:20" ht="16.5">
      <c r="A39" s="422"/>
      <c r="B39" s="423"/>
      <c r="C39" s="403"/>
      <c r="D39" s="422"/>
      <c r="E39" s="422"/>
      <c r="F39" s="404"/>
      <c r="G39" s="404"/>
      <c r="H39" s="404"/>
      <c r="I39" s="404"/>
      <c r="J39" s="404"/>
    </row>
    <row r="40" spans="1:20" ht="16.5">
      <c r="A40" s="422"/>
      <c r="B40" s="423"/>
      <c r="C40" s="403"/>
      <c r="D40" s="422"/>
      <c r="E40" s="422"/>
      <c r="F40" s="404"/>
      <c r="G40" s="404"/>
      <c r="H40" s="404"/>
      <c r="I40" s="404"/>
      <c r="J40" s="404"/>
    </row>
    <row r="41" spans="1:20" ht="16.5">
      <c r="A41" s="422"/>
      <c r="B41" s="423"/>
      <c r="C41" s="403"/>
      <c r="D41" s="422"/>
      <c r="E41" s="422"/>
      <c r="F41" s="404"/>
      <c r="G41" s="404"/>
      <c r="H41" s="404"/>
      <c r="I41" s="404"/>
      <c r="J41" s="404"/>
    </row>
    <row r="42" spans="1:20" ht="16.5">
      <c r="A42" s="422"/>
      <c r="B42" s="423"/>
      <c r="C42" s="403"/>
      <c r="D42" s="422"/>
      <c r="E42" s="422"/>
      <c r="F42" s="404"/>
      <c r="G42" s="404"/>
      <c r="H42" s="404"/>
      <c r="I42" s="404"/>
      <c r="J42" s="404"/>
    </row>
    <row r="43" spans="1:20" ht="16.5">
      <c r="A43" s="422"/>
      <c r="B43" s="423"/>
      <c r="C43" s="403"/>
      <c r="D43" s="422"/>
      <c r="E43" s="422"/>
      <c r="F43" s="404"/>
      <c r="G43" s="404"/>
      <c r="H43" s="404"/>
      <c r="I43" s="404"/>
      <c r="J43" s="404"/>
    </row>
    <row r="44" spans="1:20" ht="16.5">
      <c r="A44" s="422"/>
      <c r="B44" s="423"/>
      <c r="C44" s="403"/>
      <c r="D44" s="422"/>
      <c r="E44" s="422"/>
      <c r="F44" s="404"/>
      <c r="G44" s="404"/>
      <c r="H44" s="404"/>
      <c r="I44" s="404"/>
      <c r="J44" s="404"/>
    </row>
    <row r="45" spans="1:20" ht="16.5">
      <c r="A45" s="422"/>
      <c r="B45" s="423"/>
      <c r="C45" s="403"/>
      <c r="D45" s="422"/>
      <c r="E45" s="422"/>
      <c r="F45" s="404"/>
      <c r="G45" s="404"/>
      <c r="H45" s="404"/>
      <c r="I45" s="404"/>
      <c r="J45" s="404"/>
    </row>
    <row r="46" spans="1:20" ht="16.5">
      <c r="A46" s="422"/>
      <c r="B46" s="423"/>
      <c r="C46" s="403"/>
      <c r="D46" s="422"/>
      <c r="E46" s="422"/>
      <c r="F46" s="404"/>
      <c r="G46" s="404"/>
      <c r="H46" s="404"/>
      <c r="I46" s="404"/>
      <c r="J46" s="404"/>
    </row>
    <row r="47" spans="1:20" ht="16.5">
      <c r="A47" s="422"/>
      <c r="B47" s="423"/>
      <c r="C47" s="403"/>
      <c r="D47" s="422"/>
      <c r="E47" s="422"/>
      <c r="F47" s="404"/>
      <c r="G47" s="404"/>
      <c r="H47" s="404"/>
      <c r="I47" s="404"/>
      <c r="J47" s="404"/>
    </row>
    <row r="48" spans="1:20" ht="16.5">
      <c r="A48" s="422"/>
      <c r="B48" s="423"/>
      <c r="C48" s="403"/>
      <c r="D48" s="422"/>
      <c r="E48" s="422"/>
      <c r="F48" s="404"/>
      <c r="G48" s="404"/>
      <c r="H48" s="404"/>
      <c r="I48" s="404"/>
      <c r="J48" s="404"/>
    </row>
    <row r="49" spans="1:10" ht="16.5">
      <c r="A49" s="422"/>
      <c r="B49" s="423"/>
      <c r="C49" s="403"/>
      <c r="D49" s="422"/>
      <c r="E49" s="422"/>
      <c r="F49" s="404"/>
      <c r="G49" s="404"/>
      <c r="H49" s="404"/>
      <c r="I49" s="404"/>
      <c r="J49" s="404"/>
    </row>
    <row r="50" spans="1:10" ht="16.5">
      <c r="A50" s="422"/>
      <c r="B50" s="423"/>
      <c r="C50" s="403"/>
      <c r="D50" s="422"/>
      <c r="E50" s="422"/>
      <c r="F50" s="404"/>
      <c r="G50" s="404"/>
      <c r="H50" s="404"/>
      <c r="I50" s="404"/>
      <c r="J50" s="404"/>
    </row>
    <row r="51" spans="1:10" ht="16.5">
      <c r="A51" s="422"/>
      <c r="B51" s="423"/>
      <c r="C51" s="403"/>
      <c r="D51" s="422"/>
      <c r="E51" s="422"/>
      <c r="F51" s="404"/>
      <c r="G51" s="404"/>
      <c r="H51" s="404"/>
      <c r="I51" s="404"/>
      <c r="J51" s="404"/>
    </row>
    <row r="52" spans="1:10" ht="16.5">
      <c r="A52" s="422"/>
      <c r="B52" s="423"/>
      <c r="C52" s="403"/>
      <c r="D52" s="422"/>
      <c r="E52" s="422"/>
      <c r="F52" s="404"/>
      <c r="G52" s="404"/>
      <c r="H52" s="404"/>
      <c r="I52" s="404"/>
      <c r="J52" s="404"/>
    </row>
    <row r="53" spans="1:10" ht="16.5">
      <c r="A53" s="422"/>
      <c r="B53" s="423"/>
      <c r="C53" s="403"/>
      <c r="D53" s="422"/>
      <c r="E53" s="422"/>
      <c r="F53" s="404"/>
      <c r="G53" s="404"/>
      <c r="H53" s="404"/>
      <c r="I53" s="404"/>
      <c r="J53" s="404"/>
    </row>
    <row r="54" spans="1:10" ht="16.5">
      <c r="A54" s="422"/>
      <c r="B54" s="423"/>
      <c r="C54" s="403"/>
      <c r="D54" s="422"/>
      <c r="E54" s="422"/>
      <c r="F54" s="404"/>
      <c r="G54" s="404"/>
      <c r="H54" s="404"/>
      <c r="I54" s="404"/>
      <c r="J54" s="404"/>
    </row>
    <row r="55" spans="1:10" ht="16.5">
      <c r="A55" s="422"/>
      <c r="B55" s="423"/>
      <c r="C55" s="403"/>
      <c r="D55" s="422"/>
      <c r="E55" s="422"/>
      <c r="F55" s="404"/>
      <c r="G55" s="404"/>
      <c r="H55" s="404"/>
      <c r="I55" s="404"/>
      <c r="J55" s="404"/>
    </row>
    <row r="56" spans="1:10" ht="16.5">
      <c r="A56" s="422"/>
      <c r="B56" s="423"/>
      <c r="C56" s="403"/>
      <c r="D56" s="422"/>
      <c r="E56" s="422"/>
      <c r="F56" s="404"/>
      <c r="G56" s="404"/>
      <c r="H56" s="404"/>
      <c r="I56" s="404"/>
      <c r="J56" s="404"/>
    </row>
    <row r="57" spans="1:10" ht="16.5">
      <c r="A57" s="422"/>
      <c r="B57" s="423"/>
      <c r="C57" s="403"/>
      <c r="D57" s="422"/>
      <c r="E57" s="422"/>
      <c r="F57" s="404"/>
      <c r="G57" s="404"/>
      <c r="H57" s="404"/>
      <c r="I57" s="404"/>
      <c r="J57" s="404"/>
    </row>
    <row r="58" spans="1:10" ht="16.5">
      <c r="A58" s="422"/>
      <c r="B58" s="423"/>
      <c r="C58" s="403"/>
      <c r="D58" s="422"/>
      <c r="E58" s="422"/>
      <c r="F58" s="404"/>
      <c r="G58" s="404"/>
      <c r="H58" s="404"/>
      <c r="I58" s="404"/>
      <c r="J58" s="404"/>
    </row>
    <row r="59" spans="1:10" ht="16.5">
      <c r="A59" s="422"/>
      <c r="B59" s="423"/>
      <c r="C59" s="403"/>
      <c r="D59" s="422"/>
      <c r="E59" s="422"/>
      <c r="F59" s="404"/>
      <c r="G59" s="404"/>
      <c r="H59" s="404"/>
      <c r="I59" s="404"/>
      <c r="J59" s="404"/>
    </row>
    <row r="60" spans="1:10" ht="16.5">
      <c r="A60" s="422"/>
      <c r="B60" s="423"/>
      <c r="C60" s="403"/>
      <c r="D60" s="422"/>
      <c r="E60" s="422"/>
      <c r="F60" s="404"/>
      <c r="G60" s="404"/>
      <c r="H60" s="404"/>
      <c r="I60" s="404"/>
      <c r="J60" s="404"/>
    </row>
    <row r="61" spans="1:10" ht="16.5">
      <c r="A61" s="422"/>
      <c r="B61" s="423"/>
      <c r="C61" s="403"/>
      <c r="D61" s="422"/>
      <c r="E61" s="422"/>
      <c r="F61" s="404"/>
      <c r="G61" s="404"/>
      <c r="H61" s="404"/>
      <c r="I61" s="404"/>
      <c r="J61" s="404"/>
    </row>
    <row r="62" spans="1:10" ht="16.5">
      <c r="A62" s="422"/>
      <c r="B62" s="423"/>
      <c r="C62" s="403"/>
      <c r="D62" s="422"/>
      <c r="E62" s="422"/>
      <c r="F62" s="404"/>
      <c r="G62" s="404"/>
      <c r="H62" s="404"/>
      <c r="I62" s="404"/>
      <c r="J62" s="404"/>
    </row>
    <row r="63" spans="1:10" ht="16.5">
      <c r="A63" s="422"/>
      <c r="B63" s="423"/>
      <c r="C63" s="403"/>
      <c r="D63" s="422"/>
      <c r="E63" s="422"/>
      <c r="F63" s="404"/>
      <c r="G63" s="404"/>
      <c r="H63" s="404"/>
      <c r="I63" s="404"/>
      <c r="J63" s="404"/>
    </row>
    <row r="64" spans="1:10" ht="16.5">
      <c r="A64" s="422"/>
      <c r="B64" s="423"/>
      <c r="C64" s="403"/>
      <c r="D64" s="422"/>
      <c r="E64" s="422"/>
      <c r="F64" s="404"/>
      <c r="G64" s="404"/>
      <c r="H64" s="404"/>
      <c r="I64" s="404"/>
      <c r="J64" s="404"/>
    </row>
    <row r="65" spans="1:10" ht="16.5">
      <c r="A65" s="422"/>
      <c r="B65" s="423"/>
      <c r="C65" s="403"/>
      <c r="D65" s="422"/>
      <c r="E65" s="422"/>
      <c r="F65" s="404"/>
      <c r="G65" s="404"/>
      <c r="H65" s="404"/>
      <c r="I65" s="404"/>
      <c r="J65" s="404"/>
    </row>
    <row r="66" spans="1:10" ht="16.5">
      <c r="A66" s="422"/>
      <c r="B66" s="423"/>
      <c r="C66" s="403"/>
      <c r="D66" s="422"/>
      <c r="E66" s="422"/>
      <c r="F66" s="404"/>
      <c r="G66" s="404"/>
      <c r="H66" s="404"/>
      <c r="I66" s="404"/>
      <c r="J66" s="404"/>
    </row>
    <row r="67" spans="1:10" ht="16.5">
      <c r="A67" s="422"/>
      <c r="B67" s="423"/>
      <c r="C67" s="403"/>
      <c r="D67" s="422"/>
      <c r="E67" s="422"/>
      <c r="F67" s="404"/>
      <c r="G67" s="404"/>
      <c r="H67" s="404"/>
      <c r="I67" s="404"/>
      <c r="J67" s="404"/>
    </row>
    <row r="68" spans="1:10" ht="16.5">
      <c r="A68" s="422"/>
      <c r="B68" s="423"/>
      <c r="C68" s="403"/>
      <c r="D68" s="422"/>
      <c r="E68" s="422"/>
      <c r="F68" s="404"/>
      <c r="G68" s="404"/>
      <c r="H68" s="404"/>
      <c r="I68" s="404"/>
      <c r="J68" s="404"/>
    </row>
    <row r="69" spans="1:10" ht="16.5">
      <c r="A69" s="422"/>
      <c r="B69" s="423"/>
      <c r="C69" s="403"/>
      <c r="D69" s="422"/>
      <c r="E69" s="422"/>
      <c r="F69" s="404"/>
      <c r="G69" s="404"/>
      <c r="H69" s="404"/>
      <c r="I69" s="404"/>
      <c r="J69" s="404"/>
    </row>
    <row r="70" spans="1:10" ht="16.5">
      <c r="A70" s="422"/>
      <c r="B70" s="423"/>
      <c r="C70" s="403"/>
      <c r="D70" s="422"/>
      <c r="E70" s="422"/>
      <c r="F70" s="404"/>
      <c r="G70" s="404"/>
      <c r="H70" s="404"/>
      <c r="I70" s="404"/>
      <c r="J70" s="404"/>
    </row>
    <row r="71" spans="1:10" ht="16.5">
      <c r="A71" s="422"/>
      <c r="B71" s="423"/>
      <c r="C71" s="403"/>
      <c r="D71" s="422"/>
      <c r="E71" s="422"/>
      <c r="F71" s="404"/>
      <c r="G71" s="404"/>
      <c r="H71" s="404"/>
      <c r="I71" s="404"/>
      <c r="J71" s="404"/>
    </row>
    <row r="72" spans="1:10" ht="16.5">
      <c r="A72" s="422"/>
      <c r="B72" s="423"/>
      <c r="C72" s="403"/>
      <c r="D72" s="422"/>
      <c r="E72" s="422"/>
      <c r="F72" s="404"/>
      <c r="G72" s="404"/>
      <c r="H72" s="404"/>
      <c r="I72" s="404"/>
      <c r="J72" s="404"/>
    </row>
    <row r="73" spans="1:10" ht="16.5">
      <c r="A73" s="422"/>
      <c r="B73" s="423"/>
      <c r="C73" s="403"/>
      <c r="D73" s="422"/>
      <c r="E73" s="422"/>
      <c r="F73" s="404"/>
      <c r="G73" s="404"/>
      <c r="H73" s="404"/>
      <c r="I73" s="404"/>
      <c r="J73" s="404"/>
    </row>
    <row r="74" spans="1:10" ht="16.5">
      <c r="A74" s="422"/>
      <c r="B74" s="423"/>
      <c r="C74" s="403"/>
      <c r="D74" s="422"/>
      <c r="E74" s="422"/>
      <c r="F74" s="404"/>
      <c r="G74" s="404"/>
      <c r="H74" s="404"/>
      <c r="I74" s="404"/>
      <c r="J74" s="404"/>
    </row>
    <row r="75" spans="1:10" ht="16.5">
      <c r="A75" s="422"/>
      <c r="B75" s="423"/>
      <c r="C75" s="403"/>
      <c r="D75" s="422"/>
      <c r="E75" s="422"/>
      <c r="F75" s="404"/>
      <c r="G75" s="404"/>
      <c r="H75" s="404"/>
      <c r="I75" s="404"/>
      <c r="J75" s="404"/>
    </row>
    <row r="76" spans="1:10" ht="16.5">
      <c r="A76" s="422"/>
      <c r="B76" s="423"/>
      <c r="C76" s="403"/>
      <c r="D76" s="422"/>
      <c r="E76" s="422"/>
      <c r="F76" s="404"/>
      <c r="G76" s="404"/>
      <c r="H76" s="404"/>
      <c r="I76" s="404"/>
      <c r="J76" s="404"/>
    </row>
    <row r="77" spans="1:10" ht="16.5">
      <c r="A77" s="422"/>
      <c r="B77" s="423"/>
      <c r="C77" s="403"/>
      <c r="D77" s="422"/>
      <c r="E77" s="422"/>
      <c r="F77" s="404"/>
      <c r="G77" s="404"/>
      <c r="H77" s="404"/>
      <c r="I77" s="404"/>
      <c r="J77" s="404"/>
    </row>
    <row r="78" spans="1:10" ht="16.5">
      <c r="A78" s="422"/>
      <c r="B78" s="423"/>
      <c r="C78" s="403"/>
      <c r="D78" s="422"/>
      <c r="E78" s="422"/>
      <c r="F78" s="404"/>
      <c r="G78" s="404"/>
      <c r="H78" s="404"/>
      <c r="I78" s="404"/>
      <c r="J78" s="404"/>
    </row>
    <row r="79" spans="1:10" ht="16.5">
      <c r="A79" s="422"/>
      <c r="B79" s="423"/>
      <c r="C79" s="403"/>
      <c r="D79" s="422"/>
      <c r="E79" s="422"/>
      <c r="F79" s="404"/>
      <c r="G79" s="404"/>
      <c r="H79" s="404"/>
      <c r="I79" s="404"/>
      <c r="J79" s="404"/>
    </row>
    <row r="80" spans="1:10" ht="16.5">
      <c r="A80" s="422"/>
      <c r="B80" s="423"/>
      <c r="C80" s="403"/>
      <c r="D80" s="422"/>
      <c r="E80" s="422"/>
      <c r="F80" s="404"/>
      <c r="G80" s="404"/>
      <c r="H80" s="404"/>
      <c r="I80" s="404"/>
      <c r="J80" s="404"/>
    </row>
    <row r="81" spans="1:10" ht="16.5">
      <c r="A81" s="422"/>
      <c r="B81" s="423"/>
      <c r="C81" s="403"/>
      <c r="D81" s="422"/>
      <c r="E81" s="422"/>
      <c r="F81" s="404"/>
      <c r="G81" s="404"/>
      <c r="H81" s="404"/>
      <c r="I81" s="404"/>
      <c r="J81" s="404"/>
    </row>
    <row r="82" spans="1:10" ht="16.5">
      <c r="A82" s="422"/>
      <c r="B82" s="423"/>
      <c r="C82" s="403"/>
      <c r="D82" s="422"/>
      <c r="E82" s="422"/>
      <c r="F82" s="404"/>
      <c r="G82" s="404"/>
      <c r="H82" s="404"/>
      <c r="I82" s="404"/>
      <c r="J82" s="404"/>
    </row>
    <row r="83" spans="1:10" ht="16.5">
      <c r="A83" s="422"/>
      <c r="B83" s="423"/>
      <c r="C83" s="403"/>
      <c r="D83" s="422"/>
      <c r="E83" s="422"/>
      <c r="F83" s="404"/>
      <c r="G83" s="404"/>
      <c r="H83" s="404"/>
      <c r="I83" s="404"/>
      <c r="J83" s="404"/>
    </row>
    <row r="84" spans="1:10" ht="16.5">
      <c r="A84" s="422"/>
      <c r="B84" s="423"/>
      <c r="C84" s="403"/>
      <c r="D84" s="422"/>
      <c r="E84" s="422"/>
      <c r="F84" s="404"/>
      <c r="G84" s="404"/>
      <c r="H84" s="404"/>
      <c r="I84" s="404"/>
      <c r="J84" s="404"/>
    </row>
    <row r="85" spans="1:10" ht="16.5">
      <c r="A85" s="422"/>
      <c r="B85" s="423"/>
      <c r="C85" s="403"/>
      <c r="D85" s="422"/>
      <c r="E85" s="422"/>
      <c r="F85" s="404"/>
      <c r="G85" s="404"/>
      <c r="H85" s="404"/>
      <c r="I85" s="404"/>
      <c r="J85" s="404"/>
    </row>
    <row r="86" spans="1:10" ht="16.5">
      <c r="A86" s="422"/>
      <c r="B86" s="423"/>
      <c r="C86" s="403"/>
      <c r="D86" s="422"/>
      <c r="E86" s="422"/>
      <c r="F86" s="404"/>
      <c r="G86" s="404"/>
      <c r="H86" s="404"/>
      <c r="I86" s="404"/>
      <c r="J86" s="404"/>
    </row>
    <row r="87" spans="1:10" ht="16.5">
      <c r="A87" s="422"/>
      <c r="B87" s="423"/>
      <c r="C87" s="403"/>
      <c r="D87" s="422"/>
      <c r="E87" s="422"/>
      <c r="F87" s="404"/>
      <c r="G87" s="404"/>
      <c r="H87" s="404"/>
      <c r="I87" s="404"/>
      <c r="J87" s="404"/>
    </row>
    <row r="88" spans="1:10" ht="16.5">
      <c r="A88" s="422"/>
      <c r="B88" s="423"/>
      <c r="C88" s="403"/>
      <c r="D88" s="422"/>
      <c r="E88" s="422"/>
      <c r="F88" s="404"/>
      <c r="G88" s="404"/>
      <c r="H88" s="404"/>
      <c r="I88" s="404"/>
      <c r="J88" s="404"/>
    </row>
    <row r="89" spans="1:10" ht="16.5">
      <c r="A89" s="422"/>
      <c r="B89" s="423"/>
      <c r="C89" s="403"/>
      <c r="D89" s="422"/>
      <c r="E89" s="422"/>
      <c r="F89" s="404"/>
      <c r="G89" s="404"/>
      <c r="H89" s="404"/>
      <c r="I89" s="404"/>
      <c r="J89" s="404"/>
    </row>
    <row r="90" spans="1:10" ht="16.5">
      <c r="A90" s="422"/>
      <c r="B90" s="423"/>
      <c r="C90" s="403"/>
      <c r="D90" s="422"/>
      <c r="E90" s="422"/>
      <c r="F90" s="404"/>
      <c r="G90" s="404"/>
      <c r="H90" s="404"/>
      <c r="I90" s="404"/>
      <c r="J90" s="404"/>
    </row>
    <row r="91" spans="1:10" ht="16.5">
      <c r="A91" s="422"/>
      <c r="B91" s="423"/>
      <c r="C91" s="403"/>
      <c r="D91" s="422"/>
      <c r="E91" s="422"/>
      <c r="F91" s="404"/>
      <c r="G91" s="404"/>
      <c r="H91" s="404"/>
      <c r="I91" s="404"/>
      <c r="J91" s="404"/>
    </row>
    <row r="92" spans="1:10" ht="16.5">
      <c r="A92" s="422"/>
      <c r="B92" s="423"/>
      <c r="C92" s="403"/>
      <c r="D92" s="422"/>
      <c r="E92" s="422"/>
      <c r="F92" s="404"/>
      <c r="G92" s="404"/>
      <c r="H92" s="404"/>
      <c r="I92" s="404"/>
      <c r="J92" s="404"/>
    </row>
    <row r="93" spans="1:10" ht="16.5">
      <c r="A93" s="422"/>
      <c r="B93" s="423"/>
      <c r="C93" s="403"/>
      <c r="D93" s="422"/>
      <c r="E93" s="422"/>
      <c r="F93" s="404"/>
      <c r="G93" s="404"/>
      <c r="H93" s="404"/>
      <c r="I93" s="404"/>
      <c r="J93" s="404"/>
    </row>
    <row r="94" spans="1:10" ht="16.5">
      <c r="A94" s="422"/>
      <c r="B94" s="423"/>
      <c r="C94" s="403"/>
      <c r="D94" s="422"/>
      <c r="E94" s="422"/>
      <c r="F94" s="404"/>
      <c r="G94" s="404"/>
      <c r="H94" s="404"/>
      <c r="I94" s="404"/>
      <c r="J94" s="404"/>
    </row>
    <row r="95" spans="1:10" ht="16.5">
      <c r="A95" s="422"/>
      <c r="B95" s="423"/>
      <c r="C95" s="403"/>
      <c r="D95" s="422"/>
      <c r="E95" s="422"/>
      <c r="F95" s="404"/>
      <c r="G95" s="404"/>
      <c r="H95" s="404"/>
      <c r="I95" s="404"/>
      <c r="J95" s="404"/>
    </row>
    <row r="96" spans="1:10" ht="16.5">
      <c r="A96" s="422"/>
      <c r="B96" s="423"/>
      <c r="C96" s="403"/>
      <c r="D96" s="422"/>
      <c r="E96" s="422"/>
      <c r="F96" s="404"/>
      <c r="G96" s="404"/>
      <c r="H96" s="404"/>
      <c r="I96" s="404"/>
      <c r="J96" s="404"/>
    </row>
    <row r="97" spans="1:10" ht="16.5">
      <c r="A97" s="422"/>
      <c r="B97" s="423"/>
      <c r="C97" s="403"/>
      <c r="D97" s="422"/>
      <c r="E97" s="422"/>
      <c r="F97" s="404"/>
      <c r="G97" s="404"/>
      <c r="H97" s="404"/>
      <c r="I97" s="404"/>
      <c r="J97" s="404"/>
    </row>
    <row r="98" spans="1:10" ht="16.5">
      <c r="A98" s="422"/>
      <c r="B98" s="423"/>
      <c r="C98" s="403"/>
      <c r="D98" s="422"/>
      <c r="E98" s="422"/>
      <c r="F98" s="404"/>
      <c r="G98" s="404"/>
      <c r="H98" s="404"/>
      <c r="I98" s="404"/>
      <c r="J98" s="404"/>
    </row>
    <row r="99" spans="1:10" ht="16.5">
      <c r="A99" s="422"/>
      <c r="B99" s="423"/>
      <c r="C99" s="403"/>
      <c r="D99" s="422"/>
      <c r="E99" s="422"/>
      <c r="F99" s="404"/>
      <c r="G99" s="404"/>
      <c r="H99" s="404"/>
      <c r="I99" s="404"/>
      <c r="J99" s="404"/>
    </row>
    <row r="100" spans="1:10" ht="16.5">
      <c r="A100" s="422"/>
      <c r="B100" s="423"/>
      <c r="C100" s="403"/>
      <c r="D100" s="422"/>
      <c r="E100" s="422"/>
      <c r="F100" s="404"/>
      <c r="G100" s="404"/>
      <c r="H100" s="404"/>
      <c r="I100" s="404"/>
      <c r="J100" s="404"/>
    </row>
    <row r="101" spans="1:10" ht="16.5">
      <c r="A101" s="422"/>
      <c r="B101" s="423"/>
      <c r="C101" s="403"/>
      <c r="D101" s="422"/>
      <c r="E101" s="422"/>
      <c r="F101" s="404"/>
      <c r="G101" s="404"/>
      <c r="H101" s="404"/>
      <c r="I101" s="404"/>
      <c r="J101" s="404"/>
    </row>
    <row r="102" spans="1:10" ht="16.5">
      <c r="A102" s="422"/>
      <c r="B102" s="423"/>
      <c r="C102" s="403"/>
      <c r="D102" s="422"/>
      <c r="E102" s="422"/>
      <c r="F102" s="404"/>
      <c r="G102" s="404"/>
      <c r="H102" s="404"/>
      <c r="I102" s="404"/>
      <c r="J102" s="404"/>
    </row>
    <row r="103" spans="1:10" ht="16.5">
      <c r="A103" s="422"/>
      <c r="B103" s="423"/>
      <c r="C103" s="403"/>
      <c r="D103" s="422"/>
      <c r="E103" s="422"/>
      <c r="F103" s="404"/>
      <c r="G103" s="404"/>
      <c r="H103" s="404"/>
      <c r="I103" s="404"/>
      <c r="J103" s="404"/>
    </row>
    <row r="104" spans="1:10" ht="16.5">
      <c r="A104" s="422"/>
      <c r="B104" s="423"/>
      <c r="C104" s="403"/>
      <c r="D104" s="422"/>
      <c r="E104" s="422"/>
      <c r="F104" s="404"/>
      <c r="G104" s="404"/>
      <c r="H104" s="404"/>
      <c r="I104" s="404"/>
      <c r="J104" s="404"/>
    </row>
    <row r="105" spans="1:10" ht="16.5">
      <c r="A105" s="422"/>
      <c r="B105" s="423"/>
      <c r="C105" s="403"/>
      <c r="D105" s="422"/>
      <c r="E105" s="422"/>
      <c r="F105" s="404"/>
      <c r="G105" s="404"/>
      <c r="H105" s="404"/>
      <c r="I105" s="404"/>
      <c r="J105" s="404"/>
    </row>
    <row r="106" spans="1:10" ht="16.5">
      <c r="A106" s="422"/>
      <c r="B106" s="423"/>
      <c r="C106" s="403"/>
      <c r="D106" s="422"/>
      <c r="E106" s="422"/>
      <c r="F106" s="404"/>
      <c r="G106" s="404"/>
      <c r="H106" s="404"/>
      <c r="I106" s="404"/>
      <c r="J106" s="404"/>
    </row>
    <row r="107" spans="1:10" ht="16.5">
      <c r="A107" s="422"/>
      <c r="B107" s="423"/>
      <c r="C107" s="403"/>
      <c r="D107" s="422"/>
      <c r="E107" s="422"/>
      <c r="F107" s="404"/>
      <c r="G107" s="404"/>
      <c r="H107" s="404"/>
      <c r="I107" s="404"/>
      <c r="J107" s="404"/>
    </row>
    <row r="108" spans="1:10" ht="16.5">
      <c r="A108" s="422"/>
      <c r="B108" s="423"/>
      <c r="C108" s="403"/>
      <c r="D108" s="422"/>
      <c r="E108" s="422"/>
      <c r="F108" s="404"/>
      <c r="G108" s="404"/>
      <c r="H108" s="404"/>
      <c r="I108" s="404"/>
      <c r="J108" s="404"/>
    </row>
    <row r="109" spans="1:10" ht="16.5">
      <c r="A109" s="422"/>
      <c r="B109" s="423"/>
      <c r="C109" s="403"/>
      <c r="D109" s="422"/>
      <c r="E109" s="422"/>
      <c r="F109" s="404"/>
      <c r="G109" s="404"/>
      <c r="H109" s="404"/>
      <c r="I109" s="404"/>
      <c r="J109" s="404"/>
    </row>
    <row r="110" spans="1:10" ht="16.5">
      <c r="A110" s="422"/>
      <c r="B110" s="423"/>
      <c r="C110" s="403"/>
      <c r="D110" s="422"/>
      <c r="E110" s="422"/>
      <c r="F110" s="404"/>
      <c r="G110" s="404"/>
      <c r="H110" s="404"/>
      <c r="I110" s="404"/>
      <c r="J110" s="404"/>
    </row>
    <row r="111" spans="1:10" ht="16.5">
      <c r="A111" s="422"/>
      <c r="B111" s="423"/>
      <c r="C111" s="403"/>
      <c r="D111" s="422"/>
      <c r="E111" s="422"/>
      <c r="F111" s="404"/>
      <c r="G111" s="404"/>
      <c r="H111" s="404"/>
      <c r="I111" s="404"/>
      <c r="J111" s="404"/>
    </row>
    <row r="112" spans="1:10" ht="16.5">
      <c r="A112" s="422"/>
      <c r="B112" s="423"/>
      <c r="C112" s="403"/>
      <c r="D112" s="422"/>
      <c r="E112" s="422"/>
      <c r="F112" s="404"/>
      <c r="G112" s="404"/>
      <c r="H112" s="404"/>
      <c r="I112" s="404"/>
      <c r="J112" s="404"/>
    </row>
    <row r="113" spans="1:10" ht="16.5">
      <c r="A113" s="422"/>
      <c r="B113" s="423"/>
      <c r="C113" s="403"/>
      <c r="D113" s="422"/>
      <c r="E113" s="422"/>
      <c r="F113" s="404"/>
      <c r="G113" s="404"/>
      <c r="H113" s="404"/>
      <c r="I113" s="404"/>
      <c r="J113" s="404"/>
    </row>
    <row r="114" spans="1:10" ht="16.5">
      <c r="A114" s="422"/>
      <c r="B114" s="423"/>
      <c r="C114" s="403"/>
      <c r="D114" s="422"/>
      <c r="E114" s="422"/>
      <c r="F114" s="404"/>
      <c r="G114" s="404"/>
      <c r="H114" s="404"/>
      <c r="I114" s="404"/>
      <c r="J114" s="404"/>
    </row>
    <row r="115" spans="1:10" ht="16.5">
      <c r="A115" s="422"/>
      <c r="B115" s="423"/>
      <c r="C115" s="403"/>
      <c r="D115" s="422"/>
      <c r="E115" s="422"/>
      <c r="F115" s="404"/>
      <c r="G115" s="404"/>
      <c r="H115" s="404"/>
      <c r="I115" s="404"/>
      <c r="J115" s="404"/>
    </row>
    <row r="116" spans="1:10" ht="16.5">
      <c r="A116" s="422"/>
      <c r="B116" s="423"/>
      <c r="C116" s="403"/>
      <c r="D116" s="422"/>
      <c r="E116" s="422"/>
      <c r="F116" s="404"/>
      <c r="G116" s="404"/>
      <c r="H116" s="404"/>
      <c r="I116" s="404"/>
      <c r="J116" s="404"/>
    </row>
    <row r="117" spans="1:10" ht="16.5">
      <c r="A117" s="422"/>
      <c r="B117" s="423"/>
      <c r="C117" s="403"/>
      <c r="D117" s="422"/>
      <c r="E117" s="422"/>
      <c r="F117" s="404"/>
      <c r="G117" s="404"/>
      <c r="H117" s="404"/>
      <c r="I117" s="404"/>
      <c r="J117" s="404"/>
    </row>
    <row r="118" spans="1:10" ht="16.5">
      <c r="A118" s="422"/>
      <c r="B118" s="423"/>
      <c r="C118" s="403"/>
      <c r="D118" s="422"/>
      <c r="E118" s="422"/>
      <c r="F118" s="404"/>
      <c r="G118" s="404"/>
      <c r="H118" s="404"/>
      <c r="I118" s="404"/>
      <c r="J118" s="404"/>
    </row>
    <row r="119" spans="1:10" ht="16.5">
      <c r="A119" s="422"/>
      <c r="B119" s="423"/>
      <c r="C119" s="403"/>
      <c r="D119" s="422"/>
      <c r="E119" s="422"/>
      <c r="F119" s="404"/>
      <c r="G119" s="404"/>
      <c r="H119" s="404"/>
      <c r="I119" s="404"/>
      <c r="J119" s="404"/>
    </row>
    <row r="120" spans="1:10" ht="16.5">
      <c r="A120" s="422"/>
      <c r="B120" s="423"/>
      <c r="C120" s="403"/>
      <c r="D120" s="422"/>
      <c r="E120" s="422"/>
      <c r="F120" s="404"/>
      <c r="G120" s="404"/>
      <c r="H120" s="404"/>
      <c r="I120" s="404"/>
      <c r="J120" s="404"/>
    </row>
    <row r="121" spans="1:10" ht="16.5">
      <c r="A121" s="422"/>
      <c r="B121" s="423"/>
      <c r="C121" s="403"/>
      <c r="D121" s="422"/>
      <c r="E121" s="422"/>
      <c r="F121" s="404"/>
      <c r="G121" s="404"/>
      <c r="H121" s="404"/>
      <c r="I121" s="404"/>
      <c r="J121" s="404"/>
    </row>
    <row r="122" spans="1:10" ht="16.5">
      <c r="A122" s="422"/>
      <c r="B122" s="423"/>
      <c r="C122" s="403"/>
      <c r="D122" s="422"/>
      <c r="E122" s="422"/>
      <c r="F122" s="404"/>
      <c r="G122" s="404"/>
      <c r="H122" s="404"/>
      <c r="I122" s="404"/>
      <c r="J122" s="404"/>
    </row>
    <row r="123" spans="1:10" ht="16.5">
      <c r="A123" s="422"/>
      <c r="B123" s="423"/>
      <c r="C123" s="403"/>
      <c r="D123" s="422"/>
      <c r="E123" s="422"/>
      <c r="F123" s="404"/>
      <c r="G123" s="404"/>
      <c r="H123" s="404"/>
      <c r="I123" s="404"/>
      <c r="J123" s="404"/>
    </row>
    <row r="124" spans="1:10" ht="16.5">
      <c r="A124" s="422"/>
      <c r="B124" s="423"/>
      <c r="C124" s="403"/>
      <c r="D124" s="422"/>
      <c r="E124" s="422"/>
      <c r="F124" s="404"/>
      <c r="G124" s="404"/>
      <c r="H124" s="404"/>
      <c r="I124" s="404"/>
      <c r="J124" s="404"/>
    </row>
    <row r="125" spans="1:10" ht="16.5">
      <c r="A125" s="422"/>
      <c r="B125" s="423"/>
      <c r="C125" s="403"/>
      <c r="D125" s="422"/>
      <c r="E125" s="422"/>
      <c r="F125" s="404"/>
      <c r="G125" s="404"/>
      <c r="H125" s="404"/>
      <c r="I125" s="404"/>
      <c r="J125" s="404"/>
    </row>
    <row r="126" spans="1:10" ht="16.5">
      <c r="A126" s="422"/>
      <c r="B126" s="423"/>
      <c r="C126" s="403"/>
      <c r="D126" s="422"/>
      <c r="E126" s="422"/>
      <c r="F126" s="404"/>
      <c r="G126" s="404"/>
      <c r="H126" s="404"/>
      <c r="I126" s="404"/>
      <c r="J126" s="404"/>
    </row>
    <row r="127" spans="1:10" ht="16.5">
      <c r="A127" s="422"/>
      <c r="B127" s="423"/>
      <c r="C127" s="403"/>
      <c r="D127" s="422"/>
      <c r="E127" s="422"/>
      <c r="F127" s="404"/>
      <c r="G127" s="404"/>
      <c r="H127" s="404"/>
      <c r="I127" s="404"/>
      <c r="J127" s="404"/>
    </row>
    <row r="128" spans="1:10" ht="16.5">
      <c r="A128" s="422"/>
      <c r="B128" s="423"/>
      <c r="C128" s="403"/>
      <c r="D128" s="422"/>
      <c r="E128" s="422"/>
      <c r="F128" s="404"/>
      <c r="G128" s="404"/>
      <c r="H128" s="404"/>
      <c r="I128" s="404"/>
      <c r="J128" s="404"/>
    </row>
    <row r="129" spans="1:10" ht="16.5">
      <c r="A129" s="422"/>
      <c r="B129" s="423"/>
      <c r="C129" s="403"/>
      <c r="D129" s="422"/>
      <c r="E129" s="422"/>
      <c r="F129" s="404"/>
      <c r="G129" s="404"/>
      <c r="H129" s="404"/>
      <c r="I129" s="404"/>
      <c r="J129" s="404"/>
    </row>
    <row r="130" spans="1:10" ht="16.5">
      <c r="A130" s="422"/>
      <c r="B130" s="423"/>
      <c r="C130" s="403"/>
      <c r="D130" s="422"/>
      <c r="E130" s="422"/>
      <c r="F130" s="404"/>
      <c r="G130" s="404"/>
      <c r="H130" s="404"/>
      <c r="I130" s="404"/>
      <c r="J130" s="404"/>
    </row>
    <row r="131" spans="1:10" ht="16.5">
      <c r="A131" s="422"/>
      <c r="B131" s="423"/>
      <c r="C131" s="403"/>
      <c r="D131" s="422"/>
      <c r="E131" s="422"/>
      <c r="F131" s="404"/>
      <c r="G131" s="404"/>
      <c r="H131" s="404"/>
      <c r="I131" s="404"/>
      <c r="J131" s="404"/>
    </row>
    <row r="132" spans="1:10" ht="16.5">
      <c r="A132" s="422"/>
      <c r="B132" s="423"/>
      <c r="C132" s="403"/>
      <c r="D132" s="422"/>
      <c r="E132" s="422"/>
      <c r="F132" s="404"/>
      <c r="G132" s="404"/>
      <c r="H132" s="404"/>
      <c r="I132" s="404"/>
      <c r="J132" s="404"/>
    </row>
    <row r="133" spans="1:10" ht="16.5">
      <c r="A133" s="422"/>
      <c r="B133" s="423"/>
      <c r="C133" s="403"/>
      <c r="D133" s="422"/>
      <c r="E133" s="422"/>
      <c r="F133" s="404"/>
      <c r="G133" s="404"/>
      <c r="H133" s="404"/>
      <c r="I133" s="404"/>
      <c r="J133" s="404"/>
    </row>
    <row r="134" spans="1:10" ht="16.5">
      <c r="A134" s="422"/>
      <c r="B134" s="423"/>
      <c r="C134" s="403"/>
      <c r="D134" s="422"/>
      <c r="E134" s="422"/>
      <c r="F134" s="404"/>
      <c r="G134" s="404"/>
      <c r="H134" s="404"/>
      <c r="I134" s="404"/>
      <c r="J134" s="404"/>
    </row>
    <row r="135" spans="1:10" ht="16.5">
      <c r="A135" s="422"/>
      <c r="B135" s="423"/>
      <c r="C135" s="403"/>
      <c r="D135" s="422"/>
      <c r="E135" s="422"/>
      <c r="F135" s="404"/>
      <c r="G135" s="404"/>
      <c r="H135" s="404"/>
      <c r="I135" s="404"/>
      <c r="J135" s="404"/>
    </row>
    <row r="136" spans="1:10" ht="16.5">
      <c r="A136" s="422"/>
      <c r="B136" s="423"/>
      <c r="C136" s="403"/>
      <c r="D136" s="422"/>
      <c r="E136" s="422"/>
      <c r="F136" s="404"/>
      <c r="G136" s="404"/>
      <c r="H136" s="404"/>
      <c r="I136" s="404"/>
      <c r="J136" s="404"/>
    </row>
    <row r="137" spans="1:10" ht="16.5">
      <c r="A137" s="422"/>
      <c r="B137" s="423"/>
      <c r="C137" s="403"/>
      <c r="D137" s="422"/>
      <c r="E137" s="422"/>
      <c r="F137" s="404"/>
      <c r="G137" s="404"/>
      <c r="H137" s="404"/>
      <c r="I137" s="404"/>
      <c r="J137" s="404"/>
    </row>
    <row r="138" spans="1:10" ht="16.5">
      <c r="A138" s="422"/>
      <c r="B138" s="423"/>
      <c r="C138" s="403"/>
      <c r="D138" s="422"/>
      <c r="E138" s="422"/>
      <c r="F138" s="404"/>
      <c r="G138" s="404"/>
      <c r="H138" s="404"/>
      <c r="I138" s="404"/>
      <c r="J138" s="404"/>
    </row>
    <row r="139" spans="1:10" ht="16.5">
      <c r="A139" s="422"/>
      <c r="B139" s="423"/>
      <c r="C139" s="403"/>
      <c r="D139" s="422"/>
      <c r="E139" s="422"/>
      <c r="F139" s="404"/>
      <c r="G139" s="404"/>
      <c r="H139" s="404"/>
      <c r="I139" s="404"/>
      <c r="J139" s="404"/>
    </row>
    <row r="140" spans="1:10" ht="16.5">
      <c r="A140" s="422"/>
      <c r="B140" s="423"/>
      <c r="C140" s="403"/>
      <c r="D140" s="422"/>
      <c r="E140" s="422"/>
      <c r="F140" s="404"/>
      <c r="G140" s="404"/>
      <c r="H140" s="404"/>
      <c r="I140" s="404"/>
      <c r="J140" s="404"/>
    </row>
    <row r="141" spans="1:10" ht="16.5">
      <c r="A141" s="422"/>
      <c r="B141" s="423"/>
      <c r="C141" s="403"/>
      <c r="D141" s="422"/>
      <c r="E141" s="422"/>
      <c r="F141" s="404"/>
      <c r="G141" s="404"/>
      <c r="H141" s="404"/>
      <c r="I141" s="404"/>
      <c r="J141" s="404"/>
    </row>
    <row r="142" spans="1:10" ht="16.5">
      <c r="A142" s="422"/>
      <c r="B142" s="423"/>
      <c r="C142" s="403"/>
      <c r="D142" s="422"/>
      <c r="E142" s="422"/>
      <c r="F142" s="404"/>
      <c r="G142" s="404"/>
      <c r="H142" s="404"/>
      <c r="I142" s="404"/>
      <c r="J142" s="404"/>
    </row>
    <row r="143" spans="1:10" ht="16.5">
      <c r="A143" s="422"/>
      <c r="B143" s="423"/>
      <c r="C143" s="403"/>
      <c r="D143" s="422"/>
      <c r="E143" s="422"/>
      <c r="F143" s="404"/>
      <c r="G143" s="404"/>
      <c r="H143" s="404"/>
      <c r="I143" s="404"/>
      <c r="J143" s="404"/>
    </row>
    <row r="144" spans="1:10" ht="16.5">
      <c r="A144" s="422"/>
      <c r="B144" s="423"/>
      <c r="C144" s="403"/>
      <c r="D144" s="422"/>
      <c r="E144" s="422"/>
      <c r="F144" s="404"/>
      <c r="G144" s="404"/>
      <c r="H144" s="404"/>
      <c r="I144" s="404"/>
      <c r="J144" s="404"/>
    </row>
    <row r="145" spans="1:10" ht="16.5">
      <c r="A145" s="422"/>
      <c r="B145" s="423"/>
      <c r="C145" s="403"/>
      <c r="D145" s="422"/>
      <c r="E145" s="422"/>
      <c r="F145" s="404"/>
      <c r="G145" s="404"/>
      <c r="H145" s="404"/>
      <c r="I145" s="404"/>
      <c r="J145" s="404"/>
    </row>
    <row r="146" spans="1:10" ht="16.5">
      <c r="A146" s="422"/>
      <c r="B146" s="423"/>
      <c r="C146" s="403"/>
      <c r="D146" s="422"/>
      <c r="E146" s="422"/>
      <c r="F146" s="404"/>
      <c r="G146" s="404"/>
      <c r="H146" s="404"/>
      <c r="I146" s="404"/>
      <c r="J146" s="404"/>
    </row>
    <row r="147" spans="1:10" ht="16.5">
      <c r="A147" s="422"/>
      <c r="B147" s="423"/>
      <c r="C147" s="403"/>
      <c r="D147" s="422"/>
      <c r="E147" s="422"/>
      <c r="F147" s="404"/>
      <c r="G147" s="404"/>
      <c r="H147" s="404"/>
      <c r="I147" s="404"/>
      <c r="J147" s="404"/>
    </row>
    <row r="148" spans="1:10" ht="16.5">
      <c r="A148" s="422"/>
      <c r="B148" s="423"/>
      <c r="C148" s="403"/>
      <c r="D148" s="422"/>
      <c r="E148" s="422"/>
      <c r="F148" s="404"/>
      <c r="G148" s="404"/>
      <c r="H148" s="404"/>
      <c r="I148" s="404"/>
      <c r="J148" s="404"/>
    </row>
    <row r="149" spans="1:10" ht="16.5">
      <c r="A149" s="422"/>
      <c r="B149" s="423"/>
      <c r="C149" s="403"/>
      <c r="D149" s="422"/>
      <c r="E149" s="422"/>
      <c r="F149" s="404"/>
      <c r="G149" s="404"/>
      <c r="H149" s="404"/>
      <c r="I149" s="404"/>
      <c r="J149" s="404"/>
    </row>
    <row r="150" spans="1:10" ht="16.5">
      <c r="A150" s="422"/>
      <c r="B150" s="423"/>
      <c r="C150" s="403"/>
      <c r="D150" s="422"/>
      <c r="E150" s="422"/>
      <c r="F150" s="404"/>
      <c r="G150" s="404"/>
      <c r="H150" s="404"/>
      <c r="I150" s="404"/>
      <c r="J150" s="404"/>
    </row>
    <row r="151" spans="1:10" ht="16.5">
      <c r="A151" s="422"/>
      <c r="B151" s="423"/>
      <c r="C151" s="403"/>
      <c r="D151" s="422"/>
      <c r="E151" s="422"/>
      <c r="F151" s="404"/>
      <c r="G151" s="404"/>
      <c r="H151" s="404"/>
      <c r="I151" s="404"/>
      <c r="J151" s="404"/>
    </row>
    <row r="152" spans="1:10" ht="16.5">
      <c r="A152" s="422"/>
      <c r="B152" s="423"/>
      <c r="C152" s="403"/>
      <c r="D152" s="422"/>
      <c r="E152" s="422"/>
      <c r="F152" s="404"/>
      <c r="G152" s="404"/>
      <c r="H152" s="404"/>
      <c r="I152" s="404"/>
      <c r="J152" s="404"/>
    </row>
    <row r="153" spans="1:10" ht="16.5">
      <c r="A153" s="422"/>
      <c r="B153" s="423"/>
      <c r="C153" s="403"/>
      <c r="D153" s="422"/>
      <c r="E153" s="422"/>
      <c r="F153" s="404"/>
      <c r="G153" s="404"/>
      <c r="H153" s="404"/>
      <c r="I153" s="404"/>
      <c r="J153" s="404"/>
    </row>
    <row r="154" spans="1:10" ht="16.5">
      <c r="A154" s="422"/>
      <c r="B154" s="423"/>
      <c r="C154" s="403"/>
      <c r="D154" s="422"/>
      <c r="E154" s="422"/>
      <c r="F154" s="404"/>
      <c r="G154" s="404"/>
      <c r="H154" s="404"/>
      <c r="I154" s="404"/>
      <c r="J154" s="404"/>
    </row>
    <row r="155" spans="1:10" ht="16.5">
      <c r="A155" s="422"/>
      <c r="B155" s="423"/>
      <c r="C155" s="403"/>
      <c r="D155" s="422"/>
      <c r="E155" s="422"/>
      <c r="F155" s="404"/>
      <c r="G155" s="404"/>
      <c r="H155" s="404"/>
      <c r="I155" s="404"/>
      <c r="J155" s="404"/>
    </row>
    <row r="156" spans="1:10" ht="16.5">
      <c r="A156" s="422"/>
      <c r="B156" s="423"/>
      <c r="C156" s="403"/>
      <c r="D156" s="422"/>
      <c r="E156" s="422"/>
      <c r="F156" s="404"/>
      <c r="G156" s="404"/>
      <c r="H156" s="404"/>
      <c r="I156" s="404"/>
      <c r="J156" s="404"/>
    </row>
    <row r="157" spans="1:10" ht="16.5">
      <c r="A157" s="422"/>
      <c r="B157" s="423"/>
      <c r="C157" s="403"/>
      <c r="D157" s="422"/>
      <c r="E157" s="422"/>
      <c r="F157" s="404"/>
      <c r="G157" s="404"/>
      <c r="H157" s="404"/>
      <c r="I157" s="404"/>
      <c r="J157" s="404"/>
    </row>
    <row r="158" spans="1:10" ht="16.5">
      <c r="A158" s="422"/>
      <c r="B158" s="423"/>
      <c r="C158" s="403"/>
      <c r="D158" s="422"/>
      <c r="E158" s="422"/>
      <c r="F158" s="404"/>
      <c r="G158" s="404"/>
      <c r="H158" s="404"/>
      <c r="I158" s="404"/>
      <c r="J158" s="404"/>
    </row>
    <row r="159" spans="1:10" ht="16.5">
      <c r="A159" s="422"/>
      <c r="B159" s="423"/>
      <c r="C159" s="403"/>
      <c r="D159" s="422"/>
      <c r="E159" s="422"/>
      <c r="F159" s="404"/>
      <c r="G159" s="404"/>
      <c r="H159" s="404"/>
      <c r="I159" s="404"/>
      <c r="J159" s="404"/>
    </row>
    <row r="160" spans="1:10" ht="16.5">
      <c r="A160" s="422"/>
      <c r="B160" s="423"/>
      <c r="C160" s="403"/>
      <c r="D160" s="422"/>
      <c r="E160" s="422"/>
      <c r="F160" s="404"/>
      <c r="G160" s="404"/>
      <c r="H160" s="404"/>
      <c r="I160" s="404"/>
      <c r="J160" s="404"/>
    </row>
    <row r="161" spans="1:10" ht="16.5">
      <c r="A161" s="422"/>
      <c r="B161" s="423"/>
      <c r="C161" s="403"/>
      <c r="D161" s="422"/>
      <c r="E161" s="422"/>
      <c r="F161" s="404"/>
      <c r="G161" s="404"/>
      <c r="H161" s="404"/>
      <c r="I161" s="404"/>
      <c r="J161" s="404"/>
    </row>
    <row r="162" spans="1:10" ht="16.5">
      <c r="A162" s="422"/>
      <c r="B162" s="423"/>
      <c r="C162" s="403"/>
      <c r="D162" s="422"/>
      <c r="E162" s="422"/>
      <c r="F162" s="404"/>
      <c r="G162" s="404"/>
      <c r="H162" s="404"/>
      <c r="I162" s="404"/>
      <c r="J162" s="404"/>
    </row>
    <row r="163" spans="1:10" ht="16.5">
      <c r="A163" s="422"/>
      <c r="B163" s="423"/>
      <c r="C163" s="403"/>
      <c r="D163" s="422"/>
      <c r="E163" s="422"/>
      <c r="F163" s="404"/>
      <c r="G163" s="404"/>
      <c r="H163" s="404"/>
      <c r="I163" s="404"/>
      <c r="J163" s="404"/>
    </row>
    <row r="164" spans="1:10" ht="16.5">
      <c r="A164" s="422"/>
      <c r="B164" s="423"/>
      <c r="C164" s="403"/>
      <c r="D164" s="422"/>
      <c r="E164" s="422"/>
      <c r="F164" s="404"/>
      <c r="G164" s="404"/>
      <c r="H164" s="404"/>
      <c r="I164" s="404"/>
      <c r="J164" s="404"/>
    </row>
    <row r="165" spans="1:10" ht="16.5">
      <c r="A165" s="422"/>
      <c r="B165" s="423"/>
      <c r="C165" s="403"/>
      <c r="D165" s="422"/>
      <c r="E165" s="422"/>
      <c r="F165" s="404"/>
      <c r="G165" s="404"/>
      <c r="H165" s="404"/>
      <c r="I165" s="404"/>
      <c r="J165" s="404"/>
    </row>
    <row r="166" spans="1:10" ht="16.5">
      <c r="A166" s="422"/>
      <c r="B166" s="423"/>
      <c r="C166" s="403"/>
      <c r="D166" s="422"/>
      <c r="E166" s="422"/>
      <c r="F166" s="404"/>
      <c r="G166" s="404"/>
      <c r="H166" s="404"/>
      <c r="I166" s="404"/>
      <c r="J166" s="404"/>
    </row>
    <row r="167" spans="1:10" ht="16.5">
      <c r="A167" s="422"/>
      <c r="B167" s="423"/>
      <c r="C167" s="403"/>
      <c r="D167" s="422"/>
      <c r="E167" s="422"/>
      <c r="F167" s="404"/>
      <c r="G167" s="404"/>
      <c r="H167" s="404"/>
      <c r="I167" s="404"/>
      <c r="J167" s="404"/>
    </row>
    <row r="168" spans="1:10" ht="16.5">
      <c r="A168" s="422"/>
      <c r="B168" s="423"/>
      <c r="C168" s="403"/>
      <c r="D168" s="422"/>
      <c r="E168" s="422"/>
      <c r="F168" s="404"/>
      <c r="G168" s="404"/>
      <c r="H168" s="404"/>
      <c r="I168" s="404"/>
      <c r="J168" s="404"/>
    </row>
    <row r="169" spans="1:10" ht="16.5">
      <c r="A169" s="422"/>
      <c r="B169" s="423"/>
      <c r="C169" s="403"/>
      <c r="D169" s="422"/>
      <c r="E169" s="422"/>
      <c r="F169" s="404"/>
      <c r="G169" s="404"/>
      <c r="H169" s="404"/>
      <c r="I169" s="404"/>
      <c r="J169" s="404"/>
    </row>
    <row r="170" spans="1:10" ht="16.5">
      <c r="A170" s="422"/>
      <c r="B170" s="423"/>
      <c r="C170" s="403"/>
      <c r="D170" s="422"/>
      <c r="E170" s="422"/>
      <c r="F170" s="404"/>
      <c r="G170" s="404"/>
      <c r="H170" s="404"/>
      <c r="I170" s="404"/>
      <c r="J170" s="404"/>
    </row>
    <row r="171" spans="1:10" ht="16.5">
      <c r="A171" s="422"/>
      <c r="B171" s="423"/>
      <c r="C171" s="403"/>
      <c r="D171" s="422"/>
      <c r="E171" s="422"/>
      <c r="F171" s="404"/>
      <c r="G171" s="404"/>
      <c r="H171" s="404"/>
      <c r="I171" s="404"/>
      <c r="J171" s="404"/>
    </row>
    <row r="172" spans="1:10" ht="16.5">
      <c r="A172" s="422"/>
      <c r="B172" s="423"/>
      <c r="C172" s="403"/>
      <c r="D172" s="422"/>
      <c r="E172" s="422"/>
      <c r="F172" s="404"/>
      <c r="G172" s="404"/>
      <c r="H172" s="404"/>
      <c r="I172" s="404"/>
      <c r="J172" s="404"/>
    </row>
    <row r="173" spans="1:10" ht="16.5">
      <c r="A173" s="422"/>
      <c r="B173" s="423"/>
      <c r="C173" s="403"/>
      <c r="D173" s="422"/>
      <c r="E173" s="422"/>
      <c r="F173" s="404"/>
      <c r="G173" s="404"/>
      <c r="H173" s="404"/>
      <c r="I173" s="404"/>
      <c r="J173" s="404"/>
    </row>
    <row r="174" spans="1:10" ht="16.5">
      <c r="A174" s="422"/>
      <c r="B174" s="423"/>
      <c r="C174" s="403"/>
      <c r="D174" s="422"/>
      <c r="E174" s="422"/>
      <c r="F174" s="404"/>
      <c r="G174" s="404"/>
      <c r="H174" s="404"/>
      <c r="I174" s="404"/>
      <c r="J174" s="404"/>
    </row>
    <row r="175" spans="1:10" ht="16.5">
      <c r="A175" s="422"/>
      <c r="B175" s="423"/>
      <c r="C175" s="403"/>
      <c r="D175" s="422"/>
      <c r="E175" s="422"/>
      <c r="F175" s="404"/>
      <c r="G175" s="404"/>
      <c r="H175" s="404"/>
      <c r="I175" s="404"/>
      <c r="J175" s="404"/>
    </row>
    <row r="176" spans="1:10" ht="16.5">
      <c r="A176" s="422"/>
      <c r="B176" s="423"/>
      <c r="C176" s="403"/>
      <c r="D176" s="422"/>
      <c r="E176" s="422"/>
      <c r="F176" s="404"/>
      <c r="G176" s="404"/>
      <c r="H176" s="404"/>
      <c r="I176" s="404"/>
      <c r="J176" s="404"/>
    </row>
    <row r="177" spans="1:10" ht="16.5">
      <c r="A177" s="422"/>
      <c r="B177" s="423"/>
      <c r="C177" s="403"/>
      <c r="D177" s="422"/>
      <c r="E177" s="422"/>
      <c r="F177" s="404"/>
      <c r="G177" s="404"/>
      <c r="H177" s="404"/>
      <c r="I177" s="404"/>
      <c r="J177" s="404"/>
    </row>
    <row r="178" spans="1:10" ht="16.5">
      <c r="A178" s="422"/>
      <c r="B178" s="423"/>
      <c r="C178" s="403"/>
      <c r="D178" s="422"/>
      <c r="E178" s="422"/>
      <c r="F178" s="404"/>
      <c r="G178" s="404"/>
      <c r="H178" s="404"/>
      <c r="I178" s="404"/>
      <c r="J178" s="404"/>
    </row>
    <row r="179" spans="1:10" ht="16.5">
      <c r="A179" s="422"/>
      <c r="B179" s="423"/>
      <c r="C179" s="403"/>
      <c r="D179" s="422"/>
      <c r="E179" s="422"/>
      <c r="F179" s="404"/>
      <c r="G179" s="404"/>
      <c r="H179" s="404"/>
      <c r="I179" s="404"/>
      <c r="J179" s="404"/>
    </row>
    <row r="180" spans="1:10" ht="16.5">
      <c r="A180" s="422"/>
      <c r="B180" s="423"/>
      <c r="C180" s="403"/>
      <c r="D180" s="422"/>
      <c r="E180" s="422"/>
      <c r="F180" s="404"/>
      <c r="G180" s="404"/>
      <c r="H180" s="404"/>
      <c r="I180" s="404"/>
      <c r="J180" s="404"/>
    </row>
    <row r="181" spans="1:10" ht="16.5">
      <c r="A181" s="422"/>
      <c r="B181" s="423"/>
      <c r="C181" s="403"/>
      <c r="D181" s="422"/>
      <c r="E181" s="422"/>
      <c r="F181" s="404"/>
      <c r="G181" s="404"/>
      <c r="H181" s="404"/>
      <c r="I181" s="404"/>
      <c r="J181" s="404"/>
    </row>
    <row r="182" spans="1:10" ht="16.5">
      <c r="A182" s="422"/>
      <c r="B182" s="423"/>
      <c r="C182" s="403"/>
      <c r="D182" s="422"/>
      <c r="E182" s="422"/>
      <c r="F182" s="404"/>
      <c r="G182" s="404"/>
      <c r="H182" s="404"/>
      <c r="I182" s="404"/>
      <c r="J182" s="404"/>
    </row>
    <row r="183" spans="1:10" ht="16.5">
      <c r="A183" s="422"/>
      <c r="B183" s="423"/>
      <c r="C183" s="403"/>
      <c r="D183" s="422"/>
      <c r="E183" s="422"/>
      <c r="F183" s="404"/>
      <c r="G183" s="404"/>
      <c r="H183" s="404"/>
      <c r="I183" s="404"/>
      <c r="J183" s="404"/>
    </row>
    <row r="184" spans="1:10" ht="16.5">
      <c r="A184" s="422"/>
      <c r="B184" s="423"/>
      <c r="C184" s="403"/>
      <c r="D184" s="422"/>
      <c r="E184" s="422"/>
      <c r="F184" s="404"/>
      <c r="G184" s="404"/>
      <c r="H184" s="404"/>
      <c r="I184" s="404"/>
      <c r="J184" s="404"/>
    </row>
    <row r="185" spans="1:10" ht="16.5">
      <c r="A185" s="422"/>
      <c r="B185" s="423"/>
      <c r="C185" s="403"/>
      <c r="D185" s="422"/>
      <c r="E185" s="422"/>
      <c r="F185" s="404"/>
      <c r="G185" s="404"/>
      <c r="H185" s="404"/>
      <c r="I185" s="404"/>
      <c r="J185" s="404"/>
    </row>
    <row r="186" spans="1:10" ht="16.5">
      <c r="A186" s="422"/>
      <c r="B186" s="423"/>
      <c r="C186" s="403"/>
      <c r="D186" s="422"/>
      <c r="E186" s="422"/>
      <c r="F186" s="404"/>
      <c r="G186" s="404"/>
      <c r="H186" s="404"/>
      <c r="I186" s="404"/>
      <c r="J186" s="404"/>
    </row>
    <row r="187" spans="1:10" ht="16.5">
      <c r="A187" s="422"/>
      <c r="B187" s="423"/>
      <c r="C187" s="403"/>
      <c r="D187" s="422"/>
      <c r="E187" s="422"/>
      <c r="F187" s="404"/>
      <c r="G187" s="404"/>
      <c r="H187" s="404"/>
      <c r="I187" s="404"/>
      <c r="J187" s="404"/>
    </row>
    <row r="188" spans="1:10" ht="16.5">
      <c r="A188" s="422"/>
      <c r="B188" s="423"/>
      <c r="C188" s="403"/>
      <c r="D188" s="422"/>
      <c r="E188" s="422"/>
      <c r="F188" s="404"/>
      <c r="G188" s="404"/>
      <c r="H188" s="404"/>
      <c r="I188" s="404"/>
      <c r="J188" s="404"/>
    </row>
    <row r="189" spans="1:10" ht="16.5">
      <c r="A189" s="422"/>
      <c r="B189" s="423"/>
      <c r="C189" s="403"/>
      <c r="D189" s="422"/>
      <c r="E189" s="422"/>
      <c r="F189" s="404"/>
      <c r="G189" s="404"/>
      <c r="H189" s="404"/>
      <c r="I189" s="404"/>
      <c r="J189" s="404"/>
    </row>
    <row r="190" spans="1:10" ht="16.5">
      <c r="A190" s="422"/>
      <c r="B190" s="423"/>
      <c r="C190" s="403"/>
      <c r="D190" s="422"/>
      <c r="E190" s="422"/>
      <c r="F190" s="404"/>
      <c r="G190" s="404"/>
      <c r="H190" s="404"/>
      <c r="I190" s="404"/>
      <c r="J190" s="404"/>
    </row>
    <row r="191" spans="1:10" ht="16.5">
      <c r="A191" s="422"/>
      <c r="B191" s="423"/>
      <c r="C191" s="403"/>
      <c r="D191" s="422"/>
      <c r="E191" s="422"/>
      <c r="F191" s="404"/>
      <c r="G191" s="404"/>
      <c r="H191" s="404"/>
      <c r="I191" s="404"/>
      <c r="J191" s="404"/>
    </row>
    <row r="192" spans="1:10" ht="16.5">
      <c r="A192" s="422"/>
      <c r="B192" s="423"/>
      <c r="C192" s="403"/>
      <c r="D192" s="422"/>
      <c r="E192" s="422"/>
      <c r="F192" s="404"/>
      <c r="G192" s="404"/>
      <c r="H192" s="404"/>
      <c r="I192" s="404"/>
      <c r="J192" s="404"/>
    </row>
    <row r="193" spans="1:10" ht="16.5">
      <c r="A193" s="422"/>
      <c r="B193" s="423"/>
      <c r="C193" s="403"/>
      <c r="D193" s="422"/>
      <c r="E193" s="422"/>
      <c r="F193" s="404"/>
      <c r="G193" s="404"/>
      <c r="H193" s="404"/>
      <c r="I193" s="404"/>
      <c r="J193" s="404"/>
    </row>
    <row r="194" spans="1:10" ht="16.5">
      <c r="A194" s="422"/>
      <c r="B194" s="423"/>
      <c r="C194" s="403"/>
      <c r="D194" s="422"/>
      <c r="E194" s="422"/>
      <c r="F194" s="404"/>
      <c r="G194" s="404"/>
      <c r="H194" s="404"/>
      <c r="I194" s="404"/>
      <c r="J194" s="404"/>
    </row>
    <row r="195" spans="1:10" ht="16.5">
      <c r="A195" s="422"/>
      <c r="B195" s="423"/>
      <c r="C195" s="403"/>
      <c r="D195" s="422"/>
      <c r="E195" s="422"/>
      <c r="F195" s="404"/>
      <c r="G195" s="404"/>
      <c r="H195" s="404"/>
      <c r="I195" s="404"/>
      <c r="J195" s="404"/>
    </row>
    <row r="196" spans="1:10" ht="16.5">
      <c r="A196" s="422"/>
      <c r="B196" s="423"/>
      <c r="C196" s="403"/>
      <c r="D196" s="422"/>
      <c r="E196" s="422"/>
      <c r="F196" s="404"/>
      <c r="G196" s="404"/>
      <c r="H196" s="404"/>
      <c r="I196" s="404"/>
      <c r="J196" s="404"/>
    </row>
    <row r="197" spans="1:10" ht="16.5">
      <c r="A197" s="422"/>
      <c r="B197" s="423"/>
      <c r="C197" s="403"/>
      <c r="D197" s="422"/>
      <c r="E197" s="422"/>
      <c r="F197" s="404"/>
      <c r="G197" s="404"/>
      <c r="H197" s="404"/>
      <c r="I197" s="404"/>
      <c r="J197" s="404"/>
    </row>
    <row r="198" spans="1:10" ht="16.5">
      <c r="A198" s="422"/>
      <c r="B198" s="423"/>
      <c r="C198" s="403"/>
      <c r="D198" s="422"/>
      <c r="E198" s="422"/>
      <c r="F198" s="404"/>
      <c r="G198" s="404"/>
      <c r="H198" s="404"/>
      <c r="I198" s="404"/>
      <c r="J198" s="404"/>
    </row>
    <row r="199" spans="1:10" ht="16.5">
      <c r="A199" s="422"/>
      <c r="B199" s="423"/>
      <c r="C199" s="403"/>
      <c r="D199" s="422"/>
      <c r="E199" s="422"/>
      <c r="F199" s="404"/>
      <c r="G199" s="404"/>
      <c r="H199" s="404"/>
      <c r="I199" s="404"/>
      <c r="J199" s="404"/>
    </row>
    <row r="200" spans="1:10" ht="16.5">
      <c r="A200" s="422"/>
      <c r="B200" s="423"/>
      <c r="C200" s="403"/>
      <c r="D200" s="422"/>
      <c r="E200" s="422"/>
      <c r="F200" s="404"/>
      <c r="G200" s="404"/>
      <c r="H200" s="404"/>
      <c r="I200" s="404"/>
      <c r="J200" s="404"/>
    </row>
    <row r="201" spans="1:10" ht="16.5">
      <c r="A201" s="422"/>
      <c r="B201" s="423"/>
      <c r="C201" s="403"/>
      <c r="D201" s="422"/>
      <c r="E201" s="422"/>
      <c r="F201" s="404"/>
      <c r="G201" s="404"/>
      <c r="H201" s="404"/>
      <c r="I201" s="404"/>
      <c r="J201" s="404"/>
    </row>
    <row r="202" spans="1:10" ht="16.5">
      <c r="A202" s="422"/>
      <c r="B202" s="423"/>
      <c r="C202" s="403"/>
      <c r="D202" s="422"/>
      <c r="E202" s="422"/>
      <c r="F202" s="404"/>
      <c r="G202" s="404"/>
      <c r="H202" s="404"/>
      <c r="I202" s="404"/>
      <c r="J202" s="404"/>
    </row>
    <row r="203" spans="1:10" ht="16.5">
      <c r="A203" s="422"/>
      <c r="B203" s="423"/>
      <c r="C203" s="403"/>
      <c r="D203" s="422"/>
      <c r="E203" s="422"/>
      <c r="F203" s="404"/>
      <c r="G203" s="404"/>
      <c r="H203" s="404"/>
      <c r="I203" s="404"/>
      <c r="J203" s="404"/>
    </row>
    <row r="204" spans="1:10" ht="16.5">
      <c r="A204" s="422"/>
      <c r="B204" s="423"/>
      <c r="C204" s="403"/>
      <c r="D204" s="422"/>
      <c r="E204" s="422"/>
      <c r="F204" s="404"/>
      <c r="G204" s="404"/>
      <c r="H204" s="404"/>
      <c r="I204" s="404"/>
      <c r="J204" s="404"/>
    </row>
    <row r="205" spans="1:10" ht="16.5">
      <c r="A205" s="422"/>
      <c r="B205" s="423"/>
      <c r="C205" s="403"/>
      <c r="D205" s="422"/>
      <c r="E205" s="422"/>
      <c r="F205" s="404"/>
      <c r="G205" s="404"/>
      <c r="H205" s="404"/>
      <c r="I205" s="404"/>
      <c r="J205" s="404"/>
    </row>
    <row r="206" spans="1:10" ht="16.5">
      <c r="A206" s="422"/>
      <c r="B206" s="423"/>
      <c r="C206" s="403"/>
      <c r="D206" s="422"/>
      <c r="E206" s="422"/>
      <c r="F206" s="404"/>
      <c r="G206" s="404"/>
      <c r="H206" s="404"/>
      <c r="I206" s="404"/>
      <c r="J206" s="404"/>
    </row>
    <row r="207" spans="1:10" ht="16.5">
      <c r="A207" s="422"/>
      <c r="B207" s="423"/>
      <c r="C207" s="403"/>
      <c r="D207" s="422"/>
      <c r="E207" s="422"/>
      <c r="F207" s="404"/>
      <c r="G207" s="404"/>
      <c r="H207" s="404"/>
      <c r="I207" s="404"/>
      <c r="J207" s="404"/>
    </row>
    <row r="208" spans="1:10" ht="16.5">
      <c r="A208" s="422"/>
      <c r="B208" s="423"/>
      <c r="C208" s="403"/>
      <c r="D208" s="422"/>
      <c r="E208" s="422"/>
      <c r="F208" s="404"/>
      <c r="G208" s="404"/>
      <c r="H208" s="404"/>
      <c r="I208" s="404"/>
      <c r="J208" s="404"/>
    </row>
    <row r="209" spans="1:10" ht="16.5">
      <c r="A209" s="422"/>
      <c r="B209" s="423"/>
      <c r="C209" s="403"/>
      <c r="D209" s="422"/>
      <c r="E209" s="422"/>
      <c r="F209" s="404"/>
      <c r="G209" s="404"/>
      <c r="H209" s="404"/>
      <c r="I209" s="404"/>
      <c r="J209" s="404"/>
    </row>
    <row r="210" spans="1:10" ht="16.5">
      <c r="A210" s="422"/>
      <c r="B210" s="423"/>
      <c r="C210" s="403"/>
      <c r="D210" s="422"/>
      <c r="E210" s="422"/>
      <c r="F210" s="404"/>
      <c r="G210" s="404"/>
      <c r="H210" s="404"/>
      <c r="I210" s="404"/>
      <c r="J210" s="404"/>
    </row>
    <row r="211" spans="1:10" ht="16.5">
      <c r="A211" s="422"/>
      <c r="B211" s="423"/>
      <c r="C211" s="403"/>
      <c r="D211" s="422"/>
      <c r="E211" s="422"/>
      <c r="F211" s="404"/>
      <c r="G211" s="404"/>
      <c r="H211" s="404"/>
      <c r="I211" s="404"/>
      <c r="J211" s="404"/>
    </row>
    <row r="212" spans="1:10" ht="16.5">
      <c r="A212" s="422"/>
      <c r="B212" s="423"/>
      <c r="C212" s="403"/>
      <c r="D212" s="422"/>
      <c r="E212" s="422"/>
      <c r="F212" s="404"/>
      <c r="G212" s="404"/>
      <c r="H212" s="404"/>
      <c r="I212" s="404"/>
      <c r="J212" s="404"/>
    </row>
    <row r="213" spans="1:10" ht="16.5">
      <c r="A213" s="422"/>
      <c r="B213" s="423"/>
      <c r="C213" s="403"/>
      <c r="D213" s="422"/>
      <c r="E213" s="422"/>
      <c r="F213" s="404"/>
      <c r="G213" s="404"/>
      <c r="H213" s="404"/>
      <c r="I213" s="404"/>
      <c r="J213" s="404"/>
    </row>
    <row r="214" spans="1:10" ht="16.5">
      <c r="A214" s="422"/>
      <c r="B214" s="423"/>
      <c r="C214" s="403"/>
      <c r="D214" s="422"/>
      <c r="E214" s="422"/>
      <c r="F214" s="404"/>
      <c r="G214" s="404"/>
      <c r="H214" s="404"/>
      <c r="I214" s="404"/>
      <c r="J214" s="404"/>
    </row>
    <row r="215" spans="1:10" ht="16.5">
      <c r="A215" s="422"/>
      <c r="B215" s="423"/>
      <c r="C215" s="403"/>
      <c r="D215" s="422"/>
      <c r="E215" s="422"/>
      <c r="F215" s="404"/>
      <c r="G215" s="404"/>
      <c r="H215" s="404"/>
      <c r="I215" s="404"/>
      <c r="J215" s="404"/>
    </row>
    <row r="216" spans="1:10" ht="16.5">
      <c r="A216" s="422"/>
      <c r="B216" s="423"/>
      <c r="C216" s="403"/>
      <c r="D216" s="422"/>
      <c r="E216" s="422"/>
      <c r="F216" s="404"/>
      <c r="G216" s="404"/>
      <c r="H216" s="404"/>
      <c r="I216" s="404"/>
      <c r="J216" s="404"/>
    </row>
    <row r="217" spans="1:10" ht="16.5">
      <c r="A217" s="422"/>
      <c r="B217" s="423"/>
      <c r="C217" s="403"/>
      <c r="D217" s="422"/>
      <c r="E217" s="422"/>
      <c r="F217" s="404"/>
      <c r="G217" s="404"/>
      <c r="H217" s="404"/>
      <c r="I217" s="404"/>
      <c r="J217" s="404"/>
    </row>
    <row r="218" spans="1:10" ht="16.5">
      <c r="A218" s="422"/>
      <c r="B218" s="423"/>
      <c r="C218" s="403"/>
      <c r="D218" s="422"/>
      <c r="E218" s="422"/>
      <c r="F218" s="404"/>
      <c r="G218" s="404"/>
      <c r="H218" s="404"/>
      <c r="I218" s="404"/>
      <c r="J218" s="404"/>
    </row>
    <row r="219" spans="1:10" ht="16.5">
      <c r="A219" s="422"/>
      <c r="B219" s="423"/>
      <c r="C219" s="403"/>
      <c r="D219" s="422"/>
      <c r="E219" s="422"/>
      <c r="F219" s="404"/>
      <c r="G219" s="404"/>
      <c r="H219" s="404"/>
      <c r="I219" s="404"/>
      <c r="J219" s="404"/>
    </row>
    <row r="220" spans="1:10" ht="16.5">
      <c r="A220" s="422"/>
      <c r="B220" s="423"/>
      <c r="C220" s="403"/>
      <c r="D220" s="422"/>
      <c r="E220" s="422"/>
      <c r="F220" s="404"/>
      <c r="G220" s="404"/>
      <c r="H220" s="404"/>
      <c r="I220" s="404"/>
      <c r="J220" s="404"/>
    </row>
    <row r="221" spans="1:10" ht="16.5">
      <c r="A221" s="422"/>
      <c r="B221" s="423"/>
      <c r="C221" s="403"/>
      <c r="D221" s="422"/>
      <c r="E221" s="422"/>
      <c r="F221" s="404"/>
      <c r="G221" s="404"/>
      <c r="H221" s="404"/>
      <c r="I221" s="404"/>
      <c r="J221" s="404"/>
    </row>
    <row r="222" spans="1:10" ht="16.5">
      <c r="A222" s="422"/>
      <c r="B222" s="423"/>
      <c r="C222" s="403"/>
      <c r="D222" s="422"/>
      <c r="E222" s="422"/>
      <c r="F222" s="404"/>
      <c r="G222" s="404"/>
      <c r="H222" s="404"/>
      <c r="I222" s="404"/>
      <c r="J222" s="404"/>
    </row>
    <row r="223" spans="1:10" ht="16.5">
      <c r="A223" s="422"/>
      <c r="B223" s="423"/>
      <c r="C223" s="403"/>
      <c r="D223" s="422"/>
      <c r="E223" s="422"/>
      <c r="F223" s="404"/>
      <c r="G223" s="404"/>
      <c r="H223" s="404"/>
      <c r="I223" s="404"/>
      <c r="J223" s="404"/>
    </row>
    <row r="224" spans="1:10" ht="16.5">
      <c r="A224" s="422"/>
      <c r="B224" s="423"/>
      <c r="C224" s="403"/>
      <c r="D224" s="422"/>
      <c r="E224" s="422"/>
      <c r="F224" s="404"/>
      <c r="G224" s="404"/>
      <c r="H224" s="404"/>
      <c r="I224" s="404"/>
      <c r="J224" s="404"/>
    </row>
    <row r="225" spans="1:10" ht="16.5">
      <c r="A225" s="422"/>
      <c r="B225" s="423"/>
      <c r="C225" s="403"/>
      <c r="D225" s="422"/>
      <c r="E225" s="422"/>
      <c r="F225" s="404"/>
      <c r="G225" s="404"/>
      <c r="H225" s="404"/>
      <c r="I225" s="404"/>
      <c r="J225" s="404"/>
    </row>
    <row r="226" spans="1:10" ht="16.5">
      <c r="A226" s="422"/>
      <c r="B226" s="423"/>
      <c r="C226" s="403"/>
      <c r="D226" s="422"/>
      <c r="E226" s="422"/>
      <c r="F226" s="404"/>
      <c r="G226" s="404"/>
      <c r="H226" s="404"/>
      <c r="I226" s="404"/>
      <c r="J226" s="404"/>
    </row>
    <row r="227" spans="1:10" ht="16.5">
      <c r="A227" s="422"/>
      <c r="B227" s="423"/>
      <c r="C227" s="403"/>
      <c r="D227" s="422"/>
      <c r="E227" s="422"/>
      <c r="F227" s="404"/>
      <c r="G227" s="404"/>
      <c r="H227" s="404"/>
      <c r="I227" s="404"/>
      <c r="J227" s="404"/>
    </row>
    <row r="228" spans="1:10" ht="16.5">
      <c r="A228" s="422"/>
      <c r="B228" s="423"/>
      <c r="C228" s="403"/>
      <c r="D228" s="422"/>
      <c r="E228" s="422"/>
      <c r="F228" s="404"/>
      <c r="G228" s="404"/>
      <c r="H228" s="404"/>
      <c r="I228" s="404"/>
      <c r="J228" s="404"/>
    </row>
    <row r="229" spans="1:10" ht="16.5">
      <c r="A229" s="422"/>
      <c r="B229" s="423"/>
      <c r="C229" s="403"/>
      <c r="D229" s="422"/>
      <c r="E229" s="422"/>
      <c r="F229" s="404"/>
      <c r="G229" s="404"/>
      <c r="H229" s="404"/>
      <c r="I229" s="404"/>
      <c r="J229" s="404"/>
    </row>
    <row r="230" spans="1:10" ht="16.5">
      <c r="A230" s="422"/>
      <c r="B230" s="423"/>
      <c r="C230" s="403"/>
      <c r="D230" s="422"/>
      <c r="E230" s="422"/>
      <c r="F230" s="404"/>
      <c r="G230" s="404"/>
      <c r="H230" s="404"/>
      <c r="I230" s="404"/>
      <c r="J230" s="404"/>
    </row>
    <row r="231" spans="1:10" ht="16.5">
      <c r="A231" s="422"/>
      <c r="B231" s="423"/>
      <c r="C231" s="403"/>
      <c r="D231" s="422"/>
      <c r="E231" s="422"/>
      <c r="F231" s="404"/>
      <c r="G231" s="404"/>
      <c r="H231" s="404"/>
      <c r="I231" s="404"/>
      <c r="J231" s="404"/>
    </row>
    <row r="232" spans="1:10" ht="16.5">
      <c r="A232" s="422"/>
      <c r="B232" s="423"/>
      <c r="C232" s="403"/>
      <c r="D232" s="422"/>
      <c r="E232" s="422"/>
      <c r="F232" s="404"/>
      <c r="G232" s="404"/>
      <c r="H232" s="404"/>
      <c r="I232" s="404"/>
      <c r="J232" s="404"/>
    </row>
    <row r="233" spans="1:10" ht="16.5">
      <c r="A233" s="422"/>
      <c r="B233" s="423"/>
      <c r="C233" s="403"/>
      <c r="D233" s="422"/>
      <c r="E233" s="422"/>
      <c r="F233" s="404"/>
      <c r="G233" s="404"/>
      <c r="H233" s="404"/>
      <c r="I233" s="404"/>
      <c r="J233" s="404"/>
    </row>
    <row r="234" spans="1:10" ht="16.5">
      <c r="A234" s="422"/>
      <c r="B234" s="423"/>
      <c r="C234" s="403"/>
      <c r="D234" s="422"/>
      <c r="E234" s="422"/>
      <c r="F234" s="404"/>
      <c r="G234" s="404"/>
      <c r="H234" s="404"/>
      <c r="I234" s="404"/>
      <c r="J234" s="404"/>
    </row>
    <row r="235" spans="1:10" ht="16.5">
      <c r="A235" s="422"/>
      <c r="B235" s="423"/>
      <c r="C235" s="403"/>
      <c r="D235" s="422"/>
      <c r="E235" s="422"/>
      <c r="F235" s="404"/>
      <c r="G235" s="404"/>
      <c r="H235" s="404"/>
      <c r="I235" s="404"/>
      <c r="J235" s="404"/>
    </row>
    <row r="236" spans="1:10" ht="16.5">
      <c r="A236" s="422"/>
      <c r="B236" s="423"/>
      <c r="C236" s="403"/>
      <c r="D236" s="422"/>
      <c r="E236" s="422"/>
      <c r="F236" s="404"/>
      <c r="G236" s="404"/>
      <c r="H236" s="404"/>
      <c r="I236" s="404"/>
      <c r="J236" s="404"/>
    </row>
    <row r="237" spans="1:10" ht="16.5">
      <c r="A237" s="422"/>
      <c r="B237" s="423"/>
      <c r="C237" s="403"/>
      <c r="D237" s="422"/>
      <c r="E237" s="422"/>
      <c r="F237" s="404"/>
      <c r="G237" s="404"/>
      <c r="H237" s="404"/>
      <c r="I237" s="404"/>
      <c r="J237" s="404"/>
    </row>
    <row r="238" spans="1:10" ht="16.5">
      <c r="A238" s="422"/>
      <c r="B238" s="423"/>
      <c r="C238" s="403"/>
      <c r="D238" s="422"/>
      <c r="E238" s="422"/>
      <c r="F238" s="404"/>
      <c r="G238" s="404"/>
      <c r="H238" s="404"/>
      <c r="I238" s="404"/>
      <c r="J238" s="404"/>
    </row>
    <row r="239" spans="1:10" ht="16.5">
      <c r="A239" s="422"/>
      <c r="B239" s="423"/>
      <c r="C239" s="403"/>
      <c r="D239" s="422"/>
      <c r="E239" s="422"/>
      <c r="F239" s="404"/>
      <c r="G239" s="404"/>
      <c r="H239" s="404"/>
      <c r="I239" s="404"/>
      <c r="J239" s="404"/>
    </row>
    <row r="240" spans="1:10" ht="16.5">
      <c r="A240" s="422"/>
      <c r="B240" s="423"/>
      <c r="C240" s="403"/>
      <c r="D240" s="422"/>
      <c r="E240" s="422"/>
      <c r="F240" s="404"/>
      <c r="G240" s="404"/>
      <c r="H240" s="404"/>
      <c r="I240" s="404"/>
      <c r="J240" s="404"/>
    </row>
    <row r="241" spans="1:10" ht="16.5">
      <c r="A241" s="422"/>
      <c r="B241" s="423"/>
      <c r="C241" s="403"/>
      <c r="D241" s="422"/>
      <c r="E241" s="422"/>
      <c r="F241" s="404"/>
      <c r="G241" s="404"/>
      <c r="H241" s="404"/>
      <c r="I241" s="404"/>
      <c r="J241" s="404"/>
    </row>
    <row r="242" spans="1:10" ht="16.5">
      <c r="A242" s="422"/>
      <c r="B242" s="423"/>
      <c r="C242" s="403"/>
      <c r="D242" s="422"/>
      <c r="E242" s="422"/>
      <c r="F242" s="404"/>
      <c r="G242" s="404"/>
      <c r="H242" s="404"/>
      <c r="I242" s="404"/>
      <c r="J242" s="404"/>
    </row>
    <row r="243" spans="1:10" ht="16.5">
      <c r="A243" s="422"/>
      <c r="B243" s="423"/>
      <c r="C243" s="403"/>
      <c r="D243" s="422"/>
      <c r="E243" s="422"/>
      <c r="F243" s="404"/>
      <c r="G243" s="404"/>
      <c r="H243" s="404"/>
      <c r="I243" s="404"/>
      <c r="J243" s="404"/>
    </row>
    <row r="244" spans="1:10" ht="16.5">
      <c r="A244" s="422"/>
      <c r="B244" s="423"/>
      <c r="C244" s="403"/>
      <c r="D244" s="422"/>
      <c r="E244" s="422"/>
      <c r="F244" s="404"/>
      <c r="G244" s="404"/>
      <c r="H244" s="404"/>
      <c r="I244" s="404"/>
      <c r="J244" s="404"/>
    </row>
    <row r="245" spans="1:10" ht="16.5">
      <c r="A245" s="422"/>
      <c r="B245" s="423"/>
      <c r="C245" s="403"/>
      <c r="D245" s="422"/>
      <c r="E245" s="422"/>
      <c r="F245" s="404"/>
      <c r="G245" s="404"/>
      <c r="H245" s="404"/>
      <c r="I245" s="404"/>
      <c r="J245" s="404"/>
    </row>
    <row r="246" spans="1:10" ht="16.5">
      <c r="A246" s="422"/>
      <c r="B246" s="423"/>
      <c r="C246" s="403"/>
      <c r="D246" s="422"/>
      <c r="E246" s="422"/>
      <c r="F246" s="404"/>
      <c r="G246" s="404"/>
      <c r="H246" s="404"/>
      <c r="I246" s="404"/>
      <c r="J246" s="404"/>
    </row>
    <row r="247" spans="1:10" ht="16.5">
      <c r="A247" s="422"/>
      <c r="B247" s="423"/>
      <c r="C247" s="403"/>
      <c r="D247" s="422"/>
      <c r="E247" s="422"/>
      <c r="F247" s="404"/>
      <c r="G247" s="404"/>
      <c r="H247" s="404"/>
      <c r="I247" s="404"/>
      <c r="J247" s="404"/>
    </row>
    <row r="248" spans="1:10" ht="16.5">
      <c r="A248" s="422"/>
      <c r="B248" s="423"/>
      <c r="C248" s="403"/>
      <c r="D248" s="422"/>
      <c r="E248" s="422"/>
      <c r="F248" s="404"/>
      <c r="G248" s="404"/>
      <c r="H248" s="404"/>
      <c r="I248" s="404"/>
      <c r="J248" s="404"/>
    </row>
    <row r="249" spans="1:10" ht="16.5">
      <c r="A249" s="422"/>
      <c r="B249" s="423"/>
      <c r="C249" s="403"/>
      <c r="D249" s="422"/>
      <c r="E249" s="422"/>
      <c r="F249" s="404"/>
      <c r="G249" s="404"/>
      <c r="H249" s="404"/>
      <c r="I249" s="404"/>
      <c r="J249" s="404"/>
    </row>
    <row r="250" spans="1:10" ht="16.5">
      <c r="A250" s="422"/>
      <c r="B250" s="423"/>
      <c r="C250" s="403"/>
      <c r="D250" s="422"/>
      <c r="E250" s="422"/>
      <c r="F250" s="404"/>
      <c r="G250" s="404"/>
      <c r="H250" s="404"/>
      <c r="I250" s="404"/>
      <c r="J250" s="404"/>
    </row>
  </sheetData>
  <mergeCells count="10">
    <mergeCell ref="G1:H1"/>
    <mergeCell ref="I1:J1"/>
    <mergeCell ref="A2:J2"/>
    <mergeCell ref="A5:A6"/>
    <mergeCell ref="B5:B6"/>
    <mergeCell ref="C5:C6"/>
    <mergeCell ref="D5:D6"/>
    <mergeCell ref="E5:E6"/>
    <mergeCell ref="F5:J5"/>
    <mergeCell ref="A3:J3"/>
  </mergeCells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4"/>
  <sheetViews>
    <sheetView workbookViewId="0">
      <selection activeCell="H12" sqref="H12"/>
    </sheetView>
  </sheetViews>
  <sheetFormatPr defaultRowHeight="15.75"/>
  <cols>
    <col min="1" max="1" width="6.85546875" style="429" customWidth="1"/>
    <col min="2" max="2" width="39.140625" style="400" customWidth="1"/>
    <col min="3" max="3" width="14.85546875" style="401" customWidth="1"/>
    <col min="4" max="4" width="14.5703125" style="429" customWidth="1"/>
    <col min="5" max="5" width="17.42578125" style="429" customWidth="1"/>
    <col min="6" max="6" width="12.42578125" style="429" customWidth="1"/>
    <col min="7" max="7" width="13.85546875" style="399" customWidth="1"/>
    <col min="8" max="8" width="12.42578125" style="399" customWidth="1"/>
    <col min="9" max="9" width="14.85546875" style="399" customWidth="1"/>
    <col min="10" max="10" width="14.42578125" style="429" customWidth="1"/>
    <col min="11" max="16384" width="9.140625" style="399"/>
  </cols>
  <sheetData>
    <row r="1" spans="1:10" s="573" customFormat="1" ht="29.25" customHeight="1">
      <c r="B1" s="562" t="s">
        <v>413</v>
      </c>
      <c r="C1" s="574"/>
      <c r="D1" s="574"/>
      <c r="E1" s="574"/>
      <c r="G1" s="1179" t="s">
        <v>609</v>
      </c>
      <c r="H1" s="1179"/>
      <c r="I1" s="1267" t="s">
        <v>614</v>
      </c>
      <c r="J1" s="1267"/>
    </row>
    <row r="2" spans="1:10" ht="21.75" customHeight="1">
      <c r="A2" s="399"/>
      <c r="B2" s="1268" t="s">
        <v>436</v>
      </c>
      <c r="C2" s="1268"/>
      <c r="D2" s="1268"/>
      <c r="E2" s="1268"/>
      <c r="F2" s="1268"/>
      <c r="G2" s="1268"/>
      <c r="H2" s="1268"/>
      <c r="I2" s="1268"/>
      <c r="J2" s="1268"/>
    </row>
    <row r="3" spans="1:10" ht="23.25" customHeight="1">
      <c r="A3" s="1174" t="s">
        <v>414</v>
      </c>
      <c r="B3" s="1174"/>
      <c r="C3" s="1174"/>
      <c r="D3" s="1174"/>
      <c r="E3" s="1174"/>
      <c r="F3" s="1174"/>
      <c r="G3" s="1174"/>
      <c r="H3" s="1174"/>
      <c r="I3" s="1174"/>
      <c r="J3" s="1174"/>
    </row>
    <row r="4" spans="1:10" ht="12" customHeight="1">
      <c r="A4" s="422"/>
      <c r="B4" s="423"/>
      <c r="C4" s="403"/>
      <c r="D4" s="422"/>
      <c r="E4" s="422"/>
      <c r="F4" s="422"/>
      <c r="G4" s="404"/>
      <c r="H4" s="404"/>
      <c r="I4" s="404"/>
      <c r="J4" s="422"/>
    </row>
    <row r="5" spans="1:10" ht="16.5" customHeight="1">
      <c r="A5" s="1178" t="s">
        <v>0</v>
      </c>
      <c r="B5" s="1178" t="s">
        <v>287</v>
      </c>
      <c r="C5" s="1178" t="s">
        <v>184</v>
      </c>
      <c r="D5" s="1160" t="s">
        <v>612</v>
      </c>
      <c r="E5" s="1160" t="s">
        <v>603</v>
      </c>
      <c r="F5" s="1167" t="s">
        <v>611</v>
      </c>
      <c r="G5" s="1168"/>
      <c r="H5" s="1168"/>
      <c r="I5" s="1168"/>
      <c r="J5" s="1169"/>
    </row>
    <row r="6" spans="1:10" s="406" customFormat="1" ht="52.5" customHeight="1">
      <c r="A6" s="1178"/>
      <c r="B6" s="1178"/>
      <c r="C6" s="1178"/>
      <c r="D6" s="1160"/>
      <c r="E6" s="1160"/>
      <c r="F6" s="369" t="s">
        <v>604</v>
      </c>
      <c r="G6" s="369" t="s">
        <v>605</v>
      </c>
      <c r="H6" s="369" t="s">
        <v>606</v>
      </c>
      <c r="I6" s="369" t="s">
        <v>607</v>
      </c>
      <c r="J6" s="369" t="s">
        <v>608</v>
      </c>
    </row>
    <row r="7" spans="1:10" s="819" customFormat="1">
      <c r="A7" s="666" t="s">
        <v>101</v>
      </c>
      <c r="B7" s="665" t="s">
        <v>415</v>
      </c>
      <c r="C7" s="666" t="s">
        <v>416</v>
      </c>
      <c r="D7" s="667"/>
      <c r="E7" s="667"/>
      <c r="F7" s="533"/>
      <c r="G7" s="533"/>
      <c r="H7" s="533"/>
      <c r="I7" s="533"/>
      <c r="J7" s="533"/>
    </row>
    <row r="8" spans="1:10" s="819" customFormat="1">
      <c r="A8" s="666">
        <v>1</v>
      </c>
      <c r="B8" s="665" t="s">
        <v>417</v>
      </c>
      <c r="C8" s="668" t="s">
        <v>416</v>
      </c>
      <c r="D8" s="667"/>
      <c r="E8" s="667"/>
      <c r="F8" s="533"/>
      <c r="G8" s="533"/>
      <c r="H8" s="533"/>
      <c r="I8" s="533"/>
      <c r="J8" s="533"/>
    </row>
    <row r="9" spans="1:10" s="819" customFormat="1" ht="36" customHeight="1">
      <c r="A9" s="666"/>
      <c r="B9" s="537" t="s">
        <v>418</v>
      </c>
      <c r="C9" s="532" t="s">
        <v>416</v>
      </c>
      <c r="D9" s="667"/>
      <c r="E9" s="667"/>
      <c r="F9" s="534"/>
      <c r="G9" s="534"/>
      <c r="H9" s="534"/>
      <c r="I9" s="534"/>
      <c r="J9" s="534"/>
    </row>
    <row r="10" spans="1:10" s="821" customFormat="1" ht="31.5">
      <c r="A10" s="820"/>
      <c r="B10" s="669" t="s">
        <v>419</v>
      </c>
      <c r="C10" s="670" t="s">
        <v>416</v>
      </c>
      <c r="D10" s="667"/>
      <c r="E10" s="667"/>
      <c r="F10" s="671"/>
      <c r="G10" s="671"/>
      <c r="H10" s="671"/>
      <c r="I10" s="671"/>
      <c r="J10" s="671"/>
    </row>
    <row r="11" spans="1:10" s="819" customFormat="1" ht="23.25" customHeight="1">
      <c r="A11" s="666" t="s">
        <v>420</v>
      </c>
      <c r="B11" s="665" t="s">
        <v>421</v>
      </c>
      <c r="C11" s="666"/>
      <c r="D11" s="533"/>
      <c r="E11" s="533"/>
      <c r="F11" s="533"/>
      <c r="G11" s="533"/>
      <c r="H11" s="533"/>
      <c r="I11" s="533"/>
      <c r="J11" s="533"/>
    </row>
    <row r="12" spans="1:10" s="819" customFormat="1" ht="24.75" customHeight="1">
      <c r="A12" s="668"/>
      <c r="B12" s="537" t="s">
        <v>422</v>
      </c>
      <c r="C12" s="668" t="s">
        <v>423</v>
      </c>
      <c r="D12" s="534"/>
      <c r="E12" s="534"/>
      <c r="F12" s="534"/>
      <c r="G12" s="534"/>
      <c r="H12" s="534"/>
      <c r="I12" s="534"/>
      <c r="J12" s="534"/>
    </row>
    <row r="13" spans="1:10" s="819" customFormat="1" ht="24" customHeight="1">
      <c r="A13" s="668"/>
      <c r="B13" s="537" t="s">
        <v>424</v>
      </c>
      <c r="C13" s="668" t="s">
        <v>416</v>
      </c>
      <c r="D13" s="672"/>
      <c r="E13" s="672"/>
      <c r="F13" s="534"/>
      <c r="G13" s="534"/>
      <c r="H13" s="534"/>
      <c r="I13" s="534"/>
      <c r="J13" s="534"/>
    </row>
    <row r="14" spans="1:10" s="819" customFormat="1" ht="26.25" customHeight="1">
      <c r="A14" s="668"/>
      <c r="B14" s="537" t="s">
        <v>425</v>
      </c>
      <c r="C14" s="668" t="s">
        <v>416</v>
      </c>
      <c r="D14" s="534"/>
      <c r="E14" s="534"/>
      <c r="F14" s="534"/>
      <c r="G14" s="534"/>
      <c r="H14" s="534"/>
      <c r="I14" s="534"/>
      <c r="J14" s="534"/>
    </row>
    <row r="15" spans="1:10" s="819" customFormat="1" ht="24.75" customHeight="1">
      <c r="A15" s="822"/>
      <c r="B15" s="537" t="s">
        <v>426</v>
      </c>
      <c r="C15" s="668" t="s">
        <v>416</v>
      </c>
      <c r="D15" s="534"/>
      <c r="E15" s="534"/>
      <c r="F15" s="534"/>
      <c r="G15" s="534"/>
      <c r="H15" s="534"/>
      <c r="I15" s="534"/>
      <c r="J15" s="534"/>
    </row>
    <row r="16" spans="1:10" s="819" customFormat="1" ht="27.75" customHeight="1">
      <c r="A16" s="535" t="s">
        <v>409</v>
      </c>
      <c r="B16" s="536" t="s">
        <v>427</v>
      </c>
      <c r="C16" s="673" t="s">
        <v>301</v>
      </c>
      <c r="D16" s="674"/>
      <c r="E16" s="674"/>
      <c r="F16" s="675"/>
      <c r="G16" s="675"/>
      <c r="H16" s="675"/>
      <c r="I16" s="675"/>
      <c r="J16" s="675"/>
    </row>
    <row r="17" spans="1:10" s="819" customFormat="1">
      <c r="A17" s="666" t="s">
        <v>102</v>
      </c>
      <c r="B17" s="665" t="s">
        <v>428</v>
      </c>
      <c r="C17" s="666"/>
      <c r="D17" s="676"/>
      <c r="E17" s="676"/>
      <c r="F17" s="533"/>
      <c r="G17" s="533"/>
      <c r="H17" s="533"/>
      <c r="I17" s="533"/>
      <c r="J17" s="533"/>
    </row>
    <row r="18" spans="1:10" s="819" customFormat="1" ht="24" customHeight="1">
      <c r="A18" s="666" t="s">
        <v>400</v>
      </c>
      <c r="B18" s="665" t="s">
        <v>429</v>
      </c>
      <c r="C18" s="668" t="s">
        <v>416</v>
      </c>
      <c r="D18" s="667"/>
      <c r="E18" s="667"/>
      <c r="F18" s="533"/>
      <c r="G18" s="533"/>
      <c r="H18" s="533"/>
      <c r="I18" s="533"/>
      <c r="J18" s="533"/>
    </row>
    <row r="19" spans="1:10" s="819" customFormat="1">
      <c r="A19" s="668"/>
      <c r="B19" s="537" t="s">
        <v>430</v>
      </c>
      <c r="C19" s="668" t="s">
        <v>416</v>
      </c>
      <c r="D19" s="667"/>
      <c r="E19" s="667"/>
      <c r="F19" s="534"/>
      <c r="G19" s="534"/>
      <c r="H19" s="534"/>
      <c r="I19" s="534"/>
      <c r="J19" s="534"/>
    </row>
    <row r="20" spans="1:10" s="821" customFormat="1">
      <c r="A20" s="677"/>
      <c r="B20" s="669" t="s">
        <v>431</v>
      </c>
      <c r="C20" s="677" t="s">
        <v>416</v>
      </c>
      <c r="D20" s="671"/>
      <c r="E20" s="671"/>
      <c r="F20" s="671"/>
      <c r="G20" s="671"/>
      <c r="H20" s="671"/>
      <c r="I20" s="671"/>
      <c r="J20" s="671"/>
    </row>
    <row r="21" spans="1:10" s="819" customFormat="1" ht="24" customHeight="1">
      <c r="A21" s="666" t="s">
        <v>403</v>
      </c>
      <c r="B21" s="665" t="s">
        <v>432</v>
      </c>
      <c r="C21" s="666"/>
      <c r="D21" s="533"/>
      <c r="E21" s="533"/>
      <c r="F21" s="533"/>
      <c r="G21" s="533"/>
      <c r="H21" s="533"/>
      <c r="I21" s="533"/>
      <c r="J21" s="533"/>
    </row>
    <row r="22" spans="1:10" s="819" customFormat="1" ht="15.75" customHeight="1">
      <c r="A22" s="668"/>
      <c r="B22" s="537" t="s">
        <v>433</v>
      </c>
      <c r="C22" s="668" t="s">
        <v>416</v>
      </c>
      <c r="D22" s="678"/>
      <c r="E22" s="678"/>
      <c r="F22" s="533"/>
      <c r="G22" s="533"/>
      <c r="H22" s="533"/>
      <c r="I22" s="533"/>
      <c r="J22" s="533"/>
    </row>
    <row r="23" spans="1:10" s="819" customFormat="1" ht="18.75" customHeight="1">
      <c r="A23" s="668"/>
      <c r="B23" s="537" t="s">
        <v>425</v>
      </c>
      <c r="C23" s="668" t="s">
        <v>416</v>
      </c>
      <c r="D23" s="678"/>
      <c r="E23" s="678"/>
      <c r="F23" s="534"/>
      <c r="G23" s="534"/>
      <c r="H23" s="534"/>
      <c r="I23" s="534"/>
      <c r="J23" s="534"/>
    </row>
    <row r="24" spans="1:10" s="819" customFormat="1" ht="19.5" customHeight="1">
      <c r="A24" s="668"/>
      <c r="B24" s="537" t="s">
        <v>521</v>
      </c>
      <c r="C24" s="668" t="s">
        <v>416</v>
      </c>
      <c r="D24" s="678"/>
      <c r="E24" s="678"/>
      <c r="F24" s="534"/>
      <c r="G24" s="534"/>
      <c r="H24" s="534"/>
      <c r="I24" s="534"/>
      <c r="J24" s="534"/>
    </row>
    <row r="25" spans="1:10" s="819" customFormat="1" ht="24" customHeight="1">
      <c r="A25" s="535" t="s">
        <v>409</v>
      </c>
      <c r="B25" s="536" t="s">
        <v>427</v>
      </c>
      <c r="C25" s="673" t="s">
        <v>301</v>
      </c>
      <c r="D25" s="676"/>
      <c r="E25" s="676"/>
      <c r="F25" s="675"/>
      <c r="G25" s="675"/>
      <c r="H25" s="675"/>
      <c r="I25" s="675"/>
      <c r="J25" s="675"/>
    </row>
    <row r="26" spans="1:10" s="819" customFormat="1" ht="23.25" customHeight="1">
      <c r="A26" s="535" t="s">
        <v>115</v>
      </c>
      <c r="B26" s="536" t="s">
        <v>434</v>
      </c>
      <c r="C26" s="534" t="s">
        <v>302</v>
      </c>
      <c r="D26" s="676"/>
      <c r="E26" s="676"/>
      <c r="F26" s="533"/>
      <c r="G26" s="533"/>
      <c r="H26" s="533"/>
      <c r="I26" s="533"/>
      <c r="J26" s="533"/>
    </row>
    <row r="27" spans="1:10" s="819" customFormat="1" ht="24" customHeight="1">
      <c r="A27" s="679"/>
      <c r="B27" s="680" t="s">
        <v>435</v>
      </c>
      <c r="C27" s="673" t="s">
        <v>301</v>
      </c>
      <c r="D27" s="667"/>
      <c r="E27" s="667"/>
      <c r="F27" s="681"/>
      <c r="G27" s="681"/>
      <c r="H27" s="681"/>
      <c r="I27" s="681"/>
      <c r="J27" s="681"/>
    </row>
    <row r="28" spans="1:10" ht="16.5">
      <c r="A28" s="422"/>
      <c r="B28" s="423"/>
      <c r="C28" s="403"/>
      <c r="D28" s="422"/>
      <c r="E28" s="422"/>
      <c r="F28" s="422"/>
      <c r="G28" s="404"/>
      <c r="H28" s="404"/>
      <c r="I28" s="404"/>
      <c r="J28" s="422"/>
    </row>
    <row r="29" spans="1:10" ht="16.5">
      <c r="A29" s="422"/>
      <c r="B29" s="423"/>
      <c r="C29" s="403"/>
      <c r="D29" s="422"/>
      <c r="E29" s="422"/>
      <c r="F29" s="422"/>
      <c r="G29" s="404"/>
      <c r="H29" s="404"/>
      <c r="I29" s="404"/>
      <c r="J29" s="422"/>
    </row>
    <row r="30" spans="1:10" ht="16.5">
      <c r="A30" s="422"/>
      <c r="B30" s="423"/>
      <c r="C30" s="403"/>
      <c r="D30" s="422"/>
      <c r="E30" s="422"/>
      <c r="F30" s="422"/>
      <c r="G30" s="404"/>
      <c r="H30" s="404"/>
      <c r="I30" s="404"/>
      <c r="J30" s="422"/>
    </row>
    <row r="31" spans="1:10" ht="16.5">
      <c r="A31" s="422"/>
      <c r="B31" s="423"/>
      <c r="C31" s="403"/>
      <c r="D31" s="422"/>
      <c r="E31" s="422"/>
      <c r="F31" s="422"/>
      <c r="G31" s="404"/>
      <c r="H31" s="404"/>
      <c r="I31" s="404"/>
      <c r="J31" s="422"/>
    </row>
    <row r="32" spans="1:10" ht="16.5">
      <c r="A32" s="422"/>
      <c r="B32" s="423"/>
      <c r="C32" s="403"/>
      <c r="D32" s="422"/>
      <c r="E32" s="422"/>
      <c r="F32" s="422"/>
      <c r="G32" s="404"/>
      <c r="H32" s="404"/>
      <c r="I32" s="404"/>
      <c r="J32" s="422"/>
    </row>
    <row r="33" spans="1:10" ht="16.5">
      <c r="A33" s="422"/>
      <c r="B33" s="423"/>
      <c r="C33" s="403"/>
      <c r="D33" s="422"/>
      <c r="E33" s="422"/>
      <c r="F33" s="422"/>
      <c r="G33" s="404"/>
      <c r="H33" s="404"/>
      <c r="I33" s="404"/>
      <c r="J33" s="422"/>
    </row>
    <row r="34" spans="1:10" ht="16.5">
      <c r="A34" s="422"/>
      <c r="B34" s="423"/>
      <c r="C34" s="403"/>
      <c r="D34" s="422"/>
      <c r="E34" s="422"/>
      <c r="F34" s="422"/>
      <c r="G34" s="404"/>
      <c r="H34" s="404"/>
      <c r="I34" s="404"/>
      <c r="J34" s="422"/>
    </row>
    <row r="35" spans="1:10" ht="16.5">
      <c r="A35" s="422"/>
      <c r="B35" s="423"/>
      <c r="C35" s="403"/>
      <c r="D35" s="422"/>
      <c r="E35" s="422"/>
      <c r="F35" s="422"/>
      <c r="G35" s="404"/>
      <c r="H35" s="404"/>
      <c r="I35" s="404"/>
      <c r="J35" s="422"/>
    </row>
    <row r="36" spans="1:10" ht="16.5">
      <c r="A36" s="422"/>
      <c r="B36" s="423"/>
      <c r="C36" s="403"/>
      <c r="D36" s="422"/>
      <c r="E36" s="422"/>
      <c r="F36" s="422"/>
      <c r="G36" s="404"/>
      <c r="H36" s="404"/>
      <c r="I36" s="404"/>
      <c r="J36" s="422"/>
    </row>
    <row r="37" spans="1:10" ht="16.5">
      <c r="A37" s="422"/>
      <c r="B37" s="423"/>
      <c r="C37" s="403"/>
      <c r="D37" s="422"/>
      <c r="E37" s="422"/>
      <c r="F37" s="422"/>
      <c r="G37" s="404"/>
      <c r="H37" s="404"/>
      <c r="I37" s="404"/>
      <c r="J37" s="422"/>
    </row>
    <row r="38" spans="1:10" ht="16.5">
      <c r="A38" s="422"/>
      <c r="B38" s="423"/>
      <c r="C38" s="403"/>
      <c r="D38" s="422"/>
      <c r="E38" s="422"/>
      <c r="F38" s="422"/>
      <c r="G38" s="404"/>
      <c r="H38" s="404"/>
      <c r="I38" s="404"/>
      <c r="J38" s="422"/>
    </row>
    <row r="39" spans="1:10" ht="16.5">
      <c r="A39" s="422"/>
      <c r="B39" s="423"/>
      <c r="C39" s="403"/>
      <c r="D39" s="422"/>
      <c r="E39" s="422"/>
      <c r="F39" s="422"/>
      <c r="G39" s="404"/>
      <c r="H39" s="404"/>
      <c r="I39" s="404"/>
      <c r="J39" s="422"/>
    </row>
    <row r="40" spans="1:10" ht="16.5">
      <c r="A40" s="422"/>
      <c r="B40" s="423"/>
      <c r="C40" s="403"/>
      <c r="D40" s="422"/>
      <c r="E40" s="422"/>
      <c r="F40" s="422"/>
      <c r="G40" s="404"/>
      <c r="H40" s="404"/>
      <c r="I40" s="404"/>
      <c r="J40" s="422"/>
    </row>
    <row r="41" spans="1:10" ht="16.5">
      <c r="A41" s="422"/>
      <c r="B41" s="423"/>
      <c r="C41" s="403"/>
      <c r="D41" s="422"/>
      <c r="E41" s="422"/>
      <c r="F41" s="422"/>
      <c r="G41" s="404"/>
      <c r="H41" s="404"/>
      <c r="I41" s="404"/>
      <c r="J41" s="422"/>
    </row>
    <row r="42" spans="1:10" ht="16.5">
      <c r="A42" s="422"/>
      <c r="B42" s="423"/>
      <c r="C42" s="403"/>
      <c r="D42" s="422"/>
      <c r="E42" s="422"/>
      <c r="F42" s="422"/>
      <c r="G42" s="404"/>
      <c r="H42" s="404"/>
      <c r="I42" s="404"/>
      <c r="J42" s="422"/>
    </row>
    <row r="43" spans="1:10" ht="16.5">
      <c r="A43" s="422"/>
      <c r="B43" s="423"/>
      <c r="C43" s="403"/>
      <c r="D43" s="422"/>
      <c r="E43" s="422"/>
      <c r="F43" s="422"/>
      <c r="G43" s="404"/>
      <c r="H43" s="404"/>
      <c r="I43" s="404"/>
      <c r="J43" s="422"/>
    </row>
    <row r="44" spans="1:10" ht="16.5">
      <c r="A44" s="422"/>
      <c r="B44" s="423"/>
      <c r="C44" s="403"/>
      <c r="D44" s="422"/>
      <c r="E44" s="422"/>
      <c r="F44" s="422"/>
      <c r="G44" s="404"/>
      <c r="H44" s="404"/>
      <c r="I44" s="404"/>
      <c r="J44" s="422"/>
    </row>
    <row r="45" spans="1:10" ht="16.5">
      <c r="A45" s="422"/>
      <c r="B45" s="423"/>
      <c r="C45" s="403"/>
      <c r="D45" s="422"/>
      <c r="E45" s="422"/>
      <c r="F45" s="422"/>
      <c r="G45" s="404"/>
      <c r="H45" s="404"/>
      <c r="I45" s="404"/>
      <c r="J45" s="422"/>
    </row>
    <row r="46" spans="1:10" ht="16.5">
      <c r="A46" s="422"/>
      <c r="B46" s="423"/>
      <c r="C46" s="403"/>
      <c r="D46" s="422"/>
      <c r="E46" s="422"/>
      <c r="F46" s="422"/>
      <c r="G46" s="404"/>
      <c r="H46" s="404"/>
      <c r="I46" s="404"/>
      <c r="J46" s="422"/>
    </row>
    <row r="47" spans="1:10" ht="16.5">
      <c r="A47" s="422"/>
      <c r="B47" s="423"/>
      <c r="C47" s="403"/>
      <c r="D47" s="422"/>
      <c r="E47" s="422"/>
      <c r="F47" s="422"/>
      <c r="G47" s="404"/>
      <c r="H47" s="404"/>
      <c r="I47" s="404"/>
      <c r="J47" s="422"/>
    </row>
    <row r="48" spans="1:10" ht="16.5">
      <c r="A48" s="422"/>
      <c r="B48" s="423"/>
      <c r="C48" s="403"/>
      <c r="D48" s="422"/>
      <c r="E48" s="422"/>
      <c r="F48" s="422"/>
      <c r="G48" s="404"/>
      <c r="H48" s="404"/>
      <c r="I48" s="404"/>
      <c r="J48" s="422"/>
    </row>
    <row r="49" spans="1:10" ht="16.5">
      <c r="A49" s="422"/>
      <c r="B49" s="423"/>
      <c r="C49" s="403"/>
      <c r="D49" s="422"/>
      <c r="E49" s="422"/>
      <c r="F49" s="422"/>
      <c r="G49" s="404"/>
      <c r="H49" s="404"/>
      <c r="I49" s="404"/>
      <c r="J49" s="422"/>
    </row>
    <row r="50" spans="1:10" ht="16.5">
      <c r="A50" s="422"/>
      <c r="B50" s="423"/>
      <c r="C50" s="403"/>
      <c r="D50" s="422"/>
      <c r="E50" s="422"/>
      <c r="F50" s="422"/>
      <c r="G50" s="404"/>
      <c r="H50" s="404"/>
      <c r="I50" s="404"/>
      <c r="J50" s="422"/>
    </row>
    <row r="51" spans="1:10" ht="16.5">
      <c r="A51" s="422"/>
      <c r="B51" s="423"/>
      <c r="C51" s="403"/>
      <c r="D51" s="422"/>
      <c r="E51" s="422"/>
      <c r="F51" s="422"/>
      <c r="G51" s="404"/>
      <c r="H51" s="404"/>
      <c r="I51" s="404"/>
      <c r="J51" s="422"/>
    </row>
    <row r="52" spans="1:10" ht="16.5">
      <c r="A52" s="422"/>
      <c r="B52" s="423"/>
      <c r="C52" s="403"/>
      <c r="D52" s="422"/>
      <c r="E52" s="422"/>
      <c r="F52" s="422"/>
      <c r="G52" s="404"/>
      <c r="H52" s="404"/>
      <c r="I52" s="404"/>
      <c r="J52" s="422"/>
    </row>
    <row r="53" spans="1:10" ht="16.5">
      <c r="A53" s="422"/>
      <c r="B53" s="423"/>
      <c r="C53" s="403"/>
      <c r="D53" s="422"/>
      <c r="E53" s="422"/>
      <c r="F53" s="422"/>
      <c r="G53" s="404"/>
      <c r="H53" s="404"/>
      <c r="I53" s="404"/>
      <c r="J53" s="422"/>
    </row>
    <row r="54" spans="1:10" ht="16.5">
      <c r="A54" s="422"/>
      <c r="B54" s="423"/>
      <c r="C54" s="403"/>
      <c r="D54" s="422"/>
      <c r="E54" s="422"/>
      <c r="F54" s="422"/>
      <c r="G54" s="404"/>
      <c r="H54" s="404"/>
      <c r="I54" s="404"/>
      <c r="J54" s="422"/>
    </row>
    <row r="55" spans="1:10" ht="16.5">
      <c r="A55" s="422"/>
      <c r="B55" s="423"/>
      <c r="C55" s="403"/>
      <c r="D55" s="422"/>
      <c r="E55" s="422"/>
      <c r="F55" s="422"/>
      <c r="G55" s="404"/>
      <c r="H55" s="404"/>
      <c r="I55" s="404"/>
      <c r="J55" s="422"/>
    </row>
    <row r="56" spans="1:10" ht="16.5">
      <c r="A56" s="422"/>
      <c r="B56" s="423"/>
      <c r="C56" s="403"/>
      <c r="D56" s="422"/>
      <c r="E56" s="422"/>
      <c r="F56" s="422"/>
      <c r="G56" s="404"/>
      <c r="H56" s="404"/>
      <c r="I56" s="404"/>
      <c r="J56" s="422"/>
    </row>
    <row r="57" spans="1:10" ht="16.5">
      <c r="A57" s="422"/>
      <c r="B57" s="423"/>
      <c r="C57" s="403"/>
      <c r="D57" s="422"/>
      <c r="E57" s="422"/>
      <c r="F57" s="422"/>
      <c r="G57" s="404"/>
      <c r="H57" s="404"/>
      <c r="I57" s="404"/>
      <c r="J57" s="422"/>
    </row>
    <row r="58" spans="1:10" ht="16.5">
      <c r="A58" s="422"/>
      <c r="B58" s="423"/>
      <c r="C58" s="403"/>
      <c r="D58" s="422"/>
      <c r="E58" s="422"/>
      <c r="F58" s="422"/>
      <c r="G58" s="404"/>
      <c r="H58" s="404"/>
      <c r="I58" s="404"/>
      <c r="J58" s="422"/>
    </row>
    <row r="59" spans="1:10" ht="16.5">
      <c r="A59" s="422"/>
      <c r="B59" s="423"/>
      <c r="C59" s="403"/>
      <c r="D59" s="422"/>
      <c r="E59" s="422"/>
      <c r="F59" s="422"/>
      <c r="G59" s="404"/>
      <c r="H59" s="404"/>
      <c r="I59" s="404"/>
      <c r="J59" s="422"/>
    </row>
    <row r="60" spans="1:10" ht="16.5">
      <c r="A60" s="422"/>
      <c r="B60" s="423"/>
      <c r="C60" s="403"/>
      <c r="D60" s="422"/>
      <c r="E60" s="422"/>
      <c r="F60" s="422"/>
      <c r="G60" s="404"/>
      <c r="H60" s="404"/>
      <c r="I60" s="404"/>
      <c r="J60" s="422"/>
    </row>
    <row r="61" spans="1:10" ht="16.5">
      <c r="A61" s="422"/>
      <c r="B61" s="423"/>
      <c r="C61" s="403"/>
      <c r="D61" s="422"/>
      <c r="E61" s="422"/>
      <c r="F61" s="422"/>
      <c r="G61" s="404"/>
      <c r="H61" s="404"/>
      <c r="I61" s="404"/>
      <c r="J61" s="422"/>
    </row>
    <row r="62" spans="1:10" ht="16.5">
      <c r="A62" s="422"/>
      <c r="B62" s="423"/>
      <c r="C62" s="403"/>
      <c r="D62" s="422"/>
      <c r="E62" s="422"/>
      <c r="F62" s="422"/>
      <c r="G62" s="404"/>
      <c r="H62" s="404"/>
      <c r="I62" s="404"/>
      <c r="J62" s="422"/>
    </row>
    <row r="63" spans="1:10" ht="16.5">
      <c r="A63" s="422"/>
      <c r="B63" s="423"/>
      <c r="C63" s="403"/>
      <c r="D63" s="422"/>
      <c r="E63" s="422"/>
      <c r="F63" s="422"/>
      <c r="G63" s="404"/>
      <c r="H63" s="404"/>
      <c r="I63" s="404"/>
      <c r="J63" s="422"/>
    </row>
    <row r="64" spans="1:10" ht="16.5">
      <c r="A64" s="422"/>
      <c r="B64" s="423"/>
      <c r="C64" s="403"/>
      <c r="D64" s="422"/>
      <c r="E64" s="422"/>
      <c r="F64" s="422"/>
      <c r="G64" s="404"/>
      <c r="H64" s="404"/>
      <c r="I64" s="404"/>
      <c r="J64" s="422"/>
    </row>
    <row r="65" spans="1:10" ht="16.5">
      <c r="A65" s="422"/>
      <c r="B65" s="423"/>
      <c r="C65" s="403"/>
      <c r="D65" s="422"/>
      <c r="E65" s="422"/>
      <c r="F65" s="422"/>
      <c r="G65" s="404"/>
      <c r="H65" s="404"/>
      <c r="I65" s="404"/>
      <c r="J65" s="422"/>
    </row>
    <row r="66" spans="1:10" ht="16.5">
      <c r="A66" s="422"/>
      <c r="B66" s="423"/>
      <c r="C66" s="403"/>
      <c r="D66" s="422"/>
      <c r="E66" s="422"/>
      <c r="F66" s="422"/>
      <c r="G66" s="404"/>
      <c r="H66" s="404"/>
      <c r="I66" s="404"/>
      <c r="J66" s="422"/>
    </row>
    <row r="67" spans="1:10" ht="16.5">
      <c r="A67" s="422"/>
      <c r="B67" s="423"/>
      <c r="C67" s="403"/>
      <c r="D67" s="422"/>
      <c r="E67" s="422"/>
      <c r="F67" s="422"/>
      <c r="G67" s="404"/>
      <c r="H67" s="404"/>
      <c r="I67" s="404"/>
      <c r="J67" s="422"/>
    </row>
    <row r="68" spans="1:10" ht="16.5">
      <c r="A68" s="422"/>
      <c r="B68" s="423"/>
      <c r="C68" s="403"/>
      <c r="D68" s="422"/>
      <c r="E68" s="422"/>
      <c r="F68" s="422"/>
      <c r="G68" s="404"/>
      <c r="H68" s="404"/>
      <c r="I68" s="404"/>
      <c r="J68" s="422"/>
    </row>
    <row r="69" spans="1:10" ht="16.5">
      <c r="A69" s="422"/>
      <c r="B69" s="423"/>
      <c r="C69" s="403"/>
      <c r="D69" s="422"/>
      <c r="E69" s="422"/>
      <c r="F69" s="422"/>
      <c r="G69" s="404"/>
      <c r="H69" s="404"/>
      <c r="I69" s="404"/>
      <c r="J69" s="422"/>
    </row>
    <row r="70" spans="1:10" ht="16.5">
      <c r="A70" s="422"/>
      <c r="B70" s="423"/>
      <c r="C70" s="403"/>
      <c r="D70" s="422"/>
      <c r="E70" s="422"/>
      <c r="F70" s="422"/>
      <c r="G70" s="404"/>
      <c r="H70" s="404"/>
      <c r="I70" s="404"/>
      <c r="J70" s="422"/>
    </row>
    <row r="71" spans="1:10" ht="16.5">
      <c r="A71" s="422"/>
      <c r="B71" s="423"/>
      <c r="C71" s="403"/>
      <c r="D71" s="422"/>
      <c r="E71" s="422"/>
      <c r="F71" s="422"/>
      <c r="G71" s="404"/>
      <c r="H71" s="404"/>
      <c r="I71" s="404"/>
      <c r="J71" s="422"/>
    </row>
    <row r="72" spans="1:10" ht="16.5">
      <c r="A72" s="422"/>
      <c r="B72" s="423"/>
      <c r="C72" s="403"/>
      <c r="D72" s="422"/>
      <c r="E72" s="422"/>
      <c r="F72" s="422"/>
      <c r="G72" s="404"/>
      <c r="H72" s="404"/>
      <c r="I72" s="404"/>
      <c r="J72" s="422"/>
    </row>
    <row r="73" spans="1:10" ht="16.5">
      <c r="A73" s="422"/>
      <c r="B73" s="423"/>
      <c r="C73" s="403"/>
      <c r="D73" s="422"/>
      <c r="E73" s="422"/>
      <c r="F73" s="422"/>
      <c r="G73" s="404"/>
      <c r="H73" s="404"/>
      <c r="I73" s="404"/>
      <c r="J73" s="422"/>
    </row>
    <row r="74" spans="1:10" ht="16.5">
      <c r="A74" s="422"/>
      <c r="B74" s="423"/>
      <c r="C74" s="403"/>
      <c r="D74" s="422"/>
      <c r="E74" s="422"/>
      <c r="F74" s="422"/>
      <c r="G74" s="404"/>
      <c r="H74" s="404"/>
      <c r="I74" s="404"/>
      <c r="J74" s="422"/>
    </row>
    <row r="75" spans="1:10" ht="16.5">
      <c r="A75" s="422"/>
      <c r="B75" s="423"/>
      <c r="C75" s="403"/>
      <c r="D75" s="422"/>
      <c r="E75" s="422"/>
      <c r="F75" s="422"/>
      <c r="G75" s="404"/>
      <c r="H75" s="404"/>
      <c r="I75" s="404"/>
      <c r="J75" s="422"/>
    </row>
    <row r="76" spans="1:10" ht="16.5">
      <c r="A76" s="422"/>
      <c r="B76" s="423"/>
      <c r="C76" s="403"/>
      <c r="D76" s="422"/>
      <c r="E76" s="422"/>
      <c r="F76" s="422"/>
      <c r="G76" s="404"/>
      <c r="H76" s="404"/>
      <c r="I76" s="404"/>
      <c r="J76" s="422"/>
    </row>
    <row r="77" spans="1:10" ht="16.5">
      <c r="A77" s="422"/>
      <c r="B77" s="423"/>
      <c r="C77" s="403"/>
      <c r="D77" s="422"/>
      <c r="E77" s="422"/>
      <c r="F77" s="422"/>
      <c r="G77" s="404"/>
      <c r="H77" s="404"/>
      <c r="I77" s="404"/>
      <c r="J77" s="422"/>
    </row>
    <row r="78" spans="1:10" ht="16.5">
      <c r="A78" s="422"/>
      <c r="B78" s="423"/>
      <c r="C78" s="403"/>
      <c r="D78" s="422"/>
      <c r="E78" s="422"/>
      <c r="F78" s="422"/>
      <c r="G78" s="404"/>
      <c r="H78" s="404"/>
      <c r="I78" s="404"/>
      <c r="J78" s="422"/>
    </row>
    <row r="79" spans="1:10" ht="16.5">
      <c r="A79" s="422"/>
      <c r="B79" s="423"/>
      <c r="C79" s="403"/>
      <c r="D79" s="422"/>
      <c r="E79" s="422"/>
      <c r="F79" s="422"/>
      <c r="G79" s="404"/>
      <c r="H79" s="404"/>
      <c r="I79" s="404"/>
      <c r="J79" s="422"/>
    </row>
    <row r="80" spans="1:10" ht="16.5">
      <c r="A80" s="422"/>
      <c r="B80" s="423"/>
      <c r="C80" s="403"/>
      <c r="D80" s="422"/>
      <c r="E80" s="422"/>
      <c r="F80" s="422"/>
      <c r="G80" s="404"/>
      <c r="H80" s="404"/>
      <c r="I80" s="404"/>
      <c r="J80" s="422"/>
    </row>
    <row r="81" spans="1:10" ht="16.5">
      <c r="A81" s="422"/>
      <c r="B81" s="423"/>
      <c r="C81" s="403"/>
      <c r="D81" s="422"/>
      <c r="E81" s="422"/>
      <c r="F81" s="422"/>
      <c r="G81" s="404"/>
      <c r="H81" s="404"/>
      <c r="I81" s="404"/>
      <c r="J81" s="422"/>
    </row>
    <row r="82" spans="1:10" ht="16.5">
      <c r="A82" s="422"/>
      <c r="B82" s="423"/>
      <c r="C82" s="403"/>
      <c r="D82" s="422"/>
      <c r="E82" s="422"/>
      <c r="F82" s="422"/>
      <c r="G82" s="404"/>
      <c r="H82" s="404"/>
      <c r="I82" s="404"/>
      <c r="J82" s="422"/>
    </row>
    <row r="83" spans="1:10" ht="16.5">
      <c r="A83" s="422"/>
      <c r="B83" s="423"/>
      <c r="C83" s="403"/>
      <c r="D83" s="422"/>
      <c r="E83" s="422"/>
      <c r="F83" s="422"/>
      <c r="G83" s="404"/>
      <c r="H83" s="404"/>
      <c r="I83" s="404"/>
      <c r="J83" s="422"/>
    </row>
    <row r="84" spans="1:10" ht="16.5">
      <c r="A84" s="422"/>
      <c r="B84" s="423"/>
      <c r="C84" s="403"/>
      <c r="D84" s="422"/>
      <c r="E84" s="422"/>
      <c r="F84" s="422"/>
      <c r="G84" s="404"/>
      <c r="H84" s="404"/>
      <c r="I84" s="404"/>
      <c r="J84" s="422"/>
    </row>
    <row r="85" spans="1:10" ht="16.5">
      <c r="A85" s="422"/>
      <c r="B85" s="423"/>
      <c r="C85" s="403"/>
      <c r="D85" s="422"/>
      <c r="E85" s="422"/>
      <c r="F85" s="422"/>
      <c r="G85" s="404"/>
      <c r="H85" s="404"/>
      <c r="I85" s="404"/>
      <c r="J85" s="422"/>
    </row>
    <row r="86" spans="1:10" ht="16.5">
      <c r="A86" s="422"/>
      <c r="B86" s="423"/>
      <c r="C86" s="403"/>
      <c r="D86" s="422"/>
      <c r="E86" s="422"/>
      <c r="F86" s="422"/>
      <c r="G86" s="404"/>
      <c r="H86" s="404"/>
      <c r="I86" s="404"/>
      <c r="J86" s="422"/>
    </row>
    <row r="87" spans="1:10" ht="16.5">
      <c r="A87" s="422"/>
      <c r="B87" s="423"/>
      <c r="C87" s="403"/>
      <c r="D87" s="422"/>
      <c r="E87" s="422"/>
      <c r="F87" s="422"/>
      <c r="G87" s="404"/>
      <c r="H87" s="404"/>
      <c r="I87" s="404"/>
      <c r="J87" s="422"/>
    </row>
    <row r="88" spans="1:10" ht="16.5">
      <c r="A88" s="422"/>
      <c r="B88" s="423"/>
      <c r="C88" s="403"/>
      <c r="D88" s="422"/>
      <c r="E88" s="422"/>
      <c r="F88" s="422"/>
      <c r="G88" s="404"/>
      <c r="H88" s="404"/>
      <c r="I88" s="404"/>
      <c r="J88" s="422"/>
    </row>
    <row r="89" spans="1:10" ht="16.5">
      <c r="A89" s="422"/>
      <c r="B89" s="423"/>
      <c r="C89" s="403"/>
      <c r="D89" s="422"/>
      <c r="E89" s="422"/>
      <c r="F89" s="422"/>
      <c r="G89" s="404"/>
      <c r="H89" s="404"/>
      <c r="I89" s="404"/>
      <c r="J89" s="422"/>
    </row>
    <row r="90" spans="1:10" ht="16.5">
      <c r="A90" s="422"/>
      <c r="B90" s="423"/>
      <c r="C90" s="403"/>
      <c r="D90" s="422"/>
      <c r="E90" s="422"/>
      <c r="F90" s="422"/>
      <c r="G90" s="404"/>
      <c r="H90" s="404"/>
      <c r="I90" s="404"/>
      <c r="J90" s="422"/>
    </row>
    <row r="91" spans="1:10" ht="16.5">
      <c r="A91" s="422"/>
      <c r="B91" s="423"/>
      <c r="C91" s="403"/>
      <c r="D91" s="422"/>
      <c r="E91" s="422"/>
      <c r="F91" s="422"/>
      <c r="G91" s="404"/>
      <c r="H91" s="404"/>
      <c r="I91" s="404"/>
      <c r="J91" s="422"/>
    </row>
    <row r="92" spans="1:10" ht="16.5">
      <c r="A92" s="422"/>
      <c r="B92" s="423"/>
      <c r="C92" s="403"/>
      <c r="D92" s="422"/>
      <c r="E92" s="422"/>
      <c r="F92" s="422"/>
      <c r="G92" s="404"/>
      <c r="H92" s="404"/>
      <c r="I92" s="404"/>
      <c r="J92" s="422"/>
    </row>
    <row r="93" spans="1:10" ht="16.5">
      <c r="A93" s="422"/>
      <c r="B93" s="423"/>
      <c r="C93" s="403"/>
      <c r="D93" s="422"/>
      <c r="E93" s="422"/>
      <c r="F93" s="422"/>
      <c r="G93" s="404"/>
      <c r="H93" s="404"/>
      <c r="I93" s="404"/>
      <c r="J93" s="422"/>
    </row>
    <row r="94" spans="1:10" ht="16.5">
      <c r="A94" s="422"/>
      <c r="B94" s="423"/>
      <c r="C94" s="403"/>
      <c r="D94" s="422"/>
      <c r="E94" s="422"/>
      <c r="F94" s="422"/>
      <c r="G94" s="404"/>
      <c r="H94" s="404"/>
      <c r="I94" s="404"/>
      <c r="J94" s="422"/>
    </row>
    <row r="95" spans="1:10" ht="16.5">
      <c r="A95" s="422"/>
      <c r="B95" s="423"/>
      <c r="C95" s="403"/>
      <c r="D95" s="422"/>
      <c r="E95" s="422"/>
      <c r="F95" s="422"/>
      <c r="G95" s="404"/>
      <c r="H95" s="404"/>
      <c r="I95" s="404"/>
      <c r="J95" s="422"/>
    </row>
    <row r="96" spans="1:10" ht="16.5">
      <c r="A96" s="422"/>
      <c r="B96" s="423"/>
      <c r="C96" s="403"/>
      <c r="D96" s="422"/>
      <c r="E96" s="422"/>
      <c r="F96" s="422"/>
      <c r="G96" s="404"/>
      <c r="H96" s="404"/>
      <c r="I96" s="404"/>
      <c r="J96" s="422"/>
    </row>
    <row r="97" spans="1:10" ht="16.5">
      <c r="A97" s="422"/>
      <c r="B97" s="423"/>
      <c r="C97" s="403"/>
      <c r="D97" s="422"/>
      <c r="E97" s="422"/>
      <c r="F97" s="422"/>
      <c r="G97" s="404"/>
      <c r="H97" s="404"/>
      <c r="I97" s="404"/>
      <c r="J97" s="422"/>
    </row>
    <row r="98" spans="1:10" ht="16.5">
      <c r="A98" s="422"/>
      <c r="B98" s="423"/>
      <c r="C98" s="403"/>
      <c r="D98" s="422"/>
      <c r="E98" s="422"/>
      <c r="F98" s="422"/>
      <c r="G98" s="404"/>
      <c r="H98" s="404"/>
      <c r="I98" s="404"/>
      <c r="J98" s="422"/>
    </row>
    <row r="99" spans="1:10" ht="16.5">
      <c r="A99" s="422"/>
      <c r="B99" s="423"/>
      <c r="C99" s="403"/>
      <c r="D99" s="422"/>
      <c r="E99" s="422"/>
      <c r="F99" s="422"/>
      <c r="G99" s="404"/>
      <c r="H99" s="404"/>
      <c r="I99" s="404"/>
      <c r="J99" s="422"/>
    </row>
    <row r="100" spans="1:10" ht="16.5">
      <c r="A100" s="422"/>
      <c r="B100" s="423"/>
      <c r="C100" s="403"/>
      <c r="D100" s="422"/>
      <c r="E100" s="422"/>
      <c r="F100" s="422"/>
      <c r="G100" s="404"/>
      <c r="H100" s="404"/>
      <c r="I100" s="404"/>
      <c r="J100" s="422"/>
    </row>
    <row r="101" spans="1:10" ht="16.5">
      <c r="A101" s="422"/>
      <c r="B101" s="423"/>
      <c r="C101" s="403"/>
      <c r="D101" s="422"/>
      <c r="E101" s="422"/>
      <c r="F101" s="422"/>
      <c r="G101" s="404"/>
      <c r="H101" s="404"/>
      <c r="I101" s="404"/>
      <c r="J101" s="422"/>
    </row>
    <row r="102" spans="1:10" ht="16.5">
      <c r="A102" s="422"/>
      <c r="B102" s="423"/>
      <c r="C102" s="403"/>
      <c r="D102" s="422"/>
      <c r="E102" s="422"/>
      <c r="F102" s="422"/>
      <c r="G102" s="404"/>
      <c r="H102" s="404"/>
      <c r="I102" s="404"/>
      <c r="J102" s="422"/>
    </row>
    <row r="103" spans="1:10" ht="16.5">
      <c r="A103" s="422"/>
      <c r="B103" s="423"/>
      <c r="C103" s="403"/>
      <c r="D103" s="422"/>
      <c r="E103" s="422"/>
      <c r="F103" s="422"/>
      <c r="G103" s="404"/>
      <c r="H103" s="404"/>
      <c r="I103" s="404"/>
      <c r="J103" s="422"/>
    </row>
    <row r="104" spans="1:10" ht="16.5">
      <c r="A104" s="422"/>
      <c r="B104" s="423"/>
      <c r="C104" s="403"/>
      <c r="D104" s="422"/>
      <c r="E104" s="422"/>
      <c r="F104" s="422"/>
      <c r="G104" s="404"/>
      <c r="H104" s="404"/>
      <c r="I104" s="404"/>
      <c r="J104" s="422"/>
    </row>
    <row r="105" spans="1:10" ht="16.5">
      <c r="A105" s="422"/>
      <c r="B105" s="423"/>
      <c r="C105" s="403"/>
      <c r="D105" s="422"/>
      <c r="E105" s="422"/>
      <c r="F105" s="422"/>
      <c r="G105" s="404"/>
      <c r="H105" s="404"/>
      <c r="I105" s="404"/>
      <c r="J105" s="422"/>
    </row>
    <row r="106" spans="1:10" ht="16.5">
      <c r="A106" s="422"/>
      <c r="B106" s="423"/>
      <c r="C106" s="403"/>
      <c r="D106" s="422"/>
      <c r="E106" s="422"/>
      <c r="F106" s="422"/>
      <c r="G106" s="404"/>
      <c r="H106" s="404"/>
      <c r="I106" s="404"/>
      <c r="J106" s="422"/>
    </row>
    <row r="107" spans="1:10" ht="16.5">
      <c r="A107" s="422"/>
      <c r="B107" s="423"/>
      <c r="C107" s="403"/>
      <c r="D107" s="422"/>
      <c r="E107" s="422"/>
      <c r="F107" s="422"/>
      <c r="G107" s="404"/>
      <c r="H107" s="404"/>
      <c r="I107" s="404"/>
      <c r="J107" s="422"/>
    </row>
    <row r="108" spans="1:10" ht="16.5">
      <c r="A108" s="422"/>
      <c r="B108" s="423"/>
      <c r="C108" s="403"/>
      <c r="D108" s="422"/>
      <c r="E108" s="422"/>
      <c r="F108" s="422"/>
      <c r="G108" s="404"/>
      <c r="H108" s="404"/>
      <c r="I108" s="404"/>
      <c r="J108" s="422"/>
    </row>
    <row r="109" spans="1:10" ht="16.5">
      <c r="A109" s="422"/>
      <c r="B109" s="423"/>
      <c r="C109" s="403"/>
      <c r="D109" s="422"/>
      <c r="E109" s="422"/>
      <c r="F109" s="422"/>
      <c r="G109" s="404"/>
      <c r="H109" s="404"/>
      <c r="I109" s="404"/>
      <c r="J109" s="422"/>
    </row>
    <row r="110" spans="1:10" ht="16.5">
      <c r="A110" s="422"/>
      <c r="B110" s="423"/>
      <c r="C110" s="403"/>
      <c r="D110" s="422"/>
      <c r="E110" s="422"/>
      <c r="F110" s="422"/>
      <c r="G110" s="404"/>
      <c r="H110" s="404"/>
      <c r="I110" s="404"/>
      <c r="J110" s="422"/>
    </row>
    <row r="111" spans="1:10" ht="16.5">
      <c r="A111" s="422"/>
      <c r="B111" s="423"/>
      <c r="C111" s="403"/>
      <c r="D111" s="422"/>
      <c r="E111" s="422"/>
      <c r="F111" s="422"/>
      <c r="G111" s="404"/>
      <c r="H111" s="404"/>
      <c r="I111" s="404"/>
      <c r="J111" s="422"/>
    </row>
    <row r="112" spans="1:10" ht="16.5">
      <c r="A112" s="422"/>
      <c r="B112" s="423"/>
      <c r="C112" s="403"/>
      <c r="D112" s="422"/>
      <c r="E112" s="422"/>
      <c r="F112" s="422"/>
      <c r="G112" s="404"/>
      <c r="H112" s="404"/>
      <c r="I112" s="404"/>
      <c r="J112" s="422"/>
    </row>
    <row r="113" spans="1:10" ht="16.5">
      <c r="A113" s="422"/>
      <c r="B113" s="423"/>
      <c r="C113" s="403"/>
      <c r="D113" s="422"/>
      <c r="E113" s="422"/>
      <c r="F113" s="422"/>
      <c r="G113" s="404"/>
      <c r="H113" s="404"/>
      <c r="I113" s="404"/>
      <c r="J113" s="422"/>
    </row>
    <row r="114" spans="1:10" ht="16.5">
      <c r="A114" s="422"/>
      <c r="B114" s="423"/>
      <c r="C114" s="403"/>
      <c r="D114" s="422"/>
      <c r="E114" s="422"/>
      <c r="F114" s="422"/>
      <c r="G114" s="404"/>
      <c r="H114" s="404"/>
      <c r="I114" s="404"/>
      <c r="J114" s="422"/>
    </row>
    <row r="115" spans="1:10" ht="16.5">
      <c r="A115" s="422"/>
      <c r="B115" s="423"/>
      <c r="C115" s="403"/>
      <c r="D115" s="422"/>
      <c r="E115" s="422"/>
      <c r="F115" s="422"/>
      <c r="G115" s="404"/>
      <c r="H115" s="404"/>
      <c r="I115" s="404"/>
      <c r="J115" s="422"/>
    </row>
    <row r="116" spans="1:10" ht="16.5">
      <c r="A116" s="422"/>
      <c r="B116" s="423"/>
      <c r="C116" s="403"/>
      <c r="D116" s="422"/>
      <c r="E116" s="422"/>
      <c r="F116" s="422"/>
      <c r="G116" s="404"/>
      <c r="H116" s="404"/>
      <c r="I116" s="404"/>
      <c r="J116" s="422"/>
    </row>
    <row r="117" spans="1:10" ht="16.5">
      <c r="A117" s="422"/>
      <c r="B117" s="423"/>
      <c r="C117" s="403"/>
      <c r="D117" s="422"/>
      <c r="E117" s="422"/>
      <c r="F117" s="422"/>
      <c r="G117" s="404"/>
      <c r="H117" s="404"/>
      <c r="I117" s="404"/>
      <c r="J117" s="422"/>
    </row>
    <row r="118" spans="1:10" ht="16.5">
      <c r="A118" s="422"/>
      <c r="B118" s="423"/>
      <c r="C118" s="403"/>
      <c r="D118" s="422"/>
      <c r="E118" s="422"/>
      <c r="F118" s="422"/>
      <c r="G118" s="404"/>
      <c r="H118" s="404"/>
      <c r="I118" s="404"/>
      <c r="J118" s="422"/>
    </row>
    <row r="119" spans="1:10" ht="16.5">
      <c r="A119" s="422"/>
      <c r="B119" s="423"/>
      <c r="C119" s="403"/>
      <c r="D119" s="422"/>
      <c r="E119" s="422"/>
      <c r="F119" s="422"/>
      <c r="G119" s="404"/>
      <c r="H119" s="404"/>
      <c r="I119" s="404"/>
      <c r="J119" s="422"/>
    </row>
    <row r="120" spans="1:10" ht="16.5">
      <c r="A120" s="422"/>
      <c r="B120" s="423"/>
      <c r="C120" s="403"/>
      <c r="D120" s="422"/>
      <c r="E120" s="422"/>
      <c r="F120" s="422"/>
      <c r="G120" s="404"/>
      <c r="H120" s="404"/>
      <c r="I120" s="404"/>
      <c r="J120" s="422"/>
    </row>
    <row r="121" spans="1:10" ht="16.5">
      <c r="A121" s="422"/>
      <c r="B121" s="423"/>
      <c r="C121" s="403"/>
      <c r="D121" s="422"/>
      <c r="E121" s="422"/>
      <c r="F121" s="422"/>
      <c r="G121" s="404"/>
      <c r="H121" s="404"/>
      <c r="I121" s="404"/>
      <c r="J121" s="422"/>
    </row>
    <row r="122" spans="1:10" ht="16.5">
      <c r="A122" s="422"/>
      <c r="B122" s="423"/>
      <c r="C122" s="403"/>
      <c r="D122" s="422"/>
      <c r="E122" s="422"/>
      <c r="F122" s="422"/>
      <c r="G122" s="404"/>
      <c r="H122" s="404"/>
      <c r="I122" s="404"/>
      <c r="J122" s="422"/>
    </row>
    <row r="123" spans="1:10" ht="16.5">
      <c r="A123" s="422"/>
      <c r="B123" s="423"/>
      <c r="C123" s="403"/>
      <c r="D123" s="422"/>
      <c r="E123" s="422"/>
      <c r="F123" s="422"/>
      <c r="G123" s="404"/>
      <c r="H123" s="404"/>
      <c r="I123" s="404"/>
      <c r="J123" s="422"/>
    </row>
    <row r="124" spans="1:10" ht="16.5">
      <c r="A124" s="422"/>
      <c r="B124" s="423"/>
      <c r="C124" s="403"/>
      <c r="D124" s="422"/>
      <c r="E124" s="422"/>
      <c r="F124" s="422"/>
      <c r="G124" s="404"/>
      <c r="H124" s="404"/>
      <c r="I124" s="404"/>
      <c r="J124" s="422"/>
    </row>
    <row r="125" spans="1:10" ht="16.5">
      <c r="A125" s="422"/>
      <c r="B125" s="423"/>
      <c r="C125" s="403"/>
      <c r="D125" s="422"/>
      <c r="E125" s="422"/>
      <c r="F125" s="422"/>
      <c r="G125" s="404"/>
      <c r="H125" s="404"/>
      <c r="I125" s="404"/>
      <c r="J125" s="422"/>
    </row>
    <row r="126" spans="1:10" ht="16.5">
      <c r="A126" s="422"/>
      <c r="B126" s="423"/>
      <c r="C126" s="403"/>
      <c r="D126" s="422"/>
      <c r="E126" s="422"/>
      <c r="F126" s="422"/>
      <c r="G126" s="404"/>
      <c r="H126" s="404"/>
      <c r="I126" s="404"/>
      <c r="J126" s="422"/>
    </row>
    <row r="127" spans="1:10" ht="16.5">
      <c r="A127" s="422"/>
      <c r="B127" s="423"/>
      <c r="C127" s="403"/>
      <c r="D127" s="422"/>
      <c r="E127" s="422"/>
      <c r="F127" s="422"/>
      <c r="G127" s="404"/>
      <c r="H127" s="404"/>
      <c r="I127" s="404"/>
      <c r="J127" s="422"/>
    </row>
    <row r="128" spans="1:10" ht="16.5">
      <c r="A128" s="422"/>
      <c r="B128" s="423"/>
      <c r="C128" s="403"/>
      <c r="D128" s="422"/>
      <c r="E128" s="422"/>
      <c r="F128" s="422"/>
      <c r="G128" s="404"/>
      <c r="H128" s="404"/>
      <c r="I128" s="404"/>
      <c r="J128" s="422"/>
    </row>
    <row r="129" spans="1:10" ht="16.5">
      <c r="A129" s="422"/>
      <c r="B129" s="423"/>
      <c r="C129" s="403"/>
      <c r="D129" s="422"/>
      <c r="E129" s="422"/>
      <c r="F129" s="422"/>
      <c r="G129" s="404"/>
      <c r="H129" s="404"/>
      <c r="I129" s="404"/>
      <c r="J129" s="422"/>
    </row>
    <row r="130" spans="1:10" ht="16.5">
      <c r="A130" s="422"/>
      <c r="B130" s="423"/>
      <c r="C130" s="403"/>
      <c r="D130" s="422"/>
      <c r="E130" s="422"/>
      <c r="F130" s="422"/>
      <c r="G130" s="404"/>
      <c r="H130" s="404"/>
      <c r="I130" s="404"/>
      <c r="J130" s="422"/>
    </row>
    <row r="131" spans="1:10" ht="16.5">
      <c r="A131" s="422"/>
      <c r="B131" s="423"/>
      <c r="C131" s="403"/>
      <c r="D131" s="422"/>
      <c r="E131" s="422"/>
      <c r="F131" s="422"/>
      <c r="G131" s="404"/>
      <c r="H131" s="404"/>
      <c r="I131" s="404"/>
      <c r="J131" s="422"/>
    </row>
    <row r="132" spans="1:10" ht="16.5">
      <c r="A132" s="422"/>
      <c r="B132" s="423"/>
      <c r="C132" s="403"/>
      <c r="D132" s="422"/>
      <c r="E132" s="422"/>
      <c r="F132" s="422"/>
      <c r="G132" s="404"/>
      <c r="H132" s="404"/>
      <c r="I132" s="404"/>
      <c r="J132" s="422"/>
    </row>
    <row r="133" spans="1:10" ht="16.5">
      <c r="A133" s="422"/>
      <c r="B133" s="423"/>
      <c r="C133" s="403"/>
      <c r="D133" s="422"/>
      <c r="E133" s="422"/>
      <c r="F133" s="422"/>
      <c r="G133" s="404"/>
      <c r="H133" s="404"/>
      <c r="I133" s="404"/>
      <c r="J133" s="422"/>
    </row>
    <row r="134" spans="1:10" ht="16.5">
      <c r="A134" s="422"/>
      <c r="B134" s="423"/>
      <c r="C134" s="403"/>
      <c r="D134" s="422"/>
      <c r="E134" s="422"/>
      <c r="F134" s="422"/>
      <c r="G134" s="404"/>
      <c r="H134" s="404"/>
      <c r="I134" s="404"/>
      <c r="J134" s="422"/>
    </row>
    <row r="135" spans="1:10" ht="16.5">
      <c r="A135" s="422"/>
      <c r="B135" s="423"/>
      <c r="C135" s="403"/>
      <c r="D135" s="422"/>
      <c r="E135" s="422"/>
      <c r="F135" s="422"/>
      <c r="G135" s="404"/>
      <c r="H135" s="404"/>
      <c r="I135" s="404"/>
      <c r="J135" s="422"/>
    </row>
    <row r="136" spans="1:10" ht="16.5">
      <c r="A136" s="422"/>
      <c r="B136" s="423"/>
      <c r="C136" s="403"/>
      <c r="D136" s="422"/>
      <c r="E136" s="422"/>
      <c r="F136" s="422"/>
      <c r="G136" s="404"/>
      <c r="H136" s="404"/>
      <c r="I136" s="404"/>
      <c r="J136" s="422"/>
    </row>
    <row r="137" spans="1:10" ht="16.5">
      <c r="A137" s="422"/>
      <c r="B137" s="423"/>
      <c r="C137" s="403"/>
      <c r="D137" s="422"/>
      <c r="E137" s="422"/>
      <c r="F137" s="422"/>
      <c r="G137" s="404"/>
      <c r="H137" s="404"/>
      <c r="I137" s="404"/>
      <c r="J137" s="422"/>
    </row>
    <row r="138" spans="1:10" ht="16.5">
      <c r="A138" s="422"/>
      <c r="B138" s="423"/>
      <c r="C138" s="403"/>
      <c r="D138" s="422"/>
      <c r="E138" s="422"/>
      <c r="F138" s="422"/>
      <c r="G138" s="404"/>
      <c r="H138" s="404"/>
      <c r="I138" s="404"/>
      <c r="J138" s="422"/>
    </row>
    <row r="139" spans="1:10" ht="16.5">
      <c r="A139" s="422"/>
      <c r="B139" s="423"/>
      <c r="C139" s="403"/>
      <c r="D139" s="422"/>
      <c r="E139" s="422"/>
      <c r="F139" s="422"/>
      <c r="G139" s="404"/>
      <c r="H139" s="404"/>
      <c r="I139" s="404"/>
      <c r="J139" s="422"/>
    </row>
    <row r="140" spans="1:10" ht="16.5">
      <c r="A140" s="422"/>
      <c r="B140" s="423"/>
      <c r="C140" s="403"/>
      <c r="D140" s="422"/>
      <c r="E140" s="422"/>
      <c r="F140" s="422"/>
      <c r="G140" s="404"/>
      <c r="H140" s="404"/>
      <c r="I140" s="404"/>
      <c r="J140" s="422"/>
    </row>
    <row r="141" spans="1:10" ht="16.5">
      <c r="A141" s="422"/>
      <c r="B141" s="423"/>
      <c r="C141" s="403"/>
      <c r="D141" s="422"/>
      <c r="E141" s="422"/>
      <c r="F141" s="422"/>
      <c r="G141" s="404"/>
      <c r="H141" s="404"/>
      <c r="I141" s="404"/>
      <c r="J141" s="422"/>
    </row>
    <row r="142" spans="1:10" ht="16.5">
      <c r="A142" s="422"/>
      <c r="B142" s="423"/>
      <c r="C142" s="403"/>
      <c r="D142" s="422"/>
      <c r="E142" s="422"/>
      <c r="F142" s="422"/>
      <c r="G142" s="404"/>
      <c r="H142" s="404"/>
      <c r="I142" s="404"/>
      <c r="J142" s="422"/>
    </row>
    <row r="143" spans="1:10" ht="16.5">
      <c r="A143" s="422"/>
      <c r="B143" s="423"/>
      <c r="C143" s="403"/>
      <c r="D143" s="422"/>
      <c r="E143" s="422"/>
      <c r="F143" s="422"/>
      <c r="G143" s="404"/>
      <c r="H143" s="404"/>
      <c r="I143" s="404"/>
      <c r="J143" s="422"/>
    </row>
    <row r="144" spans="1:10" ht="16.5">
      <c r="A144" s="422"/>
      <c r="B144" s="423"/>
      <c r="C144" s="403"/>
      <c r="D144" s="422"/>
      <c r="E144" s="422"/>
      <c r="F144" s="422"/>
      <c r="G144" s="404"/>
      <c r="H144" s="404"/>
      <c r="I144" s="404"/>
      <c r="J144" s="422"/>
    </row>
    <row r="145" spans="1:10" ht="16.5">
      <c r="A145" s="422"/>
      <c r="B145" s="423"/>
      <c r="C145" s="403"/>
      <c r="D145" s="422"/>
      <c r="E145" s="422"/>
      <c r="F145" s="422"/>
      <c r="G145" s="404"/>
      <c r="H145" s="404"/>
      <c r="I145" s="404"/>
      <c r="J145" s="422"/>
    </row>
    <row r="146" spans="1:10" ht="16.5">
      <c r="A146" s="422"/>
      <c r="B146" s="423"/>
      <c r="C146" s="403"/>
      <c r="D146" s="422"/>
      <c r="E146" s="422"/>
      <c r="F146" s="422"/>
      <c r="G146" s="404"/>
      <c r="H146" s="404"/>
      <c r="I146" s="404"/>
      <c r="J146" s="422"/>
    </row>
    <row r="147" spans="1:10" ht="16.5">
      <c r="A147" s="422"/>
      <c r="B147" s="423"/>
      <c r="C147" s="403"/>
      <c r="D147" s="422"/>
      <c r="E147" s="422"/>
      <c r="F147" s="422"/>
      <c r="G147" s="404"/>
      <c r="H147" s="404"/>
      <c r="I147" s="404"/>
      <c r="J147" s="422"/>
    </row>
    <row r="148" spans="1:10" ht="16.5">
      <c r="A148" s="422"/>
      <c r="B148" s="423"/>
      <c r="C148" s="403"/>
      <c r="D148" s="422"/>
      <c r="E148" s="422"/>
      <c r="F148" s="422"/>
      <c r="G148" s="404"/>
      <c r="H148" s="404"/>
      <c r="I148" s="404"/>
      <c r="J148" s="422"/>
    </row>
    <row r="149" spans="1:10" ht="16.5">
      <c r="A149" s="422"/>
      <c r="B149" s="423"/>
      <c r="C149" s="403"/>
      <c r="D149" s="422"/>
      <c r="E149" s="422"/>
      <c r="F149" s="422"/>
      <c r="G149" s="404"/>
      <c r="H149" s="404"/>
      <c r="I149" s="404"/>
      <c r="J149" s="422"/>
    </row>
    <row r="150" spans="1:10" ht="16.5">
      <c r="A150" s="422"/>
      <c r="B150" s="423"/>
      <c r="C150" s="403"/>
      <c r="D150" s="422"/>
      <c r="E150" s="422"/>
      <c r="F150" s="422"/>
      <c r="G150" s="404"/>
      <c r="H150" s="404"/>
      <c r="I150" s="404"/>
      <c r="J150" s="422"/>
    </row>
    <row r="151" spans="1:10" ht="16.5">
      <c r="A151" s="422"/>
      <c r="B151" s="423"/>
      <c r="C151" s="403"/>
      <c r="D151" s="422"/>
      <c r="E151" s="422"/>
      <c r="F151" s="422"/>
      <c r="G151" s="404"/>
      <c r="H151" s="404"/>
      <c r="I151" s="404"/>
      <c r="J151" s="422"/>
    </row>
    <row r="152" spans="1:10" ht="16.5">
      <c r="A152" s="422"/>
      <c r="B152" s="423"/>
      <c r="C152" s="403"/>
      <c r="D152" s="422"/>
      <c r="E152" s="422"/>
      <c r="F152" s="422"/>
      <c r="G152" s="404"/>
      <c r="H152" s="404"/>
      <c r="I152" s="404"/>
      <c r="J152" s="422"/>
    </row>
    <row r="153" spans="1:10" ht="16.5">
      <c r="A153" s="422"/>
      <c r="B153" s="423"/>
      <c r="C153" s="403"/>
      <c r="D153" s="422"/>
      <c r="E153" s="422"/>
      <c r="F153" s="422"/>
      <c r="G153" s="404"/>
      <c r="H153" s="404"/>
      <c r="I153" s="404"/>
      <c r="J153" s="422"/>
    </row>
    <row r="154" spans="1:10" ht="16.5">
      <c r="A154" s="422"/>
      <c r="B154" s="423"/>
      <c r="C154" s="403"/>
      <c r="D154" s="422"/>
      <c r="E154" s="422"/>
      <c r="F154" s="422"/>
      <c r="G154" s="404"/>
      <c r="H154" s="404"/>
      <c r="I154" s="404"/>
      <c r="J154" s="422"/>
    </row>
    <row r="155" spans="1:10" ht="16.5">
      <c r="A155" s="422"/>
      <c r="B155" s="423"/>
      <c r="C155" s="403"/>
      <c r="D155" s="422"/>
      <c r="E155" s="422"/>
      <c r="F155" s="422"/>
      <c r="G155" s="404"/>
      <c r="H155" s="404"/>
      <c r="I155" s="404"/>
      <c r="J155" s="422"/>
    </row>
    <row r="156" spans="1:10" ht="16.5">
      <c r="A156" s="422"/>
      <c r="B156" s="423"/>
      <c r="C156" s="403"/>
      <c r="D156" s="422"/>
      <c r="E156" s="422"/>
      <c r="F156" s="422"/>
      <c r="G156" s="404"/>
      <c r="H156" s="404"/>
      <c r="I156" s="404"/>
      <c r="J156" s="422"/>
    </row>
    <row r="157" spans="1:10" ht="16.5">
      <c r="A157" s="422"/>
      <c r="B157" s="423"/>
      <c r="C157" s="403"/>
      <c r="D157" s="422"/>
      <c r="E157" s="422"/>
      <c r="F157" s="422"/>
      <c r="G157" s="404"/>
      <c r="H157" s="404"/>
      <c r="I157" s="404"/>
      <c r="J157" s="422"/>
    </row>
    <row r="158" spans="1:10" ht="16.5">
      <c r="A158" s="422"/>
      <c r="B158" s="423"/>
      <c r="C158" s="403"/>
      <c r="D158" s="422"/>
      <c r="E158" s="422"/>
      <c r="F158" s="422"/>
      <c r="G158" s="404"/>
      <c r="H158" s="404"/>
      <c r="I158" s="404"/>
      <c r="J158" s="422"/>
    </row>
    <row r="159" spans="1:10" ht="16.5">
      <c r="A159" s="422"/>
      <c r="B159" s="423"/>
      <c r="C159" s="403"/>
      <c r="D159" s="422"/>
      <c r="E159" s="422"/>
      <c r="F159" s="422"/>
      <c r="G159" s="404"/>
      <c r="H159" s="404"/>
      <c r="I159" s="404"/>
      <c r="J159" s="422"/>
    </row>
    <row r="160" spans="1:10" ht="16.5">
      <c r="A160" s="422"/>
      <c r="B160" s="423"/>
      <c r="C160" s="403"/>
      <c r="D160" s="422"/>
      <c r="E160" s="422"/>
      <c r="F160" s="422"/>
      <c r="G160" s="404"/>
      <c r="H160" s="404"/>
      <c r="I160" s="404"/>
      <c r="J160" s="422"/>
    </row>
    <row r="161" spans="1:10" ht="16.5">
      <c r="A161" s="422"/>
      <c r="B161" s="423"/>
      <c r="C161" s="403"/>
      <c r="D161" s="422"/>
      <c r="E161" s="422"/>
      <c r="F161" s="422"/>
      <c r="G161" s="404"/>
      <c r="H161" s="404"/>
      <c r="I161" s="404"/>
      <c r="J161" s="422"/>
    </row>
    <row r="162" spans="1:10" ht="16.5">
      <c r="A162" s="422"/>
      <c r="B162" s="423"/>
      <c r="C162" s="403"/>
      <c r="D162" s="422"/>
      <c r="E162" s="422"/>
      <c r="F162" s="422"/>
      <c r="G162" s="404"/>
      <c r="H162" s="404"/>
      <c r="I162" s="404"/>
      <c r="J162" s="422"/>
    </row>
    <row r="163" spans="1:10" ht="16.5">
      <c r="A163" s="422"/>
      <c r="B163" s="423"/>
      <c r="C163" s="403"/>
      <c r="D163" s="422"/>
      <c r="E163" s="422"/>
      <c r="F163" s="422"/>
      <c r="G163" s="404"/>
      <c r="H163" s="404"/>
      <c r="I163" s="404"/>
      <c r="J163" s="422"/>
    </row>
    <row r="164" spans="1:10" ht="16.5">
      <c r="A164" s="422"/>
      <c r="B164" s="423"/>
      <c r="C164" s="403"/>
      <c r="D164" s="422"/>
      <c r="E164" s="422"/>
      <c r="F164" s="422"/>
      <c r="G164" s="404"/>
      <c r="H164" s="404"/>
      <c r="I164" s="404"/>
      <c r="J164" s="422"/>
    </row>
    <row r="165" spans="1:10" ht="16.5">
      <c r="A165" s="422"/>
      <c r="B165" s="423"/>
      <c r="C165" s="403"/>
      <c r="D165" s="422"/>
      <c r="E165" s="422"/>
      <c r="F165" s="422"/>
      <c r="G165" s="404"/>
      <c r="H165" s="404"/>
      <c r="I165" s="404"/>
      <c r="J165" s="422"/>
    </row>
    <row r="166" spans="1:10" ht="16.5">
      <c r="A166" s="422"/>
      <c r="B166" s="423"/>
      <c r="C166" s="403"/>
      <c r="D166" s="422"/>
      <c r="E166" s="422"/>
      <c r="F166" s="422"/>
      <c r="G166" s="404"/>
      <c r="H166" s="404"/>
      <c r="I166" s="404"/>
      <c r="J166" s="422"/>
    </row>
    <row r="167" spans="1:10" ht="16.5">
      <c r="A167" s="422"/>
      <c r="B167" s="423"/>
      <c r="C167" s="403"/>
      <c r="D167" s="422"/>
      <c r="E167" s="422"/>
      <c r="F167" s="422"/>
      <c r="G167" s="404"/>
      <c r="H167" s="404"/>
      <c r="I167" s="404"/>
      <c r="J167" s="422"/>
    </row>
    <row r="168" spans="1:10" ht="16.5">
      <c r="A168" s="422"/>
      <c r="B168" s="423"/>
      <c r="C168" s="403"/>
      <c r="D168" s="422"/>
      <c r="E168" s="422"/>
      <c r="F168" s="422"/>
      <c r="G168" s="404"/>
      <c r="H168" s="404"/>
      <c r="I168" s="404"/>
      <c r="J168" s="422"/>
    </row>
    <row r="169" spans="1:10" ht="16.5">
      <c r="A169" s="422"/>
      <c r="B169" s="423"/>
      <c r="C169" s="403"/>
      <c r="D169" s="422"/>
      <c r="E169" s="422"/>
      <c r="F169" s="422"/>
      <c r="G169" s="404"/>
      <c r="H169" s="404"/>
      <c r="I169" s="404"/>
      <c r="J169" s="422"/>
    </row>
    <row r="170" spans="1:10" ht="16.5">
      <c r="A170" s="422"/>
      <c r="B170" s="423"/>
      <c r="C170" s="403"/>
      <c r="D170" s="422"/>
      <c r="E170" s="422"/>
      <c r="F170" s="422"/>
      <c r="G170" s="404"/>
      <c r="H170" s="404"/>
      <c r="I170" s="404"/>
      <c r="J170" s="422"/>
    </row>
    <row r="171" spans="1:10" ht="16.5">
      <c r="A171" s="422"/>
      <c r="B171" s="423"/>
      <c r="C171" s="403"/>
      <c r="D171" s="422"/>
      <c r="E171" s="422"/>
      <c r="F171" s="422"/>
      <c r="G171" s="404"/>
      <c r="H171" s="404"/>
      <c r="I171" s="404"/>
      <c r="J171" s="422"/>
    </row>
    <row r="172" spans="1:10" ht="16.5">
      <c r="A172" s="422"/>
      <c r="B172" s="423"/>
      <c r="C172" s="403"/>
      <c r="D172" s="422"/>
      <c r="E172" s="422"/>
      <c r="F172" s="422"/>
      <c r="G172" s="404"/>
      <c r="H172" s="404"/>
      <c r="I172" s="404"/>
      <c r="J172" s="422"/>
    </row>
    <row r="173" spans="1:10" ht="16.5">
      <c r="A173" s="422"/>
      <c r="B173" s="423"/>
      <c r="C173" s="403"/>
      <c r="D173" s="422"/>
      <c r="E173" s="422"/>
      <c r="F173" s="422"/>
      <c r="G173" s="404"/>
      <c r="H173" s="404"/>
      <c r="I173" s="404"/>
      <c r="J173" s="422"/>
    </row>
    <row r="174" spans="1:10" ht="16.5">
      <c r="A174" s="422"/>
      <c r="B174" s="423"/>
      <c r="C174" s="403"/>
      <c r="D174" s="422"/>
      <c r="E174" s="422"/>
      <c r="F174" s="422"/>
      <c r="G174" s="404"/>
      <c r="H174" s="404"/>
      <c r="I174" s="404"/>
      <c r="J174" s="422"/>
    </row>
    <row r="175" spans="1:10" ht="16.5">
      <c r="A175" s="422"/>
      <c r="B175" s="423"/>
      <c r="C175" s="403"/>
      <c r="D175" s="422"/>
      <c r="E175" s="422"/>
      <c r="F175" s="422"/>
      <c r="G175" s="404"/>
      <c r="H175" s="404"/>
      <c r="I175" s="404"/>
      <c r="J175" s="422"/>
    </row>
    <row r="176" spans="1:10" ht="16.5">
      <c r="A176" s="422"/>
      <c r="B176" s="423"/>
      <c r="C176" s="403"/>
      <c r="D176" s="422"/>
      <c r="E176" s="422"/>
      <c r="F176" s="422"/>
      <c r="G176" s="404"/>
      <c r="H176" s="404"/>
      <c r="I176" s="404"/>
      <c r="J176" s="422"/>
    </row>
    <row r="177" spans="1:10" ht="16.5">
      <c r="A177" s="422"/>
      <c r="B177" s="423"/>
      <c r="C177" s="403"/>
      <c r="D177" s="422"/>
      <c r="E177" s="422"/>
      <c r="F177" s="422"/>
      <c r="G177" s="404"/>
      <c r="H177" s="404"/>
      <c r="I177" s="404"/>
      <c r="J177" s="422"/>
    </row>
    <row r="178" spans="1:10" ht="16.5">
      <c r="A178" s="422"/>
      <c r="B178" s="423"/>
      <c r="C178" s="403"/>
      <c r="D178" s="422"/>
      <c r="E178" s="422"/>
      <c r="F178" s="422"/>
      <c r="G178" s="404"/>
      <c r="H178" s="404"/>
      <c r="I178" s="404"/>
      <c r="J178" s="422"/>
    </row>
    <row r="179" spans="1:10" ht="16.5">
      <c r="A179" s="422"/>
      <c r="B179" s="423"/>
      <c r="C179" s="403"/>
      <c r="D179" s="422"/>
      <c r="E179" s="422"/>
      <c r="F179" s="422"/>
      <c r="G179" s="404"/>
      <c r="H179" s="404"/>
      <c r="I179" s="404"/>
      <c r="J179" s="422"/>
    </row>
    <row r="180" spans="1:10" ht="16.5">
      <c r="A180" s="422"/>
      <c r="B180" s="423"/>
      <c r="C180" s="403"/>
      <c r="D180" s="422"/>
      <c r="E180" s="422"/>
      <c r="F180" s="422"/>
      <c r="G180" s="404"/>
      <c r="H180" s="404"/>
      <c r="I180" s="404"/>
      <c r="J180" s="422"/>
    </row>
    <row r="181" spans="1:10" ht="16.5">
      <c r="A181" s="422"/>
      <c r="B181" s="423"/>
      <c r="C181" s="403"/>
      <c r="D181" s="422"/>
      <c r="E181" s="422"/>
      <c r="F181" s="422"/>
      <c r="G181" s="404"/>
      <c r="H181" s="404"/>
      <c r="I181" s="404"/>
      <c r="J181" s="422"/>
    </row>
    <row r="182" spans="1:10" ht="16.5">
      <c r="A182" s="422"/>
      <c r="B182" s="423"/>
      <c r="C182" s="403"/>
      <c r="D182" s="422"/>
      <c r="E182" s="422"/>
      <c r="F182" s="422"/>
      <c r="G182" s="404"/>
      <c r="H182" s="404"/>
      <c r="I182" s="404"/>
      <c r="J182" s="422"/>
    </row>
    <row r="183" spans="1:10" ht="16.5">
      <c r="A183" s="422"/>
      <c r="B183" s="423"/>
      <c r="C183" s="403"/>
      <c r="D183" s="422"/>
      <c r="E183" s="422"/>
      <c r="F183" s="422"/>
      <c r="G183" s="404"/>
      <c r="H183" s="404"/>
      <c r="I183" s="404"/>
      <c r="J183" s="422"/>
    </row>
    <row r="184" spans="1:10" ht="16.5">
      <c r="A184" s="422"/>
      <c r="B184" s="423"/>
      <c r="C184" s="403"/>
      <c r="D184" s="422"/>
      <c r="E184" s="422"/>
      <c r="F184" s="422"/>
      <c r="G184" s="404"/>
      <c r="H184" s="404"/>
      <c r="I184" s="404"/>
      <c r="J184" s="422"/>
    </row>
    <row r="185" spans="1:10" ht="16.5">
      <c r="A185" s="422"/>
      <c r="B185" s="423"/>
      <c r="C185" s="403"/>
      <c r="D185" s="422"/>
      <c r="E185" s="422"/>
      <c r="F185" s="422"/>
      <c r="G185" s="404"/>
      <c r="H185" s="404"/>
      <c r="I185" s="404"/>
      <c r="J185" s="422"/>
    </row>
    <row r="186" spans="1:10" ht="16.5">
      <c r="A186" s="422"/>
      <c r="B186" s="423"/>
      <c r="C186" s="403"/>
      <c r="D186" s="422"/>
      <c r="E186" s="422"/>
      <c r="F186" s="422"/>
      <c r="G186" s="404"/>
      <c r="H186" s="404"/>
      <c r="I186" s="404"/>
      <c r="J186" s="422"/>
    </row>
    <row r="187" spans="1:10" ht="16.5">
      <c r="A187" s="422"/>
      <c r="B187" s="423"/>
      <c r="C187" s="403"/>
      <c r="D187" s="422"/>
      <c r="E187" s="422"/>
      <c r="F187" s="422"/>
      <c r="G187" s="404"/>
      <c r="H187" s="404"/>
      <c r="I187" s="404"/>
      <c r="J187" s="422"/>
    </row>
    <row r="188" spans="1:10" ht="16.5">
      <c r="A188" s="422"/>
      <c r="B188" s="423"/>
      <c r="C188" s="403"/>
      <c r="D188" s="422"/>
      <c r="E188" s="422"/>
      <c r="F188" s="422"/>
      <c r="G188" s="404"/>
      <c r="H188" s="404"/>
      <c r="I188" s="404"/>
      <c r="J188" s="422"/>
    </row>
    <row r="189" spans="1:10" ht="16.5">
      <c r="A189" s="422"/>
      <c r="B189" s="423"/>
      <c r="C189" s="403"/>
      <c r="D189" s="422"/>
      <c r="E189" s="422"/>
      <c r="F189" s="422"/>
      <c r="G189" s="404"/>
      <c r="H189" s="404"/>
      <c r="I189" s="404"/>
      <c r="J189" s="422"/>
    </row>
    <row r="190" spans="1:10" ht="16.5">
      <c r="A190" s="422"/>
      <c r="B190" s="423"/>
      <c r="C190" s="403"/>
      <c r="D190" s="422"/>
      <c r="E190" s="422"/>
      <c r="F190" s="422"/>
      <c r="G190" s="404"/>
      <c r="H190" s="404"/>
      <c r="I190" s="404"/>
      <c r="J190" s="422"/>
    </row>
    <row r="191" spans="1:10" ht="16.5">
      <c r="A191" s="422"/>
      <c r="B191" s="423"/>
      <c r="C191" s="403"/>
      <c r="D191" s="422"/>
      <c r="E191" s="422"/>
      <c r="F191" s="422"/>
      <c r="G191" s="404"/>
      <c r="H191" s="404"/>
      <c r="I191" s="404"/>
      <c r="J191" s="422"/>
    </row>
    <row r="192" spans="1:10" ht="16.5">
      <c r="A192" s="422"/>
      <c r="B192" s="423"/>
      <c r="C192" s="403"/>
      <c r="D192" s="422"/>
      <c r="E192" s="422"/>
      <c r="F192" s="422"/>
      <c r="G192" s="404"/>
      <c r="H192" s="404"/>
      <c r="I192" s="404"/>
      <c r="J192" s="422"/>
    </row>
    <row r="193" spans="1:10" ht="16.5">
      <c r="A193" s="422"/>
      <c r="B193" s="423"/>
      <c r="C193" s="403"/>
      <c r="D193" s="422"/>
      <c r="E193" s="422"/>
      <c r="F193" s="422"/>
      <c r="G193" s="404"/>
      <c r="H193" s="404"/>
      <c r="I193" s="404"/>
      <c r="J193" s="422"/>
    </row>
    <row r="194" spans="1:10" ht="16.5">
      <c r="A194" s="422"/>
      <c r="B194" s="423"/>
      <c r="C194" s="403"/>
      <c r="D194" s="422"/>
      <c r="E194" s="422"/>
      <c r="F194" s="422"/>
      <c r="G194" s="404"/>
      <c r="H194" s="404"/>
      <c r="I194" s="404"/>
      <c r="J194" s="422"/>
    </row>
    <row r="195" spans="1:10" ht="16.5">
      <c r="A195" s="422"/>
      <c r="B195" s="423"/>
      <c r="C195" s="403"/>
      <c r="D195" s="422"/>
      <c r="E195" s="422"/>
      <c r="F195" s="422"/>
      <c r="G195" s="404"/>
      <c r="H195" s="404"/>
      <c r="I195" s="404"/>
      <c r="J195" s="422"/>
    </row>
    <row r="196" spans="1:10" ht="16.5">
      <c r="A196" s="422"/>
      <c r="B196" s="423"/>
      <c r="C196" s="403"/>
      <c r="D196" s="422"/>
      <c r="E196" s="422"/>
      <c r="F196" s="422"/>
      <c r="G196" s="404"/>
      <c r="H196" s="404"/>
      <c r="I196" s="404"/>
      <c r="J196" s="422"/>
    </row>
    <row r="197" spans="1:10" ht="16.5">
      <c r="A197" s="422"/>
      <c r="B197" s="423"/>
      <c r="C197" s="403"/>
      <c r="D197" s="422"/>
      <c r="E197" s="422"/>
      <c r="F197" s="422"/>
      <c r="G197" s="404"/>
      <c r="H197" s="404"/>
      <c r="I197" s="404"/>
      <c r="J197" s="422"/>
    </row>
    <row r="198" spans="1:10" ht="16.5">
      <c r="A198" s="422"/>
      <c r="B198" s="423"/>
      <c r="C198" s="403"/>
      <c r="D198" s="422"/>
      <c r="E198" s="422"/>
      <c r="F198" s="422"/>
      <c r="G198" s="404"/>
      <c r="H198" s="404"/>
      <c r="I198" s="404"/>
      <c r="J198" s="422"/>
    </row>
    <row r="199" spans="1:10" ht="16.5">
      <c r="A199" s="422"/>
      <c r="B199" s="423"/>
      <c r="C199" s="403"/>
      <c r="D199" s="422"/>
      <c r="E199" s="422"/>
      <c r="F199" s="422"/>
      <c r="G199" s="404"/>
      <c r="H199" s="404"/>
      <c r="I199" s="404"/>
      <c r="J199" s="422"/>
    </row>
    <row r="200" spans="1:10" ht="16.5">
      <c r="A200" s="422"/>
      <c r="B200" s="423"/>
      <c r="C200" s="403"/>
      <c r="D200" s="422"/>
      <c r="E200" s="422"/>
      <c r="F200" s="422"/>
      <c r="G200" s="404"/>
      <c r="H200" s="404"/>
      <c r="I200" s="404"/>
      <c r="J200" s="422"/>
    </row>
    <row r="201" spans="1:10" ht="16.5">
      <c r="A201" s="422"/>
      <c r="B201" s="423"/>
      <c r="C201" s="403"/>
      <c r="D201" s="422"/>
      <c r="E201" s="422"/>
      <c r="F201" s="422"/>
      <c r="G201" s="404"/>
      <c r="H201" s="404"/>
      <c r="I201" s="404"/>
      <c r="J201" s="422"/>
    </row>
    <row r="202" spans="1:10" ht="16.5">
      <c r="A202" s="422"/>
      <c r="B202" s="423"/>
      <c r="C202" s="403"/>
      <c r="D202" s="422"/>
      <c r="E202" s="422"/>
      <c r="F202" s="422"/>
      <c r="G202" s="404"/>
      <c r="H202" s="404"/>
      <c r="I202" s="404"/>
      <c r="J202" s="422"/>
    </row>
    <row r="203" spans="1:10" ht="16.5">
      <c r="A203" s="422"/>
      <c r="B203" s="423"/>
      <c r="C203" s="403"/>
      <c r="D203" s="422"/>
      <c r="E203" s="422"/>
      <c r="F203" s="422"/>
      <c r="G203" s="404"/>
      <c r="H203" s="404"/>
      <c r="I203" s="404"/>
      <c r="J203" s="422"/>
    </row>
    <row r="204" spans="1:10" ht="16.5">
      <c r="A204" s="422"/>
      <c r="B204" s="423"/>
      <c r="C204" s="403"/>
      <c r="D204" s="422"/>
      <c r="E204" s="422"/>
      <c r="F204" s="422"/>
      <c r="G204" s="404"/>
      <c r="H204" s="404"/>
      <c r="I204" s="404"/>
      <c r="J204" s="422"/>
    </row>
    <row r="205" spans="1:10" ht="16.5">
      <c r="A205" s="422"/>
      <c r="B205" s="423"/>
      <c r="C205" s="403"/>
      <c r="D205" s="422"/>
      <c r="E205" s="422"/>
      <c r="F205" s="422"/>
      <c r="G205" s="404"/>
      <c r="H205" s="404"/>
      <c r="I205" s="404"/>
      <c r="J205" s="422"/>
    </row>
    <row r="206" spans="1:10" ht="16.5">
      <c r="A206" s="422"/>
      <c r="B206" s="423"/>
      <c r="C206" s="403"/>
      <c r="D206" s="422"/>
      <c r="E206" s="422"/>
      <c r="F206" s="422"/>
      <c r="G206" s="404"/>
      <c r="H206" s="404"/>
      <c r="I206" s="404"/>
      <c r="J206" s="422"/>
    </row>
    <row r="207" spans="1:10" ht="16.5">
      <c r="A207" s="422"/>
      <c r="B207" s="423"/>
      <c r="C207" s="403"/>
      <c r="D207" s="422"/>
      <c r="E207" s="422"/>
      <c r="F207" s="422"/>
      <c r="G207" s="404"/>
      <c r="H207" s="404"/>
      <c r="I207" s="404"/>
      <c r="J207" s="422"/>
    </row>
    <row r="208" spans="1:10" ht="16.5">
      <c r="A208" s="422"/>
      <c r="B208" s="423"/>
      <c r="C208" s="403"/>
      <c r="D208" s="422"/>
      <c r="E208" s="422"/>
      <c r="F208" s="422"/>
      <c r="G208" s="404"/>
      <c r="H208" s="404"/>
      <c r="I208" s="404"/>
      <c r="J208" s="422"/>
    </row>
    <row r="209" spans="1:10" ht="16.5">
      <c r="A209" s="422"/>
      <c r="B209" s="423"/>
      <c r="C209" s="403"/>
      <c r="D209" s="422"/>
      <c r="E209" s="422"/>
      <c r="F209" s="422"/>
      <c r="G209" s="404"/>
      <c r="H209" s="404"/>
      <c r="I209" s="404"/>
      <c r="J209" s="422"/>
    </row>
    <row r="210" spans="1:10" ht="16.5">
      <c r="A210" s="422"/>
      <c r="B210" s="423"/>
      <c r="C210" s="403"/>
      <c r="D210" s="422"/>
      <c r="E210" s="422"/>
      <c r="F210" s="422"/>
      <c r="G210" s="404"/>
      <c r="H210" s="404"/>
      <c r="I210" s="404"/>
      <c r="J210" s="422"/>
    </row>
    <row r="211" spans="1:10" ht="16.5">
      <c r="A211" s="422"/>
      <c r="B211" s="423"/>
      <c r="C211" s="403"/>
      <c r="D211" s="422"/>
      <c r="E211" s="422"/>
      <c r="F211" s="422"/>
      <c r="G211" s="404"/>
      <c r="H211" s="404"/>
      <c r="I211" s="404"/>
      <c r="J211" s="422"/>
    </row>
    <row r="212" spans="1:10" ht="16.5">
      <c r="A212" s="422"/>
      <c r="B212" s="423"/>
      <c r="C212" s="403"/>
      <c r="D212" s="422"/>
      <c r="E212" s="422"/>
      <c r="F212" s="422"/>
      <c r="G212" s="404"/>
      <c r="H212" s="404"/>
      <c r="I212" s="404"/>
      <c r="J212" s="422"/>
    </row>
    <row r="213" spans="1:10" ht="16.5">
      <c r="A213" s="422"/>
      <c r="B213" s="423"/>
      <c r="C213" s="403"/>
      <c r="D213" s="422"/>
      <c r="E213" s="422"/>
      <c r="F213" s="422"/>
      <c r="G213" s="404"/>
      <c r="H213" s="404"/>
      <c r="I213" s="404"/>
      <c r="J213" s="422"/>
    </row>
    <row r="214" spans="1:10" ht="16.5">
      <c r="A214" s="422"/>
      <c r="B214" s="423"/>
      <c r="C214" s="403"/>
      <c r="D214" s="422"/>
      <c r="E214" s="422"/>
      <c r="F214" s="422"/>
      <c r="G214" s="404"/>
      <c r="H214" s="404"/>
      <c r="I214" s="404"/>
      <c r="J214" s="422"/>
    </row>
    <row r="215" spans="1:10" ht="16.5">
      <c r="A215" s="422"/>
      <c r="B215" s="423"/>
      <c r="C215" s="403"/>
      <c r="D215" s="422"/>
      <c r="E215" s="422"/>
      <c r="F215" s="422"/>
      <c r="G215" s="404"/>
      <c r="H215" s="404"/>
      <c r="I215" s="404"/>
      <c r="J215" s="422"/>
    </row>
    <row r="216" spans="1:10" ht="16.5">
      <c r="A216" s="422"/>
      <c r="B216" s="423"/>
      <c r="C216" s="403"/>
      <c r="D216" s="422"/>
      <c r="E216" s="422"/>
      <c r="F216" s="422"/>
      <c r="G216" s="404"/>
      <c r="H216" s="404"/>
      <c r="I216" s="404"/>
      <c r="J216" s="422"/>
    </row>
    <row r="217" spans="1:10" ht="16.5">
      <c r="A217" s="422"/>
      <c r="B217" s="423"/>
      <c r="C217" s="403"/>
      <c r="D217" s="422"/>
      <c r="E217" s="422"/>
      <c r="F217" s="422"/>
      <c r="G217" s="404"/>
      <c r="H217" s="404"/>
      <c r="I217" s="404"/>
      <c r="J217" s="422"/>
    </row>
    <row r="218" spans="1:10" ht="16.5">
      <c r="A218" s="422"/>
      <c r="B218" s="423"/>
      <c r="C218" s="403"/>
      <c r="D218" s="422"/>
      <c r="E218" s="422"/>
      <c r="F218" s="422"/>
      <c r="G218" s="404"/>
      <c r="H218" s="404"/>
      <c r="I218" s="404"/>
      <c r="J218" s="422"/>
    </row>
    <row r="219" spans="1:10" ht="16.5">
      <c r="A219" s="422"/>
      <c r="B219" s="423"/>
      <c r="C219" s="403"/>
      <c r="D219" s="422"/>
      <c r="E219" s="422"/>
      <c r="F219" s="422"/>
      <c r="G219" s="404"/>
      <c r="H219" s="404"/>
      <c r="I219" s="404"/>
      <c r="J219" s="422"/>
    </row>
    <row r="220" spans="1:10" ht="16.5">
      <c r="A220" s="422"/>
      <c r="B220" s="423"/>
      <c r="C220" s="403"/>
      <c r="D220" s="422"/>
      <c r="E220" s="422"/>
      <c r="F220" s="422"/>
      <c r="G220" s="404"/>
      <c r="H220" s="404"/>
      <c r="I220" s="404"/>
      <c r="J220" s="422"/>
    </row>
    <row r="221" spans="1:10" ht="16.5">
      <c r="A221" s="422"/>
      <c r="B221" s="423"/>
      <c r="C221" s="403"/>
      <c r="D221" s="422"/>
      <c r="E221" s="422"/>
      <c r="F221" s="422"/>
      <c r="G221" s="404"/>
      <c r="H221" s="404"/>
      <c r="I221" s="404"/>
      <c r="J221" s="422"/>
    </row>
    <row r="222" spans="1:10" ht="16.5">
      <c r="A222" s="422"/>
      <c r="B222" s="423"/>
      <c r="C222" s="403"/>
      <c r="D222" s="422"/>
      <c r="E222" s="422"/>
      <c r="F222" s="422"/>
      <c r="G222" s="404"/>
      <c r="H222" s="404"/>
      <c r="I222" s="404"/>
      <c r="J222" s="422"/>
    </row>
    <row r="223" spans="1:10" ht="16.5">
      <c r="A223" s="422"/>
      <c r="B223" s="423"/>
      <c r="C223" s="403"/>
      <c r="D223" s="422"/>
      <c r="E223" s="422"/>
      <c r="F223" s="422"/>
      <c r="G223" s="404"/>
      <c r="H223" s="404"/>
      <c r="I223" s="404"/>
      <c r="J223" s="422"/>
    </row>
    <row r="224" spans="1:10" ht="16.5">
      <c r="A224" s="422"/>
      <c r="B224" s="423"/>
      <c r="C224" s="403"/>
      <c r="D224" s="422"/>
      <c r="E224" s="422"/>
      <c r="F224" s="422"/>
      <c r="G224" s="404"/>
      <c r="H224" s="404"/>
      <c r="I224" s="404"/>
      <c r="J224" s="422"/>
    </row>
    <row r="225" spans="1:10" ht="16.5">
      <c r="A225" s="422"/>
      <c r="B225" s="423"/>
      <c r="C225" s="403"/>
      <c r="D225" s="422"/>
      <c r="E225" s="422"/>
      <c r="F225" s="422"/>
      <c r="G225" s="404"/>
      <c r="H225" s="404"/>
      <c r="I225" s="404"/>
      <c r="J225" s="422"/>
    </row>
    <row r="226" spans="1:10" ht="16.5">
      <c r="A226" s="422"/>
      <c r="B226" s="423"/>
      <c r="C226" s="403"/>
      <c r="D226" s="422"/>
      <c r="E226" s="422"/>
      <c r="F226" s="422"/>
      <c r="G226" s="404"/>
      <c r="H226" s="404"/>
      <c r="I226" s="404"/>
      <c r="J226" s="422"/>
    </row>
    <row r="227" spans="1:10" ht="16.5">
      <c r="A227" s="422"/>
      <c r="B227" s="423"/>
      <c r="C227" s="403"/>
      <c r="D227" s="422"/>
      <c r="E227" s="422"/>
      <c r="F227" s="422"/>
      <c r="G227" s="404"/>
      <c r="H227" s="404"/>
      <c r="I227" s="404"/>
      <c r="J227" s="422"/>
    </row>
    <row r="228" spans="1:10" ht="16.5">
      <c r="A228" s="422"/>
      <c r="B228" s="423"/>
      <c r="C228" s="403"/>
      <c r="D228" s="422"/>
      <c r="E228" s="422"/>
      <c r="F228" s="422"/>
      <c r="G228" s="404"/>
      <c r="H228" s="404"/>
      <c r="I228" s="404"/>
      <c r="J228" s="422"/>
    </row>
    <row r="229" spans="1:10" ht="16.5">
      <c r="A229" s="422"/>
      <c r="B229" s="423"/>
      <c r="C229" s="403"/>
      <c r="D229" s="422"/>
      <c r="E229" s="422"/>
      <c r="F229" s="422"/>
      <c r="G229" s="404"/>
      <c r="H229" s="404"/>
      <c r="I229" s="404"/>
      <c r="J229" s="422"/>
    </row>
    <row r="230" spans="1:10" ht="16.5">
      <c r="A230" s="422"/>
      <c r="B230" s="423"/>
      <c r="C230" s="403"/>
      <c r="D230" s="422"/>
      <c r="E230" s="422"/>
      <c r="F230" s="422"/>
      <c r="G230" s="404"/>
      <c r="H230" s="404"/>
      <c r="I230" s="404"/>
      <c r="J230" s="422"/>
    </row>
    <row r="231" spans="1:10" ht="16.5">
      <c r="A231" s="422"/>
      <c r="B231" s="423"/>
      <c r="C231" s="403"/>
      <c r="D231" s="422"/>
      <c r="E231" s="422"/>
      <c r="F231" s="422"/>
      <c r="G231" s="404"/>
      <c r="H231" s="404"/>
      <c r="I231" s="404"/>
      <c r="J231" s="422"/>
    </row>
    <row r="232" spans="1:10" ht="16.5">
      <c r="A232" s="422"/>
      <c r="B232" s="423"/>
      <c r="C232" s="403"/>
      <c r="D232" s="422"/>
      <c r="E232" s="422"/>
      <c r="F232" s="422"/>
      <c r="G232" s="404"/>
      <c r="H232" s="404"/>
      <c r="I232" s="404"/>
      <c r="J232" s="422"/>
    </row>
    <row r="233" spans="1:10" ht="16.5">
      <c r="A233" s="422"/>
      <c r="B233" s="423"/>
      <c r="C233" s="403"/>
      <c r="D233" s="422"/>
      <c r="E233" s="422"/>
      <c r="F233" s="422"/>
      <c r="G233" s="404"/>
      <c r="H233" s="404"/>
      <c r="I233" s="404"/>
      <c r="J233" s="422"/>
    </row>
    <row r="234" spans="1:10" ht="16.5">
      <c r="A234" s="422"/>
      <c r="B234" s="423"/>
      <c r="C234" s="403"/>
      <c r="D234" s="422"/>
      <c r="E234" s="422"/>
      <c r="F234" s="422"/>
      <c r="G234" s="404"/>
      <c r="H234" s="404"/>
      <c r="I234" s="404"/>
      <c r="J234" s="422"/>
    </row>
    <row r="235" spans="1:10" ht="16.5">
      <c r="A235" s="422"/>
      <c r="B235" s="423"/>
      <c r="C235" s="403"/>
      <c r="D235" s="422"/>
      <c r="E235" s="422"/>
      <c r="F235" s="422"/>
      <c r="G235" s="404"/>
      <c r="H235" s="404"/>
      <c r="I235" s="404"/>
      <c r="J235" s="422"/>
    </row>
    <row r="236" spans="1:10" ht="16.5">
      <c r="A236" s="422"/>
      <c r="B236" s="423"/>
      <c r="C236" s="403"/>
      <c r="D236" s="422"/>
      <c r="E236" s="422"/>
      <c r="F236" s="422"/>
      <c r="G236" s="404"/>
      <c r="H236" s="404"/>
      <c r="I236" s="404"/>
      <c r="J236" s="422"/>
    </row>
    <row r="237" spans="1:10" ht="16.5">
      <c r="A237" s="422"/>
      <c r="B237" s="423"/>
      <c r="C237" s="403"/>
      <c r="D237" s="422"/>
      <c r="E237" s="422"/>
      <c r="F237" s="422"/>
      <c r="G237" s="404"/>
      <c r="H237" s="404"/>
      <c r="I237" s="404"/>
      <c r="J237" s="422"/>
    </row>
    <row r="238" spans="1:10" ht="16.5">
      <c r="A238" s="422"/>
      <c r="B238" s="423"/>
      <c r="C238" s="403"/>
      <c r="D238" s="422"/>
      <c r="E238" s="422"/>
      <c r="F238" s="422"/>
      <c r="G238" s="404"/>
      <c r="H238" s="404"/>
      <c r="I238" s="404"/>
      <c r="J238" s="422"/>
    </row>
    <row r="239" spans="1:10" ht="16.5">
      <c r="A239" s="422"/>
      <c r="B239" s="423"/>
      <c r="C239" s="403"/>
      <c r="D239" s="422"/>
      <c r="E239" s="422"/>
      <c r="F239" s="422"/>
      <c r="G239" s="404"/>
      <c r="H239" s="404"/>
      <c r="I239" s="404"/>
      <c r="J239" s="422"/>
    </row>
    <row r="240" spans="1:10" ht="16.5">
      <c r="A240" s="422"/>
      <c r="B240" s="423"/>
      <c r="C240" s="403"/>
      <c r="D240" s="422"/>
      <c r="E240" s="422"/>
      <c r="F240" s="422"/>
      <c r="G240" s="404"/>
      <c r="H240" s="404"/>
      <c r="I240" s="404"/>
      <c r="J240" s="422"/>
    </row>
    <row r="241" spans="1:10" ht="16.5">
      <c r="A241" s="422"/>
      <c r="B241" s="423"/>
      <c r="C241" s="403"/>
      <c r="D241" s="422"/>
      <c r="E241" s="422"/>
      <c r="F241" s="422"/>
      <c r="G241" s="404"/>
      <c r="H241" s="404"/>
      <c r="I241" s="404"/>
      <c r="J241" s="422"/>
    </row>
    <row r="242" spans="1:10" ht="16.5">
      <c r="A242" s="422"/>
      <c r="B242" s="423"/>
      <c r="C242" s="403"/>
      <c r="D242" s="422"/>
      <c r="E242" s="422"/>
      <c r="F242" s="422"/>
      <c r="G242" s="404"/>
      <c r="H242" s="404"/>
      <c r="I242" s="404"/>
      <c r="J242" s="422"/>
    </row>
    <row r="243" spans="1:10" ht="16.5">
      <c r="A243" s="422"/>
      <c r="B243" s="423"/>
      <c r="C243" s="403"/>
      <c r="D243" s="422"/>
      <c r="E243" s="422"/>
      <c r="F243" s="422"/>
      <c r="G243" s="404"/>
      <c r="H243" s="404"/>
      <c r="I243" s="404"/>
      <c r="J243" s="422"/>
    </row>
    <row r="244" spans="1:10" ht="16.5">
      <c r="A244" s="422"/>
      <c r="B244" s="423"/>
      <c r="C244" s="403"/>
      <c r="D244" s="422"/>
      <c r="E244" s="422"/>
      <c r="F244" s="422"/>
      <c r="G244" s="404"/>
      <c r="H244" s="404"/>
      <c r="I244" s="404"/>
      <c r="J244" s="422"/>
    </row>
  </sheetData>
  <mergeCells count="10">
    <mergeCell ref="I1:J1"/>
    <mergeCell ref="G1:H1"/>
    <mergeCell ref="B2:J2"/>
    <mergeCell ref="A3:J3"/>
    <mergeCell ref="A5:A6"/>
    <mergeCell ref="B5:B6"/>
    <mergeCell ref="C5:C6"/>
    <mergeCell ref="D5:D6"/>
    <mergeCell ref="E5:E6"/>
    <mergeCell ref="F5:J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91"/>
  <sheetViews>
    <sheetView workbookViewId="0">
      <selection activeCell="C8" sqref="C8"/>
    </sheetView>
  </sheetViews>
  <sheetFormatPr defaultRowHeight="15.75"/>
  <cols>
    <col min="1" max="1" width="5.5703125" style="429" customWidth="1"/>
    <col min="2" max="2" width="40.140625" style="400" customWidth="1"/>
    <col min="3" max="3" width="14.140625" style="401" customWidth="1"/>
    <col min="4" max="5" width="14.42578125" style="401" customWidth="1"/>
    <col min="6" max="10" width="12.42578125" style="399" customWidth="1"/>
    <col min="11" max="16384" width="9.140625" style="399"/>
  </cols>
  <sheetData>
    <row r="1" spans="1:21" ht="24.75" customHeight="1">
      <c r="A1" s="399"/>
      <c r="B1" s="562" t="s">
        <v>792</v>
      </c>
      <c r="G1" s="1270"/>
      <c r="H1" s="1270"/>
      <c r="I1" s="1159"/>
      <c r="J1" s="1159"/>
    </row>
    <row r="2" spans="1:21" ht="21.75" customHeight="1">
      <c r="A2" s="1174" t="s">
        <v>717</v>
      </c>
      <c r="B2" s="1174"/>
      <c r="C2" s="1174"/>
      <c r="D2" s="1174"/>
      <c r="E2" s="1174"/>
      <c r="F2" s="1174"/>
      <c r="G2" s="1174"/>
      <c r="H2" s="1174"/>
      <c r="I2" s="1174"/>
      <c r="J2" s="1174"/>
    </row>
    <row r="3" spans="1:21" ht="21.75" customHeight="1">
      <c r="A3" s="1171" t="s">
        <v>820</v>
      </c>
      <c r="B3" s="1171"/>
      <c r="C3" s="1171"/>
      <c r="D3" s="1171"/>
      <c r="E3" s="1171"/>
      <c r="F3" s="1171"/>
      <c r="G3" s="1171"/>
      <c r="H3" s="1171"/>
      <c r="I3" s="1171"/>
      <c r="J3" s="1171"/>
    </row>
    <row r="4" spans="1:21" ht="17.25" customHeight="1">
      <c r="A4" s="422"/>
      <c r="B4" s="423"/>
      <c r="C4" s="403"/>
      <c r="D4" s="403"/>
      <c r="E4" s="403"/>
      <c r="F4" s="404"/>
      <c r="G4" s="404"/>
      <c r="H4" s="404"/>
      <c r="I4" s="404"/>
      <c r="J4" s="404"/>
    </row>
    <row r="5" spans="1:21" ht="23.25" customHeight="1">
      <c r="A5" s="1164" t="s">
        <v>0</v>
      </c>
      <c r="B5" s="1164" t="s">
        <v>287</v>
      </c>
      <c r="C5" s="1164" t="s">
        <v>184</v>
      </c>
      <c r="D5" s="1160" t="s">
        <v>612</v>
      </c>
      <c r="E5" s="1160" t="s">
        <v>603</v>
      </c>
      <c r="F5" s="1167" t="s">
        <v>774</v>
      </c>
      <c r="G5" s="1168"/>
      <c r="H5" s="1168"/>
      <c r="I5" s="1168"/>
      <c r="J5" s="1169"/>
    </row>
    <row r="6" spans="1:21" s="505" customFormat="1" ht="37.5" customHeight="1">
      <c r="A6" s="1165"/>
      <c r="B6" s="1165"/>
      <c r="C6" s="1165"/>
      <c r="D6" s="1160"/>
      <c r="E6" s="1160"/>
      <c r="F6" s="369" t="s">
        <v>775</v>
      </c>
      <c r="G6" s="369" t="s">
        <v>776</v>
      </c>
      <c r="H6" s="369" t="s">
        <v>777</v>
      </c>
      <c r="I6" s="369" t="s">
        <v>778</v>
      </c>
      <c r="J6" s="369" t="s">
        <v>779</v>
      </c>
    </row>
    <row r="7" spans="1:21" s="507" customFormat="1" ht="22.5" customHeight="1">
      <c r="A7" s="407" t="s">
        <v>101</v>
      </c>
      <c r="B7" s="408" t="s">
        <v>437</v>
      </c>
      <c r="C7" s="405"/>
      <c r="D7" s="598"/>
      <c r="E7" s="598"/>
      <c r="F7" s="599"/>
      <c r="G7" s="599"/>
      <c r="H7" s="599"/>
      <c r="I7" s="575"/>
      <c r="J7" s="575"/>
    </row>
    <row r="8" spans="1:21" s="433" customFormat="1" ht="22.5" customHeight="1">
      <c r="A8" s="407">
        <v>1</v>
      </c>
      <c r="B8" s="414" t="s">
        <v>438</v>
      </c>
      <c r="C8" s="405"/>
      <c r="D8" s="598"/>
      <c r="E8" s="598"/>
      <c r="F8" s="1078"/>
      <c r="G8" s="757"/>
      <c r="H8" s="757"/>
      <c r="I8" s="757"/>
      <c r="J8" s="757"/>
      <c r="L8" s="434"/>
      <c r="M8" s="432"/>
      <c r="O8" s="434"/>
      <c r="P8" s="432"/>
      <c r="R8" s="434"/>
      <c r="S8" s="432"/>
      <c r="U8" s="434"/>
    </row>
    <row r="9" spans="1:21" s="725" customFormat="1" ht="22.5" customHeight="1">
      <c r="A9" s="1041" t="s">
        <v>284</v>
      </c>
      <c r="B9" s="416" t="s">
        <v>793</v>
      </c>
      <c r="C9" s="409" t="s">
        <v>440</v>
      </c>
      <c r="D9" s="1094">
        <v>5722</v>
      </c>
      <c r="E9" s="1094">
        <f>J9</f>
        <v>6199</v>
      </c>
      <c r="F9" s="1094">
        <v>5512</v>
      </c>
      <c r="G9" s="1094">
        <v>5439</v>
      </c>
      <c r="H9" s="1094">
        <v>5431</v>
      </c>
      <c r="I9" s="1094">
        <v>5628</v>
      </c>
      <c r="J9" s="1094">
        <v>6199</v>
      </c>
      <c r="K9" s="404"/>
      <c r="L9" s="748"/>
      <c r="M9" s="749"/>
      <c r="O9" s="748"/>
      <c r="P9" s="749"/>
      <c r="R9" s="748"/>
      <c r="S9" s="749"/>
      <c r="U9" s="748"/>
    </row>
    <row r="10" spans="1:21" s="752" customFormat="1" ht="22.5" customHeight="1">
      <c r="A10" s="1041" t="s">
        <v>284</v>
      </c>
      <c r="B10" s="498" t="s">
        <v>794</v>
      </c>
      <c r="C10" s="409" t="s">
        <v>440</v>
      </c>
      <c r="D10" s="978">
        <v>4921</v>
      </c>
      <c r="E10" s="978">
        <f>J10</f>
        <v>4075</v>
      </c>
      <c r="F10" s="978">
        <v>4601</v>
      </c>
      <c r="G10" s="978">
        <v>4217</v>
      </c>
      <c r="H10" s="978">
        <v>3967</v>
      </c>
      <c r="I10" s="978">
        <v>3929</v>
      </c>
      <c r="J10" s="978">
        <v>4075</v>
      </c>
      <c r="K10" s="433"/>
      <c r="L10" s="753"/>
      <c r="M10" s="754"/>
      <c r="O10" s="753"/>
      <c r="P10" s="754"/>
      <c r="R10" s="753"/>
      <c r="S10" s="754"/>
      <c r="U10" s="753"/>
    </row>
    <row r="11" spans="1:21" s="951" customFormat="1" ht="34.5" customHeight="1">
      <c r="A11" s="1041" t="s">
        <v>284</v>
      </c>
      <c r="B11" s="1081" t="s">
        <v>795</v>
      </c>
      <c r="C11" s="409" t="s">
        <v>5</v>
      </c>
      <c r="D11" s="1042">
        <v>21.1</v>
      </c>
      <c r="E11" s="1042">
        <f>J11</f>
        <v>27.2</v>
      </c>
      <c r="F11" s="1042">
        <v>23.2</v>
      </c>
      <c r="G11" s="1042">
        <f>F11+1</f>
        <v>24.2</v>
      </c>
      <c r="H11" s="1042">
        <f>G11+1</f>
        <v>25.2</v>
      </c>
      <c r="I11" s="1042">
        <f>H11+1</f>
        <v>26.2</v>
      </c>
      <c r="J11" s="1042">
        <f>I11+1</f>
        <v>27.2</v>
      </c>
      <c r="K11" s="433" t="s">
        <v>693</v>
      </c>
      <c r="L11" s="952"/>
      <c r="M11" s="953"/>
      <c r="O11" s="952"/>
      <c r="P11" s="953"/>
      <c r="R11" s="952"/>
      <c r="S11" s="953"/>
      <c r="U11" s="952"/>
    </row>
    <row r="12" spans="1:21" s="951" customFormat="1" ht="22.5" customHeight="1">
      <c r="A12" s="1041" t="s">
        <v>284</v>
      </c>
      <c r="B12" s="1081" t="s">
        <v>796</v>
      </c>
      <c r="C12" s="409" t="s">
        <v>5</v>
      </c>
      <c r="D12" s="1042">
        <v>99.8</v>
      </c>
      <c r="E12" s="1043">
        <f>F12</f>
        <v>99.98</v>
      </c>
      <c r="F12" s="1043">
        <v>99.98</v>
      </c>
      <c r="G12" s="1043">
        <v>99.98</v>
      </c>
      <c r="H12" s="1043">
        <v>99.98</v>
      </c>
      <c r="I12" s="1043">
        <v>99.98</v>
      </c>
      <c r="J12" s="1043">
        <v>99.98</v>
      </c>
      <c r="K12" s="433"/>
      <c r="L12" s="952"/>
      <c r="M12" s="953"/>
      <c r="O12" s="952"/>
      <c r="P12" s="953"/>
      <c r="R12" s="952"/>
      <c r="S12" s="953"/>
      <c r="U12" s="952"/>
    </row>
    <row r="13" spans="1:21" s="951" customFormat="1" ht="22.5" customHeight="1">
      <c r="A13" s="1041" t="s">
        <v>284</v>
      </c>
      <c r="B13" s="1081" t="s">
        <v>797</v>
      </c>
      <c r="C13" s="409" t="s">
        <v>5</v>
      </c>
      <c r="D13" s="1042">
        <v>99.8</v>
      </c>
      <c r="E13" s="1042">
        <f>J13</f>
        <v>99.8</v>
      </c>
      <c r="F13" s="978">
        <v>99</v>
      </c>
      <c r="G13" s="1042">
        <v>99.8</v>
      </c>
      <c r="H13" s="1042">
        <v>99.8</v>
      </c>
      <c r="I13" s="1042">
        <v>99.8</v>
      </c>
      <c r="J13" s="1042">
        <v>99.8</v>
      </c>
      <c r="K13" s="433"/>
      <c r="L13" s="952"/>
      <c r="M13" s="953"/>
      <c r="O13" s="952"/>
      <c r="P13" s="953"/>
      <c r="R13" s="952"/>
      <c r="S13" s="953"/>
      <c r="U13" s="952"/>
    </row>
    <row r="14" spans="1:21" s="752" customFormat="1" ht="22.5" customHeight="1">
      <c r="A14" s="407">
        <v>2</v>
      </c>
      <c r="B14" s="408" t="s">
        <v>441</v>
      </c>
      <c r="C14" s="409"/>
      <c r="D14" s="755"/>
      <c r="E14" s="756"/>
      <c r="F14" s="756"/>
      <c r="G14" s="756"/>
      <c r="H14" s="756"/>
      <c r="I14" s="756"/>
      <c r="J14" s="756"/>
      <c r="K14" s="433"/>
    </row>
    <row r="15" spans="1:21" s="725" customFormat="1" ht="22.5" customHeight="1">
      <c r="A15" s="1041" t="s">
        <v>284</v>
      </c>
      <c r="B15" s="504" t="s">
        <v>798</v>
      </c>
      <c r="C15" s="409" t="s">
        <v>440</v>
      </c>
      <c r="D15" s="1094">
        <v>7867</v>
      </c>
      <c r="E15" s="1094">
        <f>J15</f>
        <v>7580</v>
      </c>
      <c r="F15" s="1094">
        <v>8230</v>
      </c>
      <c r="G15" s="1094">
        <v>8442</v>
      </c>
      <c r="H15" s="1094">
        <v>8313</v>
      </c>
      <c r="I15" s="1094">
        <v>8026</v>
      </c>
      <c r="J15" s="1094">
        <v>7580</v>
      </c>
      <c r="K15" s="404"/>
    </row>
    <row r="16" spans="1:21" s="954" customFormat="1" ht="22.5" customHeight="1">
      <c r="A16" s="1041" t="s">
        <v>284</v>
      </c>
      <c r="B16" s="1081" t="s">
        <v>799</v>
      </c>
      <c r="C16" s="409" t="s">
        <v>5</v>
      </c>
      <c r="D16" s="978">
        <v>100</v>
      </c>
      <c r="E16" s="978">
        <v>100</v>
      </c>
      <c r="F16" s="978">
        <v>100</v>
      </c>
      <c r="G16" s="978">
        <v>100</v>
      </c>
      <c r="H16" s="978">
        <v>100</v>
      </c>
      <c r="I16" s="978">
        <v>100</v>
      </c>
      <c r="J16" s="978">
        <v>100</v>
      </c>
      <c r="K16" s="433" t="s">
        <v>693</v>
      </c>
    </row>
    <row r="17" spans="1:21" s="954" customFormat="1" ht="22.5" customHeight="1">
      <c r="A17" s="1041" t="s">
        <v>284</v>
      </c>
      <c r="B17" s="1081" t="s">
        <v>800</v>
      </c>
      <c r="C17" s="409" t="s">
        <v>5</v>
      </c>
      <c r="D17" s="1042">
        <v>99.9</v>
      </c>
      <c r="E17" s="1042">
        <v>99.9</v>
      </c>
      <c r="F17" s="1042">
        <v>99.9</v>
      </c>
      <c r="G17" s="1042">
        <v>99.9</v>
      </c>
      <c r="H17" s="1042">
        <v>99.9</v>
      </c>
      <c r="I17" s="1042">
        <v>99.9</v>
      </c>
      <c r="J17" s="1042">
        <v>99.9</v>
      </c>
      <c r="K17" s="404"/>
    </row>
    <row r="18" spans="1:21" s="954" customFormat="1" ht="22.5" customHeight="1">
      <c r="A18" s="1041" t="s">
        <v>284</v>
      </c>
      <c r="B18" s="1081" t="s">
        <v>801</v>
      </c>
      <c r="C18" s="409" t="s">
        <v>5</v>
      </c>
      <c r="D18" s="1042">
        <v>99.7</v>
      </c>
      <c r="E18" s="1042">
        <f>F18</f>
        <v>99.8</v>
      </c>
      <c r="F18" s="1042">
        <v>99.8</v>
      </c>
      <c r="G18" s="1042">
        <v>99.8</v>
      </c>
      <c r="H18" s="1042">
        <v>99.8</v>
      </c>
      <c r="I18" s="1042">
        <v>99.8</v>
      </c>
      <c r="J18" s="1042">
        <v>99.8</v>
      </c>
      <c r="K18" s="404"/>
    </row>
    <row r="19" spans="1:21" s="752" customFormat="1" ht="22.5" customHeight="1">
      <c r="A19" s="407">
        <v>3</v>
      </c>
      <c r="B19" s="414" t="s">
        <v>443</v>
      </c>
      <c r="C19" s="409"/>
      <c r="D19" s="755"/>
      <c r="E19" s="756"/>
      <c r="F19" s="756"/>
      <c r="G19" s="756"/>
      <c r="H19" s="756"/>
      <c r="I19" s="756"/>
      <c r="J19" s="756"/>
      <c r="K19" s="433"/>
      <c r="L19" s="753"/>
      <c r="M19" s="754"/>
      <c r="O19" s="753"/>
      <c r="P19" s="754"/>
      <c r="R19" s="753"/>
      <c r="S19" s="754"/>
      <c r="U19" s="753"/>
    </row>
    <row r="20" spans="1:21" s="725" customFormat="1" ht="22.5" customHeight="1">
      <c r="A20" s="1041" t="s">
        <v>284</v>
      </c>
      <c r="B20" s="504" t="s">
        <v>802</v>
      </c>
      <c r="C20" s="409" t="s">
        <v>440</v>
      </c>
      <c r="D20" s="1094">
        <v>5521</v>
      </c>
      <c r="E20" s="1094">
        <f>J20</f>
        <v>7868</v>
      </c>
      <c r="F20" s="1094">
        <v>5360</v>
      </c>
      <c r="G20" s="1094">
        <v>6200</v>
      </c>
      <c r="H20" s="1094">
        <v>6850</v>
      </c>
      <c r="I20" s="1094">
        <v>7320</v>
      </c>
      <c r="J20" s="1094">
        <v>7868</v>
      </c>
      <c r="K20" s="404"/>
    </row>
    <row r="21" spans="1:21" s="954" customFormat="1" ht="24" customHeight="1">
      <c r="A21" s="1041" t="s">
        <v>284</v>
      </c>
      <c r="B21" s="1081" t="s">
        <v>803</v>
      </c>
      <c r="C21" s="798" t="s">
        <v>5</v>
      </c>
      <c r="D21" s="1042">
        <v>94.7</v>
      </c>
      <c r="E21" s="1042">
        <f>F21</f>
        <v>96.9</v>
      </c>
      <c r="F21" s="1042">
        <v>96.9</v>
      </c>
      <c r="G21" s="1042">
        <v>96.9</v>
      </c>
      <c r="H21" s="1042">
        <v>96.9</v>
      </c>
      <c r="I21" s="1042">
        <v>96.9</v>
      </c>
      <c r="J21" s="1042">
        <v>96.9</v>
      </c>
      <c r="K21" s="404" t="str">
        <f>K16</f>
        <v>Đề nghị phòng giáo dục nhập bổ sung số liệu</v>
      </c>
    </row>
    <row r="22" spans="1:21" s="954" customFormat="1" ht="21.75" customHeight="1">
      <c r="A22" s="1041" t="s">
        <v>284</v>
      </c>
      <c r="B22" s="1081" t="s">
        <v>804</v>
      </c>
      <c r="C22" s="798" t="s">
        <v>5</v>
      </c>
      <c r="D22" s="1042">
        <v>99.8</v>
      </c>
      <c r="E22" s="978">
        <f>F22</f>
        <v>100</v>
      </c>
      <c r="F22" s="978">
        <v>100</v>
      </c>
      <c r="G22" s="978">
        <v>100</v>
      </c>
      <c r="H22" s="978">
        <v>100</v>
      </c>
      <c r="I22" s="978">
        <v>100</v>
      </c>
      <c r="J22" s="978">
        <v>100</v>
      </c>
      <c r="K22" s="404"/>
    </row>
    <row r="23" spans="1:21" s="752" customFormat="1" ht="21.75" customHeight="1">
      <c r="A23" s="407">
        <v>4</v>
      </c>
      <c r="B23" s="408" t="s">
        <v>445</v>
      </c>
      <c r="C23" s="409"/>
      <c r="D23" s="755"/>
      <c r="E23" s="756"/>
      <c r="F23" s="756"/>
      <c r="G23" s="756"/>
      <c r="H23" s="756"/>
      <c r="I23" s="756"/>
      <c r="J23" s="756"/>
      <c r="K23" s="433"/>
    </row>
    <row r="24" spans="1:21" s="725" customFormat="1" ht="21.75" customHeight="1">
      <c r="A24" s="1041" t="s">
        <v>284</v>
      </c>
      <c r="B24" s="504" t="s">
        <v>805</v>
      </c>
      <c r="C24" s="409" t="s">
        <v>440</v>
      </c>
      <c r="D24" s="1094">
        <v>1378</v>
      </c>
      <c r="E24" s="1094">
        <f>J24</f>
        <v>1900</v>
      </c>
      <c r="F24" s="1094">
        <v>1700</v>
      </c>
      <c r="G24" s="1094">
        <v>1730</v>
      </c>
      <c r="H24" s="1094">
        <v>1800</v>
      </c>
      <c r="I24" s="1094">
        <v>1850</v>
      </c>
      <c r="J24" s="1094">
        <v>1900</v>
      </c>
      <c r="K24" s="404"/>
    </row>
    <row r="25" spans="1:21" s="954" customFormat="1" ht="21.75" customHeight="1">
      <c r="A25" s="1041" t="s">
        <v>284</v>
      </c>
      <c r="B25" s="1081" t="s">
        <v>806</v>
      </c>
      <c r="C25" s="798" t="s">
        <v>5</v>
      </c>
      <c r="D25" s="978">
        <v>52</v>
      </c>
      <c r="E25" s="978">
        <v>58</v>
      </c>
      <c r="F25" s="978">
        <v>54</v>
      </c>
      <c r="G25" s="978">
        <v>55</v>
      </c>
      <c r="H25" s="978">
        <v>56</v>
      </c>
      <c r="I25" s="978">
        <v>57</v>
      </c>
      <c r="J25" s="978">
        <v>58</v>
      </c>
      <c r="K25" s="404" t="str">
        <f>K21</f>
        <v>Đề nghị phòng giáo dục nhập bổ sung số liệu</v>
      </c>
    </row>
    <row r="26" spans="1:21" s="954" customFormat="1" ht="33">
      <c r="A26" s="1041" t="s">
        <v>284</v>
      </c>
      <c r="B26" s="1081" t="s">
        <v>807</v>
      </c>
      <c r="C26" s="798" t="s">
        <v>5</v>
      </c>
      <c r="D26" s="978">
        <v>53</v>
      </c>
      <c r="E26" s="978">
        <f>J26</f>
        <v>58</v>
      </c>
      <c r="F26" s="978">
        <v>57</v>
      </c>
      <c r="G26" s="978">
        <v>57</v>
      </c>
      <c r="H26" s="978">
        <v>57</v>
      </c>
      <c r="I26" s="978">
        <v>57</v>
      </c>
      <c r="J26" s="978">
        <v>58</v>
      </c>
      <c r="K26" s="404"/>
    </row>
    <row r="27" spans="1:21" s="954" customFormat="1" ht="21.75" customHeight="1">
      <c r="A27" s="1041" t="s">
        <v>284</v>
      </c>
      <c r="B27" s="1081" t="s">
        <v>808</v>
      </c>
      <c r="C27" s="798" t="s">
        <v>5</v>
      </c>
      <c r="D27" s="1042">
        <v>98.86</v>
      </c>
      <c r="E27" s="978">
        <v>100</v>
      </c>
      <c r="F27" s="978">
        <v>99</v>
      </c>
      <c r="G27" s="978">
        <v>99</v>
      </c>
      <c r="H27" s="978">
        <v>99</v>
      </c>
      <c r="I27" s="978">
        <v>99</v>
      </c>
      <c r="J27" s="978">
        <v>100</v>
      </c>
      <c r="K27" s="404"/>
    </row>
    <row r="28" spans="1:21" s="954" customFormat="1" ht="21.75" customHeight="1">
      <c r="A28" s="1083">
        <v>5</v>
      </c>
      <c r="B28" s="1084" t="s">
        <v>638</v>
      </c>
      <c r="C28" s="409"/>
      <c r="D28" s="1085"/>
      <c r="E28" s="757"/>
      <c r="F28" s="757"/>
      <c r="G28" s="757"/>
      <c r="H28" s="757"/>
      <c r="I28" s="757"/>
      <c r="J28" s="757"/>
      <c r="K28" s="404"/>
    </row>
    <row r="29" spans="1:21" s="954" customFormat="1" ht="21.75" customHeight="1">
      <c r="A29" s="1083" t="s">
        <v>639</v>
      </c>
      <c r="B29" s="1084" t="s">
        <v>640</v>
      </c>
      <c r="C29" s="409"/>
      <c r="D29" s="1094">
        <v>14</v>
      </c>
      <c r="E29" s="1094">
        <v>14</v>
      </c>
      <c r="F29" s="1094">
        <v>14</v>
      </c>
      <c r="G29" s="1094">
        <v>14</v>
      </c>
      <c r="H29" s="1094">
        <v>14</v>
      </c>
      <c r="I29" s="1094">
        <v>14</v>
      </c>
      <c r="J29" s="1094">
        <v>14</v>
      </c>
      <c r="K29" s="404"/>
    </row>
    <row r="30" spans="1:21" s="954" customFormat="1" ht="21.75" customHeight="1">
      <c r="A30" s="1083"/>
      <c r="B30" s="1084" t="s">
        <v>641</v>
      </c>
      <c r="C30" s="409"/>
      <c r="D30" s="1085"/>
      <c r="E30" s="1086"/>
      <c r="F30" s="1078"/>
      <c r="G30" s="1086"/>
      <c r="H30" s="1086"/>
      <c r="I30" s="1086"/>
      <c r="J30" s="1086"/>
      <c r="K30" s="404"/>
    </row>
    <row r="31" spans="1:21" s="954" customFormat="1" ht="21.75" customHeight="1">
      <c r="A31" s="1041" t="s">
        <v>284</v>
      </c>
      <c r="B31" s="1088" t="s">
        <v>809</v>
      </c>
      <c r="C31" s="409" t="s">
        <v>642</v>
      </c>
      <c r="D31" s="978">
        <v>4</v>
      </c>
      <c r="E31" s="978">
        <f>J31</f>
        <v>5</v>
      </c>
      <c r="F31" s="978">
        <v>4</v>
      </c>
      <c r="G31" s="978">
        <v>5</v>
      </c>
      <c r="H31" s="978">
        <v>5</v>
      </c>
      <c r="I31" s="978">
        <v>5</v>
      </c>
      <c r="J31" s="978">
        <v>5</v>
      </c>
      <c r="K31" s="404"/>
    </row>
    <row r="32" spans="1:21" s="954" customFormat="1" ht="33">
      <c r="A32" s="1041" t="s">
        <v>284</v>
      </c>
      <c r="B32" s="1088" t="s">
        <v>810</v>
      </c>
      <c r="C32" s="798" t="s">
        <v>5</v>
      </c>
      <c r="D32" s="1043">
        <f>D31/D29*100</f>
        <v>28.571428571428569</v>
      </c>
      <c r="E32" s="1043">
        <f>J32</f>
        <v>35.714285714285715</v>
      </c>
      <c r="F32" s="1043">
        <f>F31/F29*100</f>
        <v>28.571428571428569</v>
      </c>
      <c r="G32" s="1043">
        <f>G31/G29*100</f>
        <v>35.714285714285715</v>
      </c>
      <c r="H32" s="1043">
        <f>H31/H29*100</f>
        <v>35.714285714285715</v>
      </c>
      <c r="I32" s="1043">
        <f>I31/I29*100</f>
        <v>35.714285714285715</v>
      </c>
      <c r="J32" s="1043">
        <f>J31/J29*100</f>
        <v>35.714285714285715</v>
      </c>
      <c r="K32" s="404"/>
    </row>
    <row r="33" spans="1:14" s="954" customFormat="1" ht="33">
      <c r="A33" s="1041" t="s">
        <v>284</v>
      </c>
      <c r="B33" s="1089" t="s">
        <v>811</v>
      </c>
      <c r="C33" s="409" t="s">
        <v>642</v>
      </c>
      <c r="D33" s="978">
        <v>4</v>
      </c>
      <c r="E33" s="978">
        <f>J33</f>
        <v>5</v>
      </c>
      <c r="F33" s="978">
        <v>4</v>
      </c>
      <c r="G33" s="978">
        <v>5</v>
      </c>
      <c r="H33" s="978">
        <v>5</v>
      </c>
      <c r="I33" s="978">
        <v>5</v>
      </c>
      <c r="J33" s="978">
        <v>5</v>
      </c>
      <c r="K33" s="404"/>
    </row>
    <row r="34" spans="1:14" s="954" customFormat="1" ht="33">
      <c r="A34" s="1041" t="s">
        <v>284</v>
      </c>
      <c r="B34" s="1090" t="s">
        <v>643</v>
      </c>
      <c r="C34" s="798" t="s">
        <v>5</v>
      </c>
      <c r="D34" s="978">
        <f>D33/D29*100</f>
        <v>28.571428571428569</v>
      </c>
      <c r="E34" s="978">
        <f>J34</f>
        <v>35.714285714285715</v>
      </c>
      <c r="F34" s="978">
        <f>F33/F29*100</f>
        <v>28.571428571428569</v>
      </c>
      <c r="G34" s="978">
        <f>G33/G29*100</f>
        <v>35.714285714285715</v>
      </c>
      <c r="H34" s="978">
        <f>H33/H29*100</f>
        <v>35.714285714285715</v>
      </c>
      <c r="I34" s="978">
        <f>I33/I29*100</f>
        <v>35.714285714285715</v>
      </c>
      <c r="J34" s="978">
        <f>J33/J29*100</f>
        <v>35.714285714285715</v>
      </c>
      <c r="K34" s="404"/>
    </row>
    <row r="35" spans="1:14" s="954" customFormat="1" ht="22.5" customHeight="1">
      <c r="A35" s="1083" t="s">
        <v>644</v>
      </c>
      <c r="B35" s="1084" t="s">
        <v>645</v>
      </c>
      <c r="C35" s="409"/>
      <c r="D35" s="1094">
        <v>27</v>
      </c>
      <c r="E35" s="1094">
        <v>27</v>
      </c>
      <c r="F35" s="1094">
        <v>27</v>
      </c>
      <c r="G35" s="1094">
        <v>27</v>
      </c>
      <c r="H35" s="1094">
        <v>27</v>
      </c>
      <c r="I35" s="1094">
        <v>27</v>
      </c>
      <c r="J35" s="1094">
        <v>27</v>
      </c>
      <c r="K35" s="404"/>
    </row>
    <row r="36" spans="1:14" s="954" customFormat="1" ht="22.5" customHeight="1">
      <c r="A36" s="1083"/>
      <c r="B36" s="1088" t="s">
        <v>646</v>
      </c>
      <c r="C36" s="409"/>
      <c r="D36" s="1085"/>
      <c r="E36" s="757"/>
      <c r="F36" s="757"/>
      <c r="G36" s="757"/>
      <c r="H36" s="757"/>
      <c r="I36" s="757"/>
      <c r="J36" s="757"/>
      <c r="K36" s="404"/>
    </row>
    <row r="37" spans="1:14" s="954" customFormat="1" ht="22.5" customHeight="1">
      <c r="A37" s="1041" t="s">
        <v>284</v>
      </c>
      <c r="B37" s="1088" t="s">
        <v>812</v>
      </c>
      <c r="C37" s="409" t="s">
        <v>642</v>
      </c>
      <c r="D37" s="978">
        <v>13</v>
      </c>
      <c r="E37" s="978">
        <v>16</v>
      </c>
      <c r="F37" s="978">
        <v>13</v>
      </c>
      <c r="G37" s="978">
        <v>15</v>
      </c>
      <c r="H37" s="978">
        <v>16</v>
      </c>
      <c r="I37" s="978">
        <v>16</v>
      </c>
      <c r="J37" s="978">
        <v>16</v>
      </c>
      <c r="K37" s="404"/>
      <c r="M37" s="955"/>
    </row>
    <row r="38" spans="1:14" s="954" customFormat="1" ht="33">
      <c r="A38" s="1041" t="s">
        <v>284</v>
      </c>
      <c r="B38" s="1091" t="s">
        <v>813</v>
      </c>
      <c r="C38" s="798" t="s">
        <v>5</v>
      </c>
      <c r="D38" s="1042">
        <f>D37/D35*100</f>
        <v>48.148148148148145</v>
      </c>
      <c r="E38" s="1042">
        <f>J38</f>
        <v>59.259259259259252</v>
      </c>
      <c r="F38" s="1042">
        <f>F37/F35*100</f>
        <v>48.148148148148145</v>
      </c>
      <c r="G38" s="1042">
        <f>G37/G35*100</f>
        <v>55.555555555555557</v>
      </c>
      <c r="H38" s="1042">
        <f>H37/H35*100</f>
        <v>59.259259259259252</v>
      </c>
      <c r="I38" s="1042">
        <f>I37/I35*100</f>
        <v>59.259259259259252</v>
      </c>
      <c r="J38" s="1042">
        <f>J37/J35*100</f>
        <v>59.259259259259252</v>
      </c>
      <c r="K38" s="404"/>
    </row>
    <row r="39" spans="1:14" s="954" customFormat="1" ht="33">
      <c r="A39" s="1041" t="s">
        <v>284</v>
      </c>
      <c r="B39" s="1089" t="s">
        <v>811</v>
      </c>
      <c r="C39" s="409" t="s">
        <v>642</v>
      </c>
      <c r="D39" s="978">
        <f>7+3</f>
        <v>10</v>
      </c>
      <c r="E39" s="978">
        <f>J39</f>
        <v>16</v>
      </c>
      <c r="F39" s="978">
        <v>10</v>
      </c>
      <c r="G39" s="978">
        <v>12</v>
      </c>
      <c r="H39" s="978">
        <v>16</v>
      </c>
      <c r="I39" s="978">
        <v>16</v>
      </c>
      <c r="J39" s="978">
        <v>16</v>
      </c>
      <c r="K39" s="404"/>
    </row>
    <row r="40" spans="1:14" s="954" customFormat="1" ht="33">
      <c r="A40" s="1041" t="s">
        <v>284</v>
      </c>
      <c r="B40" s="1089" t="s">
        <v>643</v>
      </c>
      <c r="C40" s="798" t="s">
        <v>5</v>
      </c>
      <c r="D40" s="978">
        <f>D39/D35*100</f>
        <v>37.037037037037038</v>
      </c>
      <c r="E40" s="1042">
        <f>J40</f>
        <v>59.259259259259252</v>
      </c>
      <c r="F40" s="978">
        <f>F39/F35*100</f>
        <v>37.037037037037038</v>
      </c>
      <c r="G40" s="1042">
        <f>G39/G35*100</f>
        <v>44.444444444444443</v>
      </c>
      <c r="H40" s="1042">
        <f>H39/H35*100</f>
        <v>59.259259259259252</v>
      </c>
      <c r="I40" s="1042">
        <f>I39/I35*100</f>
        <v>59.259259259259252</v>
      </c>
      <c r="J40" s="1042">
        <f>J39/J35*100</f>
        <v>59.259259259259252</v>
      </c>
      <c r="K40" s="404"/>
      <c r="N40" s="955"/>
    </row>
    <row r="41" spans="1:14" s="954" customFormat="1" ht="49.5" hidden="1">
      <c r="A41" s="1087">
        <v>6</v>
      </c>
      <c r="B41" s="1091" t="s">
        <v>647</v>
      </c>
      <c r="C41" s="798" t="s">
        <v>5</v>
      </c>
      <c r="D41" s="409"/>
      <c r="E41" s="1092"/>
      <c r="F41" s="1092"/>
      <c r="G41" s="1092"/>
      <c r="H41" s="1092"/>
      <c r="I41" s="1092"/>
      <c r="J41" s="1092"/>
      <c r="K41" s="404"/>
      <c r="N41" s="955"/>
    </row>
    <row r="42" spans="1:14" s="518" customFormat="1" ht="23.25" customHeight="1">
      <c r="A42" s="407" t="s">
        <v>102</v>
      </c>
      <c r="B42" s="408" t="s">
        <v>447</v>
      </c>
      <c r="C42" s="405"/>
      <c r="D42" s="586"/>
      <c r="E42" s="586"/>
      <c r="F42" s="586"/>
      <c r="G42" s="586"/>
      <c r="H42" s="586"/>
      <c r="I42" s="586"/>
      <c r="J42" s="586"/>
      <c r="K42" s="507"/>
    </row>
    <row r="43" spans="1:14" s="511" customFormat="1" ht="23.25" hidden="1" customHeight="1">
      <c r="A43" s="407">
        <v>1</v>
      </c>
      <c r="B43" s="408" t="s">
        <v>448</v>
      </c>
      <c r="C43" s="405"/>
      <c r="D43" s="758"/>
      <c r="E43" s="758"/>
      <c r="F43" s="759"/>
      <c r="G43" s="759"/>
      <c r="H43" s="759"/>
      <c r="I43" s="759"/>
      <c r="J43" s="759"/>
      <c r="K43" s="413"/>
    </row>
    <row r="44" spans="1:14" s="511" customFormat="1" ht="36" hidden="1" customHeight="1">
      <c r="A44" s="407"/>
      <c r="B44" s="416" t="s">
        <v>449</v>
      </c>
      <c r="C44" s="409" t="s">
        <v>450</v>
      </c>
      <c r="D44" s="755"/>
      <c r="E44" s="755"/>
      <c r="F44" s="635"/>
      <c r="G44" s="635"/>
      <c r="H44" s="635"/>
      <c r="I44" s="635"/>
      <c r="J44" s="635"/>
      <c r="K44" s="413"/>
    </row>
    <row r="45" spans="1:14" s="511" customFormat="1" ht="24.75" hidden="1" customHeight="1">
      <c r="A45" s="407"/>
      <c r="B45" s="416" t="s">
        <v>648</v>
      </c>
      <c r="C45" s="409" t="s">
        <v>450</v>
      </c>
      <c r="D45" s="755"/>
      <c r="E45" s="755"/>
      <c r="F45" s="635"/>
      <c r="G45" s="635"/>
      <c r="H45" s="635"/>
      <c r="I45" s="635"/>
      <c r="J45" s="635"/>
      <c r="K45" s="413"/>
    </row>
    <row r="46" spans="1:14" s="511" customFormat="1" ht="24.75" hidden="1" customHeight="1">
      <c r="A46" s="407"/>
      <c r="B46" s="416" t="s">
        <v>649</v>
      </c>
      <c r="C46" s="409" t="s">
        <v>450</v>
      </c>
      <c r="D46" s="755"/>
      <c r="E46" s="755"/>
      <c r="F46" s="635"/>
      <c r="G46" s="635"/>
      <c r="H46" s="635"/>
      <c r="I46" s="635"/>
      <c r="J46" s="635"/>
      <c r="K46" s="413"/>
    </row>
    <row r="47" spans="1:14" s="511" customFormat="1" ht="24.75" hidden="1" customHeight="1">
      <c r="A47" s="407"/>
      <c r="B47" s="416" t="s">
        <v>650</v>
      </c>
      <c r="C47" s="409" t="s">
        <v>450</v>
      </c>
      <c r="D47" s="755"/>
      <c r="E47" s="755"/>
      <c r="F47" s="635"/>
      <c r="G47" s="635"/>
      <c r="H47" s="635"/>
      <c r="I47" s="635"/>
      <c r="J47" s="635"/>
      <c r="K47" s="413"/>
    </row>
    <row r="48" spans="1:14" s="511" customFormat="1" ht="34.5" hidden="1" customHeight="1">
      <c r="A48" s="407"/>
      <c r="B48" s="905" t="s">
        <v>451</v>
      </c>
      <c r="C48" s="499" t="s">
        <v>452</v>
      </c>
      <c r="D48" s="601"/>
      <c r="E48" s="601"/>
      <c r="F48" s="761"/>
      <c r="G48" s="761"/>
      <c r="H48" s="761"/>
      <c r="I48" s="761"/>
      <c r="J48" s="761"/>
      <c r="K48" s="413"/>
    </row>
    <row r="49" spans="1:11" s="511" customFormat="1" ht="24.75" hidden="1" customHeight="1">
      <c r="A49" s="407"/>
      <c r="B49" s="416" t="s">
        <v>648</v>
      </c>
      <c r="C49" s="499" t="s">
        <v>452</v>
      </c>
      <c r="D49" s="755"/>
      <c r="E49" s="755"/>
      <c r="F49" s="635"/>
      <c r="G49" s="635"/>
      <c r="H49" s="635"/>
      <c r="I49" s="635"/>
      <c r="J49" s="635"/>
      <c r="K49" s="413"/>
    </row>
    <row r="50" spans="1:11" s="511" customFormat="1" ht="24.75" hidden="1" customHeight="1">
      <c r="A50" s="407"/>
      <c r="B50" s="416" t="s">
        <v>649</v>
      </c>
      <c r="C50" s="499" t="s">
        <v>452</v>
      </c>
      <c r="D50" s="755"/>
      <c r="E50" s="755"/>
      <c r="F50" s="635"/>
      <c r="G50" s="635"/>
      <c r="H50" s="635"/>
      <c r="I50" s="635"/>
      <c r="J50" s="635"/>
      <c r="K50" s="413"/>
    </row>
    <row r="51" spans="1:11" s="511" customFormat="1" ht="24.75" hidden="1" customHeight="1">
      <c r="A51" s="407"/>
      <c r="B51" s="416" t="s">
        <v>650</v>
      </c>
      <c r="C51" s="499" t="s">
        <v>452</v>
      </c>
      <c r="D51" s="755"/>
      <c r="E51" s="755"/>
      <c r="F51" s="635"/>
      <c r="G51" s="635"/>
      <c r="H51" s="635"/>
      <c r="I51" s="635"/>
      <c r="J51" s="635"/>
      <c r="K51" s="413"/>
    </row>
    <row r="52" spans="1:11" s="511" customFormat="1" ht="25.5" hidden="1" customHeight="1">
      <c r="A52" s="407">
        <v>2</v>
      </c>
      <c r="B52" s="408" t="s">
        <v>453</v>
      </c>
      <c r="C52" s="405"/>
      <c r="D52" s="758"/>
      <c r="E52" s="758"/>
      <c r="F52" s="763"/>
      <c r="G52" s="763"/>
      <c r="H52" s="763"/>
      <c r="I52" s="1093"/>
      <c r="J52" s="1093"/>
      <c r="K52" s="413"/>
    </row>
    <row r="53" spans="1:11" s="515" customFormat="1" ht="24.75" hidden="1" customHeight="1">
      <c r="A53" s="415"/>
      <c r="B53" s="504" t="s">
        <v>454</v>
      </c>
      <c r="C53" s="409" t="s">
        <v>450</v>
      </c>
      <c r="D53" s="704"/>
      <c r="E53" s="704"/>
      <c r="F53" s="764"/>
      <c r="G53" s="764"/>
      <c r="H53" s="764"/>
      <c r="I53" s="764"/>
      <c r="J53" s="764"/>
      <c r="K53" s="399"/>
    </row>
    <row r="54" spans="1:11" s="511" customFormat="1" ht="24.75" hidden="1" customHeight="1">
      <c r="A54" s="407"/>
      <c r="B54" s="416" t="s">
        <v>648</v>
      </c>
      <c r="C54" s="409" t="s">
        <v>450</v>
      </c>
      <c r="D54" s="755"/>
      <c r="E54" s="755"/>
      <c r="F54" s="635"/>
      <c r="G54" s="635"/>
      <c r="H54" s="635"/>
      <c r="I54" s="635"/>
      <c r="J54" s="635"/>
      <c r="K54" s="413"/>
    </row>
    <row r="55" spans="1:11" s="511" customFormat="1" ht="24.75" hidden="1" customHeight="1">
      <c r="A55" s="407"/>
      <c r="B55" s="416" t="s">
        <v>649</v>
      </c>
      <c r="C55" s="409" t="s">
        <v>450</v>
      </c>
      <c r="D55" s="755"/>
      <c r="E55" s="755"/>
      <c r="F55" s="635"/>
      <c r="G55" s="635"/>
      <c r="H55" s="635"/>
      <c r="I55" s="635"/>
      <c r="J55" s="635"/>
      <c r="K55" s="413"/>
    </row>
    <row r="56" spans="1:11" s="511" customFormat="1" ht="24.75" hidden="1" customHeight="1">
      <c r="A56" s="407"/>
      <c r="B56" s="416" t="s">
        <v>650</v>
      </c>
      <c r="C56" s="409" t="s">
        <v>450</v>
      </c>
      <c r="D56" s="755"/>
      <c r="E56" s="755"/>
      <c r="F56" s="635"/>
      <c r="G56" s="635"/>
      <c r="H56" s="635"/>
      <c r="I56" s="635"/>
      <c r="J56" s="635"/>
      <c r="K56" s="413"/>
    </row>
    <row r="57" spans="1:11" s="528" customFormat="1" ht="35.25" hidden="1" customHeight="1">
      <c r="A57" s="901"/>
      <c r="B57" s="905" t="s">
        <v>73</v>
      </c>
      <c r="C57" s="499" t="s">
        <v>301</v>
      </c>
      <c r="D57" s="601"/>
      <c r="E57" s="601"/>
      <c r="F57" s="587"/>
      <c r="G57" s="587"/>
      <c r="H57" s="587"/>
      <c r="I57" s="587"/>
      <c r="J57" s="587"/>
      <c r="K57" s="766"/>
    </row>
    <row r="58" spans="1:11" s="511" customFormat="1" ht="24.75" hidden="1" customHeight="1">
      <c r="A58" s="407"/>
      <c r="B58" s="416" t="s">
        <v>648</v>
      </c>
      <c r="C58" s="499" t="s">
        <v>301</v>
      </c>
      <c r="D58" s="755"/>
      <c r="E58" s="755"/>
      <c r="F58" s="635"/>
      <c r="G58" s="635"/>
      <c r="H58" s="635"/>
      <c r="I58" s="635"/>
      <c r="J58" s="635"/>
      <c r="K58" s="413"/>
    </row>
    <row r="59" spans="1:11" s="511" customFormat="1" ht="24.75" hidden="1" customHeight="1">
      <c r="A59" s="407"/>
      <c r="B59" s="416" t="s">
        <v>649</v>
      </c>
      <c r="C59" s="499" t="s">
        <v>301</v>
      </c>
      <c r="D59" s="755"/>
      <c r="E59" s="755"/>
      <c r="F59" s="635"/>
      <c r="G59" s="635"/>
      <c r="H59" s="635"/>
      <c r="I59" s="635"/>
      <c r="J59" s="635"/>
      <c r="K59" s="413"/>
    </row>
    <row r="60" spans="1:11" s="511" customFormat="1" ht="24.75" hidden="1" customHeight="1">
      <c r="A60" s="407"/>
      <c r="B60" s="416" t="s">
        <v>650</v>
      </c>
      <c r="C60" s="499" t="s">
        <v>301</v>
      </c>
      <c r="D60" s="755"/>
      <c r="E60" s="755"/>
      <c r="F60" s="635"/>
      <c r="G60" s="635"/>
      <c r="H60" s="635"/>
      <c r="I60" s="635"/>
      <c r="J60" s="635"/>
      <c r="K60" s="413"/>
    </row>
    <row r="61" spans="1:11" s="515" customFormat="1" ht="36.75" hidden="1" customHeight="1">
      <c r="A61" s="415"/>
      <c r="B61" s="504" t="s">
        <v>455</v>
      </c>
      <c r="C61" s="499" t="str">
        <f>C44</f>
        <v xml:space="preserve"> Người </v>
      </c>
      <c r="D61" s="588"/>
      <c r="E61" s="704"/>
      <c r="F61" s="703"/>
      <c r="G61" s="703"/>
      <c r="H61" s="704"/>
      <c r="I61" s="704"/>
      <c r="J61" s="704"/>
      <c r="K61" s="399"/>
    </row>
    <row r="62" spans="1:11" s="511" customFormat="1" ht="24.75" hidden="1" customHeight="1">
      <c r="A62" s="407"/>
      <c r="B62" s="416" t="s">
        <v>648</v>
      </c>
      <c r="C62" s="409" t="s">
        <v>450</v>
      </c>
      <c r="D62" s="755"/>
      <c r="E62" s="755"/>
      <c r="F62" s="635"/>
      <c r="G62" s="635"/>
      <c r="H62" s="635"/>
      <c r="I62" s="635"/>
      <c r="J62" s="635"/>
      <c r="K62" s="413"/>
    </row>
    <row r="63" spans="1:11" s="511" customFormat="1" ht="24.75" hidden="1" customHeight="1">
      <c r="A63" s="407"/>
      <c r="B63" s="416" t="s">
        <v>649</v>
      </c>
      <c r="C63" s="409" t="s">
        <v>450</v>
      </c>
      <c r="D63" s="755"/>
      <c r="E63" s="755"/>
      <c r="F63" s="635"/>
      <c r="G63" s="635"/>
      <c r="H63" s="635"/>
      <c r="I63" s="635"/>
      <c r="J63" s="635"/>
      <c r="K63" s="413"/>
    </row>
    <row r="64" spans="1:11" s="511" customFormat="1" ht="24.75" hidden="1" customHeight="1">
      <c r="A64" s="407"/>
      <c r="B64" s="416" t="s">
        <v>650</v>
      </c>
      <c r="C64" s="409" t="s">
        <v>450</v>
      </c>
      <c r="D64" s="755"/>
      <c r="E64" s="755"/>
      <c r="F64" s="635"/>
      <c r="G64" s="635"/>
      <c r="H64" s="635"/>
      <c r="I64" s="635"/>
      <c r="J64" s="635"/>
      <c r="K64" s="413"/>
    </row>
    <row r="65" spans="1:13" s="528" customFormat="1" ht="36" hidden="1" customHeight="1">
      <c r="A65" s="901"/>
      <c r="B65" s="905" t="s">
        <v>456</v>
      </c>
      <c r="C65" s="499" t="s">
        <v>301</v>
      </c>
      <c r="D65" s="601"/>
      <c r="E65" s="601"/>
      <c r="F65" s="602"/>
      <c r="G65" s="602"/>
      <c r="H65" s="602"/>
      <c r="I65" s="602"/>
      <c r="J65" s="602"/>
      <c r="K65" s="766"/>
    </row>
    <row r="66" spans="1:13" s="511" customFormat="1" ht="24.75" hidden="1" customHeight="1">
      <c r="A66" s="407"/>
      <c r="B66" s="416" t="s">
        <v>648</v>
      </c>
      <c r="C66" s="499" t="s">
        <v>301</v>
      </c>
      <c r="D66" s="755"/>
      <c r="E66" s="755"/>
      <c r="F66" s="635"/>
      <c r="G66" s="635"/>
      <c r="H66" s="635"/>
      <c r="I66" s="635"/>
      <c r="J66" s="635"/>
      <c r="K66" s="413"/>
    </row>
    <row r="67" spans="1:13" s="511" customFormat="1" ht="24.75" hidden="1" customHeight="1">
      <c r="A67" s="407"/>
      <c r="B67" s="416" t="s">
        <v>649</v>
      </c>
      <c r="C67" s="499" t="s">
        <v>301</v>
      </c>
      <c r="D67" s="755"/>
      <c r="E67" s="755"/>
      <c r="F67" s="635"/>
      <c r="G67" s="635"/>
      <c r="H67" s="635"/>
      <c r="I67" s="635"/>
      <c r="J67" s="635"/>
      <c r="K67" s="413"/>
    </row>
    <row r="68" spans="1:13" s="511" customFormat="1" ht="24.75" hidden="1" customHeight="1">
      <c r="A68" s="407"/>
      <c r="B68" s="416" t="s">
        <v>650</v>
      </c>
      <c r="C68" s="499" t="s">
        <v>301</v>
      </c>
      <c r="D68" s="755"/>
      <c r="E68" s="755"/>
      <c r="F68" s="635"/>
      <c r="G68" s="635"/>
      <c r="H68" s="635"/>
      <c r="I68" s="635"/>
      <c r="J68" s="635"/>
      <c r="K68" s="413"/>
    </row>
    <row r="69" spans="1:13" s="511" customFormat="1" ht="24.75" customHeight="1">
      <c r="A69" s="1069" t="s">
        <v>284</v>
      </c>
      <c r="B69" s="416" t="s">
        <v>814</v>
      </c>
      <c r="C69" s="409" t="s">
        <v>651</v>
      </c>
      <c r="D69" s="978">
        <v>1469</v>
      </c>
      <c r="E69" s="978">
        <f>SUM(F69:J69)</f>
        <v>4350</v>
      </c>
      <c r="F69" s="978">
        <v>700</v>
      </c>
      <c r="G69" s="978">
        <v>850</v>
      </c>
      <c r="H69" s="978">
        <v>900</v>
      </c>
      <c r="I69" s="978">
        <v>950</v>
      </c>
      <c r="J69" s="978">
        <v>950</v>
      </c>
      <c r="K69" s="413"/>
    </row>
    <row r="70" spans="1:13" s="895" customFormat="1" ht="35.25" hidden="1" customHeight="1">
      <c r="A70" s="415"/>
      <c r="B70" s="420" t="s">
        <v>652</v>
      </c>
      <c r="C70" s="499" t="s">
        <v>301</v>
      </c>
      <c r="D70" s="977" t="s">
        <v>653</v>
      </c>
      <c r="E70" s="1014"/>
      <c r="F70" s="980"/>
      <c r="G70" s="980"/>
      <c r="H70" s="980"/>
      <c r="I70" s="980"/>
      <c r="J70" s="980"/>
      <c r="K70" s="413" t="s">
        <v>694</v>
      </c>
    </row>
    <row r="71" spans="1:13" s="742" customFormat="1" ht="22.5" hidden="1" customHeight="1">
      <c r="A71" s="407" t="s">
        <v>115</v>
      </c>
      <c r="B71" s="408" t="s">
        <v>654</v>
      </c>
      <c r="C71" s="405"/>
      <c r="D71" s="409"/>
      <c r="E71" s="409"/>
      <c r="F71" s="409"/>
      <c r="G71" s="411"/>
      <c r="H71" s="411"/>
      <c r="I71" s="411"/>
      <c r="J71" s="411"/>
      <c r="K71" s="413"/>
    </row>
    <row r="72" spans="1:13" s="743" customFormat="1" ht="24.75" hidden="1" customHeight="1">
      <c r="A72" s="415">
        <v>1</v>
      </c>
      <c r="B72" s="420" t="s">
        <v>634</v>
      </c>
      <c r="C72" s="409"/>
      <c r="D72" s="409"/>
      <c r="E72" s="409"/>
      <c r="F72" s="409"/>
      <c r="G72" s="411"/>
      <c r="H72" s="411"/>
      <c r="I72" s="411"/>
      <c r="J72" s="411"/>
      <c r="K72" s="399"/>
      <c r="L72" s="742"/>
      <c r="M72" s="742"/>
    </row>
    <row r="73" spans="1:13" s="742" customFormat="1" ht="24.75" hidden="1" customHeight="1">
      <c r="A73" s="415">
        <v>2</v>
      </c>
      <c r="B73" s="420" t="s">
        <v>655</v>
      </c>
      <c r="C73" s="409"/>
      <c r="D73" s="409"/>
      <c r="E73" s="409"/>
      <c r="F73" s="409"/>
      <c r="G73" s="411"/>
      <c r="H73" s="411"/>
      <c r="I73" s="411"/>
      <c r="J73" s="411"/>
      <c r="K73" s="399"/>
    </row>
    <row r="74" spans="1:13" ht="16.5" hidden="1">
      <c r="A74" s="422"/>
      <c r="B74" s="423"/>
      <c r="C74" s="403"/>
      <c r="D74" s="403"/>
      <c r="E74" s="403"/>
      <c r="F74" s="404"/>
      <c r="G74" s="404"/>
      <c r="H74" s="404"/>
      <c r="I74" s="404"/>
      <c r="J74" s="404"/>
    </row>
    <row r="75" spans="1:13" ht="33" hidden="1" customHeight="1">
      <c r="A75" s="767"/>
      <c r="B75" s="1269" t="s">
        <v>657</v>
      </c>
      <c r="C75" s="1269"/>
      <c r="D75" s="1269"/>
      <c r="E75" s="1269"/>
      <c r="F75" s="1269"/>
      <c r="G75" s="1269"/>
      <c r="H75" s="1269"/>
      <c r="I75" s="1269"/>
      <c r="J75" s="1269"/>
      <c r="K75" s="766"/>
      <c r="L75" s="766"/>
      <c r="M75" s="766"/>
    </row>
    <row r="76" spans="1:13" ht="16.5">
      <c r="A76" s="422"/>
      <c r="B76" s="423"/>
      <c r="C76" s="403"/>
      <c r="D76" s="403"/>
      <c r="E76" s="403"/>
      <c r="F76" s="404"/>
      <c r="G76" s="404"/>
      <c r="H76" s="404"/>
      <c r="I76" s="404"/>
      <c r="J76" s="404"/>
    </row>
    <row r="77" spans="1:13" ht="16.5">
      <c r="A77" s="422"/>
      <c r="B77" s="423"/>
      <c r="C77" s="403"/>
      <c r="D77" s="403"/>
      <c r="E77" s="403"/>
      <c r="F77" s="404"/>
      <c r="G77" s="404"/>
      <c r="H77" s="404"/>
      <c r="I77" s="404"/>
      <c r="J77" s="404"/>
    </row>
    <row r="78" spans="1:13" ht="16.5">
      <c r="A78" s="422"/>
      <c r="B78" s="423"/>
      <c r="C78" s="403"/>
      <c r="D78" s="403"/>
      <c r="E78" s="403"/>
      <c r="F78" s="404"/>
      <c r="G78" s="404"/>
      <c r="H78" s="404"/>
      <c r="I78" s="404"/>
      <c r="J78" s="404"/>
    </row>
    <row r="79" spans="1:13" ht="16.5">
      <c r="A79" s="422"/>
      <c r="B79" s="423"/>
      <c r="C79" s="403"/>
      <c r="D79" s="403"/>
      <c r="E79" s="403"/>
      <c r="F79" s="404"/>
      <c r="G79" s="404"/>
      <c r="H79" s="404"/>
      <c r="I79" s="404"/>
      <c r="J79" s="404"/>
    </row>
    <row r="80" spans="1:13" ht="16.5">
      <c r="A80" s="422"/>
      <c r="B80" s="423"/>
      <c r="C80" s="403"/>
      <c r="D80" s="403"/>
      <c r="E80" s="403"/>
      <c r="F80" s="404"/>
      <c r="G80" s="404"/>
      <c r="H80" s="404"/>
      <c r="I80" s="404"/>
      <c r="J80" s="404"/>
    </row>
    <row r="81" spans="1:10" ht="16.5">
      <c r="A81" s="422"/>
      <c r="B81" s="423"/>
      <c r="C81" s="403"/>
      <c r="D81" s="403"/>
      <c r="E81" s="403"/>
      <c r="F81" s="404"/>
      <c r="G81" s="404"/>
      <c r="H81" s="404"/>
      <c r="I81" s="404"/>
      <c r="J81" s="404"/>
    </row>
    <row r="82" spans="1:10" ht="16.5">
      <c r="A82" s="422"/>
      <c r="B82" s="423"/>
      <c r="C82" s="403"/>
      <c r="D82" s="403"/>
      <c r="E82" s="403"/>
      <c r="F82" s="404"/>
      <c r="G82" s="404"/>
      <c r="H82" s="404"/>
      <c r="I82" s="404"/>
      <c r="J82" s="404"/>
    </row>
    <row r="83" spans="1:10" ht="16.5">
      <c r="A83" s="422"/>
      <c r="B83" s="423"/>
      <c r="C83" s="403"/>
      <c r="D83" s="403"/>
      <c r="E83" s="403"/>
      <c r="F83" s="404"/>
      <c r="G83" s="404"/>
      <c r="H83" s="404"/>
      <c r="I83" s="404"/>
      <c r="J83" s="404"/>
    </row>
    <row r="84" spans="1:10" ht="16.5">
      <c r="A84" s="422"/>
      <c r="B84" s="423"/>
      <c r="C84" s="403"/>
      <c r="D84" s="403"/>
      <c r="E84" s="403"/>
      <c r="F84" s="404"/>
      <c r="G84" s="404"/>
      <c r="H84" s="404"/>
      <c r="I84" s="404"/>
      <c r="J84" s="404"/>
    </row>
    <row r="85" spans="1:10" ht="16.5">
      <c r="A85" s="422"/>
      <c r="B85" s="423"/>
      <c r="C85" s="403"/>
      <c r="D85" s="403"/>
      <c r="E85" s="403"/>
      <c r="F85" s="404"/>
      <c r="G85" s="404"/>
      <c r="H85" s="404"/>
      <c r="I85" s="404"/>
      <c r="J85" s="404"/>
    </row>
    <row r="86" spans="1:10" ht="16.5">
      <c r="A86" s="422"/>
      <c r="B86" s="423"/>
      <c r="C86" s="403"/>
      <c r="D86" s="403"/>
      <c r="E86" s="403"/>
      <c r="F86" s="404"/>
      <c r="G86" s="404"/>
      <c r="H86" s="404"/>
      <c r="I86" s="404"/>
      <c r="J86" s="404"/>
    </row>
    <row r="87" spans="1:10" ht="16.5">
      <c r="A87" s="422"/>
      <c r="B87" s="423"/>
      <c r="C87" s="403"/>
      <c r="D87" s="403"/>
      <c r="E87" s="403"/>
      <c r="F87" s="404"/>
      <c r="G87" s="404"/>
      <c r="H87" s="404"/>
      <c r="I87" s="404"/>
      <c r="J87" s="404"/>
    </row>
    <row r="88" spans="1:10" ht="16.5">
      <c r="A88" s="422"/>
      <c r="B88" s="423"/>
      <c r="C88" s="403"/>
      <c r="D88" s="403"/>
      <c r="E88" s="403"/>
      <c r="F88" s="404"/>
      <c r="G88" s="404"/>
      <c r="H88" s="404"/>
      <c r="I88" s="404"/>
      <c r="J88" s="404"/>
    </row>
    <row r="89" spans="1:10" ht="16.5">
      <c r="A89" s="422"/>
      <c r="B89" s="423"/>
      <c r="C89" s="403"/>
      <c r="D89" s="403"/>
      <c r="E89" s="403"/>
      <c r="F89" s="404"/>
      <c r="G89" s="404"/>
      <c r="H89" s="404"/>
      <c r="I89" s="404"/>
      <c r="J89" s="404"/>
    </row>
    <row r="90" spans="1:10" ht="16.5">
      <c r="A90" s="422"/>
      <c r="B90" s="423"/>
      <c r="C90" s="403"/>
      <c r="D90" s="403"/>
      <c r="E90" s="403"/>
      <c r="F90" s="404"/>
      <c r="G90" s="404"/>
      <c r="H90" s="404"/>
      <c r="I90" s="404"/>
      <c r="J90" s="404"/>
    </row>
    <row r="91" spans="1:10" ht="16.5">
      <c r="A91" s="422"/>
      <c r="B91" s="423"/>
      <c r="C91" s="403"/>
      <c r="D91" s="403"/>
      <c r="E91" s="403"/>
      <c r="F91" s="404"/>
      <c r="G91" s="404"/>
      <c r="H91" s="404"/>
      <c r="I91" s="404"/>
      <c r="J91" s="404"/>
    </row>
    <row r="92" spans="1:10" ht="16.5">
      <c r="A92" s="422"/>
      <c r="B92" s="423"/>
      <c r="C92" s="403"/>
      <c r="D92" s="403"/>
      <c r="E92" s="403"/>
      <c r="F92" s="404"/>
      <c r="G92" s="404"/>
      <c r="H92" s="404"/>
      <c r="I92" s="404"/>
      <c r="J92" s="404"/>
    </row>
    <row r="93" spans="1:10" ht="16.5">
      <c r="A93" s="422"/>
      <c r="B93" s="423"/>
      <c r="C93" s="403"/>
      <c r="D93" s="403"/>
      <c r="E93" s="403"/>
      <c r="F93" s="404"/>
      <c r="G93" s="404"/>
      <c r="H93" s="404"/>
      <c r="I93" s="404"/>
      <c r="J93" s="404"/>
    </row>
    <row r="94" spans="1:10" ht="16.5">
      <c r="A94" s="422"/>
      <c r="B94" s="423"/>
      <c r="C94" s="403"/>
      <c r="D94" s="403"/>
      <c r="E94" s="403"/>
      <c r="F94" s="404"/>
      <c r="G94" s="404"/>
      <c r="H94" s="404"/>
      <c r="I94" s="404"/>
      <c r="J94" s="404"/>
    </row>
    <row r="95" spans="1:10" ht="16.5">
      <c r="A95" s="422"/>
      <c r="B95" s="423"/>
      <c r="C95" s="403"/>
      <c r="D95" s="403"/>
      <c r="E95" s="403"/>
      <c r="F95" s="404"/>
      <c r="G95" s="404"/>
      <c r="H95" s="404"/>
      <c r="I95" s="404"/>
      <c r="J95" s="404"/>
    </row>
    <row r="96" spans="1:10" ht="16.5">
      <c r="A96" s="422"/>
      <c r="B96" s="423"/>
      <c r="C96" s="403"/>
      <c r="D96" s="403"/>
      <c r="E96" s="403"/>
      <c r="F96" s="404"/>
      <c r="G96" s="404"/>
      <c r="H96" s="404"/>
      <c r="I96" s="404"/>
      <c r="J96" s="404"/>
    </row>
    <row r="97" spans="1:10" ht="16.5">
      <c r="A97" s="422"/>
      <c r="B97" s="423"/>
      <c r="C97" s="403"/>
      <c r="D97" s="403"/>
      <c r="E97" s="403"/>
      <c r="F97" s="404"/>
      <c r="G97" s="404"/>
      <c r="H97" s="404"/>
      <c r="I97" s="404"/>
      <c r="J97" s="404"/>
    </row>
    <row r="98" spans="1:10" ht="16.5">
      <c r="A98" s="422"/>
      <c r="B98" s="423"/>
      <c r="C98" s="403"/>
      <c r="D98" s="403"/>
      <c r="E98" s="403"/>
      <c r="F98" s="404"/>
      <c r="G98" s="404"/>
      <c r="H98" s="404"/>
      <c r="I98" s="404"/>
      <c r="J98" s="404"/>
    </row>
    <row r="99" spans="1:10" ht="16.5">
      <c r="A99" s="422"/>
      <c r="B99" s="423"/>
      <c r="C99" s="403"/>
      <c r="D99" s="403"/>
      <c r="E99" s="403"/>
      <c r="F99" s="404"/>
      <c r="G99" s="404"/>
      <c r="H99" s="404"/>
      <c r="I99" s="404"/>
      <c r="J99" s="404"/>
    </row>
    <row r="100" spans="1:10" ht="16.5">
      <c r="A100" s="422"/>
      <c r="B100" s="423"/>
      <c r="C100" s="403"/>
      <c r="D100" s="403"/>
      <c r="E100" s="403"/>
      <c r="F100" s="404"/>
      <c r="G100" s="404"/>
      <c r="H100" s="404"/>
      <c r="I100" s="404"/>
      <c r="J100" s="404"/>
    </row>
    <row r="101" spans="1:10" ht="16.5">
      <c r="A101" s="422"/>
      <c r="B101" s="423"/>
      <c r="C101" s="403"/>
      <c r="D101" s="403"/>
      <c r="E101" s="403"/>
      <c r="F101" s="404"/>
      <c r="G101" s="404"/>
      <c r="H101" s="404"/>
      <c r="I101" s="404"/>
      <c r="J101" s="404"/>
    </row>
    <row r="102" spans="1:10" ht="16.5">
      <c r="A102" s="422"/>
      <c r="B102" s="423"/>
      <c r="C102" s="403"/>
      <c r="D102" s="403"/>
      <c r="E102" s="403"/>
      <c r="F102" s="404"/>
      <c r="G102" s="404"/>
      <c r="H102" s="404"/>
      <c r="I102" s="404"/>
      <c r="J102" s="404"/>
    </row>
    <row r="103" spans="1:10" ht="16.5">
      <c r="A103" s="422"/>
      <c r="B103" s="423"/>
      <c r="C103" s="403"/>
      <c r="D103" s="403"/>
      <c r="E103" s="403"/>
      <c r="F103" s="404"/>
      <c r="G103" s="404"/>
      <c r="H103" s="404"/>
      <c r="I103" s="404"/>
      <c r="J103" s="404"/>
    </row>
    <row r="104" spans="1:10" ht="16.5">
      <c r="A104" s="422"/>
      <c r="B104" s="423"/>
      <c r="C104" s="403"/>
      <c r="D104" s="403"/>
      <c r="E104" s="403"/>
      <c r="F104" s="404"/>
      <c r="G104" s="404"/>
      <c r="H104" s="404"/>
      <c r="I104" s="404"/>
      <c r="J104" s="404"/>
    </row>
    <row r="105" spans="1:10" ht="16.5">
      <c r="A105" s="422"/>
      <c r="B105" s="423"/>
      <c r="C105" s="403"/>
      <c r="D105" s="403"/>
      <c r="E105" s="403"/>
      <c r="F105" s="404"/>
      <c r="G105" s="404"/>
      <c r="H105" s="404"/>
      <c r="I105" s="404"/>
      <c r="J105" s="404"/>
    </row>
    <row r="106" spans="1:10" ht="16.5">
      <c r="A106" s="422"/>
      <c r="B106" s="423"/>
      <c r="C106" s="403"/>
      <c r="D106" s="403"/>
      <c r="E106" s="403"/>
      <c r="F106" s="404"/>
      <c r="G106" s="404"/>
      <c r="H106" s="404"/>
      <c r="I106" s="404"/>
      <c r="J106" s="404"/>
    </row>
    <row r="107" spans="1:10" ht="16.5">
      <c r="A107" s="422"/>
      <c r="B107" s="423"/>
      <c r="C107" s="403"/>
      <c r="D107" s="403"/>
      <c r="E107" s="403"/>
      <c r="F107" s="404"/>
      <c r="G107" s="404"/>
      <c r="H107" s="404"/>
      <c r="I107" s="404"/>
      <c r="J107" s="404"/>
    </row>
    <row r="108" spans="1:10" ht="16.5">
      <c r="A108" s="422"/>
      <c r="B108" s="423"/>
      <c r="C108" s="403"/>
      <c r="D108" s="403"/>
      <c r="E108" s="403"/>
      <c r="F108" s="404"/>
      <c r="G108" s="404"/>
      <c r="H108" s="404"/>
      <c r="I108" s="404"/>
      <c r="J108" s="404"/>
    </row>
    <row r="109" spans="1:10" ht="16.5">
      <c r="A109" s="422"/>
      <c r="B109" s="423"/>
      <c r="C109" s="403"/>
      <c r="D109" s="403"/>
      <c r="E109" s="403"/>
      <c r="F109" s="404"/>
      <c r="G109" s="404"/>
      <c r="H109" s="404"/>
      <c r="I109" s="404"/>
      <c r="J109" s="404"/>
    </row>
    <row r="110" spans="1:10" ht="16.5">
      <c r="A110" s="422"/>
      <c r="B110" s="423"/>
      <c r="C110" s="403"/>
      <c r="D110" s="403"/>
      <c r="E110" s="403"/>
      <c r="F110" s="404"/>
      <c r="G110" s="404"/>
      <c r="H110" s="404"/>
      <c r="I110" s="404"/>
      <c r="J110" s="404"/>
    </row>
    <row r="111" spans="1:10" ht="16.5">
      <c r="A111" s="422"/>
      <c r="B111" s="423"/>
      <c r="C111" s="403"/>
      <c r="D111" s="403"/>
      <c r="E111" s="403"/>
      <c r="F111" s="404"/>
      <c r="G111" s="404"/>
      <c r="H111" s="404"/>
      <c r="I111" s="404"/>
      <c r="J111" s="404"/>
    </row>
    <row r="112" spans="1:10" ht="16.5">
      <c r="A112" s="422"/>
      <c r="B112" s="423"/>
      <c r="C112" s="403"/>
      <c r="D112" s="403"/>
      <c r="E112" s="403"/>
      <c r="F112" s="404"/>
      <c r="G112" s="404"/>
      <c r="H112" s="404"/>
      <c r="I112" s="404"/>
      <c r="J112" s="404"/>
    </row>
    <row r="113" spans="1:10" ht="16.5">
      <c r="A113" s="422"/>
      <c r="B113" s="423"/>
      <c r="C113" s="403"/>
      <c r="D113" s="403"/>
      <c r="E113" s="403"/>
      <c r="F113" s="404"/>
      <c r="G113" s="404"/>
      <c r="H113" s="404"/>
      <c r="I113" s="404"/>
      <c r="J113" s="404"/>
    </row>
    <row r="114" spans="1:10" ht="16.5">
      <c r="A114" s="422"/>
      <c r="B114" s="423"/>
      <c r="C114" s="403"/>
      <c r="D114" s="403"/>
      <c r="E114" s="403"/>
      <c r="F114" s="404"/>
      <c r="G114" s="404"/>
      <c r="H114" s="404"/>
      <c r="I114" s="404"/>
      <c r="J114" s="404"/>
    </row>
    <row r="115" spans="1:10" ht="16.5">
      <c r="A115" s="422"/>
      <c r="B115" s="423"/>
      <c r="C115" s="403"/>
      <c r="D115" s="403"/>
      <c r="E115" s="403"/>
      <c r="F115" s="404"/>
      <c r="G115" s="404"/>
      <c r="H115" s="404"/>
      <c r="I115" s="404"/>
      <c r="J115" s="404"/>
    </row>
    <row r="116" spans="1:10" ht="16.5">
      <c r="A116" s="422"/>
      <c r="B116" s="423"/>
      <c r="C116" s="403"/>
      <c r="D116" s="403"/>
      <c r="E116" s="403"/>
      <c r="F116" s="404"/>
      <c r="G116" s="404"/>
      <c r="H116" s="404"/>
      <c r="I116" s="404"/>
      <c r="J116" s="404"/>
    </row>
    <row r="117" spans="1:10" ht="16.5">
      <c r="A117" s="422"/>
      <c r="B117" s="423"/>
      <c r="C117" s="403"/>
      <c r="D117" s="403"/>
      <c r="E117" s="403"/>
      <c r="F117" s="404"/>
      <c r="G117" s="404"/>
      <c r="H117" s="404"/>
      <c r="I117" s="404"/>
      <c r="J117" s="404"/>
    </row>
    <row r="118" spans="1:10" ht="16.5">
      <c r="A118" s="422"/>
      <c r="B118" s="423"/>
      <c r="C118" s="403"/>
      <c r="D118" s="403"/>
      <c r="E118" s="403"/>
      <c r="F118" s="404"/>
      <c r="G118" s="404"/>
      <c r="H118" s="404"/>
      <c r="I118" s="404"/>
      <c r="J118" s="404"/>
    </row>
    <row r="119" spans="1:10" ht="16.5">
      <c r="A119" s="422"/>
      <c r="B119" s="423"/>
      <c r="C119" s="403"/>
      <c r="D119" s="403"/>
      <c r="E119" s="403"/>
      <c r="F119" s="404"/>
      <c r="G119" s="404"/>
      <c r="H119" s="404"/>
      <c r="I119" s="404"/>
      <c r="J119" s="404"/>
    </row>
    <row r="120" spans="1:10" ht="16.5">
      <c r="A120" s="422"/>
      <c r="B120" s="423"/>
      <c r="C120" s="403"/>
      <c r="D120" s="403"/>
      <c r="E120" s="403"/>
      <c r="F120" s="404"/>
      <c r="G120" s="404"/>
      <c r="H120" s="404"/>
      <c r="I120" s="404"/>
      <c r="J120" s="404"/>
    </row>
    <row r="121" spans="1:10" ht="16.5">
      <c r="A121" s="422"/>
      <c r="B121" s="423"/>
      <c r="C121" s="403"/>
      <c r="D121" s="403"/>
      <c r="E121" s="403"/>
      <c r="F121" s="404"/>
      <c r="G121" s="404"/>
      <c r="H121" s="404"/>
      <c r="I121" s="404"/>
      <c r="J121" s="404"/>
    </row>
    <row r="122" spans="1:10" ht="16.5">
      <c r="A122" s="422"/>
      <c r="B122" s="423"/>
      <c r="C122" s="403"/>
      <c r="D122" s="403"/>
      <c r="E122" s="403"/>
      <c r="F122" s="404"/>
      <c r="G122" s="404"/>
      <c r="H122" s="404"/>
      <c r="I122" s="404"/>
      <c r="J122" s="404"/>
    </row>
    <row r="123" spans="1:10" ht="16.5">
      <c r="A123" s="422"/>
      <c r="B123" s="423"/>
      <c r="C123" s="403"/>
      <c r="D123" s="403"/>
      <c r="E123" s="403"/>
      <c r="F123" s="404"/>
      <c r="G123" s="404"/>
      <c r="H123" s="404"/>
      <c r="I123" s="404"/>
      <c r="J123" s="404"/>
    </row>
    <row r="124" spans="1:10" ht="16.5">
      <c r="A124" s="422"/>
      <c r="B124" s="423"/>
      <c r="C124" s="403"/>
      <c r="D124" s="403"/>
      <c r="E124" s="403"/>
      <c r="F124" s="404"/>
      <c r="G124" s="404"/>
      <c r="H124" s="404"/>
      <c r="I124" s="404"/>
      <c r="J124" s="404"/>
    </row>
    <row r="125" spans="1:10" ht="16.5">
      <c r="A125" s="422"/>
      <c r="B125" s="423"/>
      <c r="C125" s="403"/>
      <c r="D125" s="403"/>
      <c r="E125" s="403"/>
      <c r="F125" s="404"/>
      <c r="G125" s="404"/>
      <c r="H125" s="404"/>
      <c r="I125" s="404"/>
      <c r="J125" s="404"/>
    </row>
    <row r="126" spans="1:10" ht="16.5">
      <c r="A126" s="422"/>
      <c r="B126" s="423"/>
      <c r="C126" s="403"/>
      <c r="D126" s="403"/>
      <c r="E126" s="403"/>
      <c r="F126" s="404"/>
      <c r="G126" s="404"/>
      <c r="H126" s="404"/>
      <c r="I126" s="404"/>
      <c r="J126" s="404"/>
    </row>
    <row r="127" spans="1:10" ht="16.5">
      <c r="A127" s="422"/>
      <c r="B127" s="423"/>
      <c r="C127" s="403"/>
      <c r="D127" s="403"/>
      <c r="E127" s="403"/>
      <c r="F127" s="404"/>
      <c r="G127" s="404"/>
      <c r="H127" s="404"/>
      <c r="I127" s="404"/>
      <c r="J127" s="404"/>
    </row>
    <row r="128" spans="1:10" ht="16.5">
      <c r="A128" s="422"/>
      <c r="B128" s="423"/>
      <c r="C128" s="403"/>
      <c r="D128" s="403"/>
      <c r="E128" s="403"/>
      <c r="F128" s="404"/>
      <c r="G128" s="404"/>
      <c r="H128" s="404"/>
      <c r="I128" s="404"/>
      <c r="J128" s="404"/>
    </row>
    <row r="129" spans="1:10" ht="16.5">
      <c r="A129" s="422"/>
      <c r="B129" s="423"/>
      <c r="C129" s="403"/>
      <c r="D129" s="403"/>
      <c r="E129" s="403"/>
      <c r="F129" s="404"/>
      <c r="G129" s="404"/>
      <c r="H129" s="404"/>
      <c r="I129" s="404"/>
      <c r="J129" s="404"/>
    </row>
    <row r="130" spans="1:10" ht="16.5">
      <c r="A130" s="422"/>
      <c r="B130" s="423"/>
      <c r="C130" s="403"/>
      <c r="D130" s="403"/>
      <c r="E130" s="403"/>
      <c r="F130" s="404"/>
      <c r="G130" s="404"/>
      <c r="H130" s="404"/>
      <c r="I130" s="404"/>
      <c r="J130" s="404"/>
    </row>
    <row r="131" spans="1:10" ht="16.5">
      <c r="A131" s="422"/>
      <c r="B131" s="423"/>
      <c r="C131" s="403"/>
      <c r="D131" s="403"/>
      <c r="E131" s="403"/>
      <c r="F131" s="404"/>
      <c r="G131" s="404"/>
      <c r="H131" s="404"/>
      <c r="I131" s="404"/>
      <c r="J131" s="404"/>
    </row>
    <row r="132" spans="1:10" ht="16.5">
      <c r="A132" s="422"/>
      <c r="B132" s="423"/>
      <c r="C132" s="403"/>
      <c r="D132" s="403"/>
      <c r="E132" s="403"/>
      <c r="F132" s="404"/>
      <c r="G132" s="404"/>
      <c r="H132" s="404"/>
      <c r="I132" s="404"/>
      <c r="J132" s="404"/>
    </row>
    <row r="133" spans="1:10" ht="16.5">
      <c r="A133" s="422"/>
      <c r="B133" s="423"/>
      <c r="C133" s="403"/>
      <c r="D133" s="403"/>
      <c r="E133" s="403"/>
      <c r="F133" s="404"/>
      <c r="G133" s="404"/>
      <c r="H133" s="404"/>
      <c r="I133" s="404"/>
      <c r="J133" s="404"/>
    </row>
    <row r="134" spans="1:10" ht="16.5">
      <c r="A134" s="422"/>
      <c r="B134" s="423"/>
      <c r="C134" s="403"/>
      <c r="D134" s="403"/>
      <c r="E134" s="403"/>
      <c r="F134" s="404"/>
      <c r="G134" s="404"/>
      <c r="H134" s="404"/>
      <c r="I134" s="404"/>
      <c r="J134" s="404"/>
    </row>
    <row r="135" spans="1:10" ht="16.5">
      <c r="A135" s="422"/>
      <c r="B135" s="423"/>
      <c r="C135" s="403"/>
      <c r="D135" s="403"/>
      <c r="E135" s="403"/>
      <c r="F135" s="404"/>
      <c r="G135" s="404"/>
      <c r="H135" s="404"/>
      <c r="I135" s="404"/>
      <c r="J135" s="404"/>
    </row>
    <row r="136" spans="1:10" ht="16.5">
      <c r="A136" s="422"/>
      <c r="B136" s="423"/>
      <c r="C136" s="403"/>
      <c r="D136" s="403"/>
      <c r="E136" s="403"/>
      <c r="F136" s="404"/>
      <c r="G136" s="404"/>
      <c r="H136" s="404"/>
      <c r="I136" s="404"/>
      <c r="J136" s="404"/>
    </row>
    <row r="137" spans="1:10" ht="16.5">
      <c r="A137" s="422"/>
      <c r="B137" s="423"/>
      <c r="C137" s="403"/>
      <c r="D137" s="403"/>
      <c r="E137" s="403"/>
      <c r="F137" s="404"/>
      <c r="G137" s="404"/>
      <c r="H137" s="404"/>
      <c r="I137" s="404"/>
      <c r="J137" s="404"/>
    </row>
    <row r="138" spans="1:10" ht="16.5">
      <c r="A138" s="422"/>
      <c r="B138" s="423"/>
      <c r="C138" s="403"/>
      <c r="D138" s="403"/>
      <c r="E138" s="403"/>
      <c r="F138" s="404"/>
      <c r="G138" s="404"/>
      <c r="H138" s="404"/>
      <c r="I138" s="404"/>
      <c r="J138" s="404"/>
    </row>
    <row r="139" spans="1:10" ht="16.5">
      <c r="A139" s="422"/>
      <c r="B139" s="423"/>
      <c r="C139" s="403"/>
      <c r="D139" s="403"/>
      <c r="E139" s="403"/>
      <c r="F139" s="404"/>
      <c r="G139" s="404"/>
      <c r="H139" s="404"/>
      <c r="I139" s="404"/>
      <c r="J139" s="404"/>
    </row>
    <row r="140" spans="1:10" ht="16.5">
      <c r="A140" s="422"/>
      <c r="B140" s="423"/>
      <c r="C140" s="403"/>
      <c r="D140" s="403"/>
      <c r="E140" s="403"/>
      <c r="F140" s="404"/>
      <c r="G140" s="404"/>
      <c r="H140" s="404"/>
      <c r="I140" s="404"/>
      <c r="J140" s="404"/>
    </row>
    <row r="141" spans="1:10" ht="16.5">
      <c r="A141" s="422"/>
      <c r="B141" s="423"/>
      <c r="C141" s="403"/>
      <c r="D141" s="403"/>
      <c r="E141" s="403"/>
      <c r="F141" s="404"/>
      <c r="G141" s="404"/>
      <c r="H141" s="404"/>
      <c r="I141" s="404"/>
      <c r="J141" s="404"/>
    </row>
    <row r="142" spans="1:10" ht="16.5">
      <c r="A142" s="422"/>
      <c r="B142" s="423"/>
      <c r="C142" s="403"/>
      <c r="D142" s="403"/>
      <c r="E142" s="403"/>
      <c r="F142" s="404"/>
      <c r="G142" s="404"/>
      <c r="H142" s="404"/>
      <c r="I142" s="404"/>
      <c r="J142" s="404"/>
    </row>
    <row r="143" spans="1:10" ht="16.5">
      <c r="A143" s="422"/>
      <c r="B143" s="423"/>
      <c r="C143" s="403"/>
      <c r="D143" s="403"/>
      <c r="E143" s="403"/>
      <c r="F143" s="404"/>
      <c r="G143" s="404"/>
      <c r="H143" s="404"/>
      <c r="I143" s="404"/>
      <c r="J143" s="404"/>
    </row>
    <row r="144" spans="1:10" ht="16.5">
      <c r="A144" s="422"/>
      <c r="B144" s="423"/>
      <c r="C144" s="403"/>
      <c r="D144" s="403"/>
      <c r="E144" s="403"/>
      <c r="F144" s="404"/>
      <c r="G144" s="404"/>
      <c r="H144" s="404"/>
      <c r="I144" s="404"/>
      <c r="J144" s="404"/>
    </row>
    <row r="145" spans="1:10" ht="16.5">
      <c r="A145" s="422"/>
      <c r="B145" s="423"/>
      <c r="C145" s="403"/>
      <c r="D145" s="403"/>
      <c r="E145" s="403"/>
      <c r="F145" s="404"/>
      <c r="G145" s="404"/>
      <c r="H145" s="404"/>
      <c r="I145" s="404"/>
      <c r="J145" s="404"/>
    </row>
    <row r="146" spans="1:10" ht="16.5">
      <c r="A146" s="422"/>
      <c r="B146" s="423"/>
      <c r="C146" s="403"/>
      <c r="D146" s="403"/>
      <c r="E146" s="403"/>
      <c r="F146" s="404"/>
      <c r="G146" s="404"/>
      <c r="H146" s="404"/>
      <c r="I146" s="404"/>
      <c r="J146" s="404"/>
    </row>
    <row r="147" spans="1:10" ht="16.5">
      <c r="A147" s="422"/>
      <c r="B147" s="423"/>
      <c r="C147" s="403"/>
      <c r="D147" s="403"/>
      <c r="E147" s="403"/>
      <c r="F147" s="404"/>
      <c r="G147" s="404"/>
      <c r="H147" s="404"/>
      <c r="I147" s="404"/>
      <c r="J147" s="404"/>
    </row>
    <row r="148" spans="1:10" ht="16.5">
      <c r="A148" s="422"/>
      <c r="B148" s="423"/>
      <c r="C148" s="403"/>
      <c r="D148" s="403"/>
      <c r="E148" s="403"/>
      <c r="F148" s="404"/>
      <c r="G148" s="404"/>
      <c r="H148" s="404"/>
      <c r="I148" s="404"/>
      <c r="J148" s="404"/>
    </row>
    <row r="149" spans="1:10" ht="16.5">
      <c r="A149" s="422"/>
      <c r="B149" s="423"/>
      <c r="C149" s="403"/>
      <c r="D149" s="403"/>
      <c r="E149" s="403"/>
      <c r="F149" s="404"/>
      <c r="G149" s="404"/>
      <c r="H149" s="404"/>
      <c r="I149" s="404"/>
      <c r="J149" s="404"/>
    </row>
    <row r="150" spans="1:10" ht="16.5">
      <c r="A150" s="422"/>
      <c r="B150" s="423"/>
      <c r="C150" s="403"/>
      <c r="D150" s="403"/>
      <c r="E150" s="403"/>
      <c r="F150" s="404"/>
      <c r="G150" s="404"/>
      <c r="H150" s="404"/>
      <c r="I150" s="404"/>
      <c r="J150" s="404"/>
    </row>
    <row r="151" spans="1:10" ht="16.5">
      <c r="A151" s="422"/>
      <c r="B151" s="423"/>
      <c r="C151" s="403"/>
      <c r="D151" s="403"/>
      <c r="E151" s="403"/>
      <c r="F151" s="404"/>
      <c r="G151" s="404"/>
      <c r="H151" s="404"/>
      <c r="I151" s="404"/>
      <c r="J151" s="404"/>
    </row>
    <row r="152" spans="1:10" ht="16.5">
      <c r="A152" s="422"/>
      <c r="B152" s="423"/>
      <c r="C152" s="403"/>
      <c r="D152" s="403"/>
      <c r="E152" s="403"/>
      <c r="F152" s="404"/>
      <c r="G152" s="404"/>
      <c r="H152" s="404"/>
      <c r="I152" s="404"/>
      <c r="J152" s="404"/>
    </row>
    <row r="153" spans="1:10" ht="16.5">
      <c r="A153" s="422"/>
      <c r="B153" s="423"/>
      <c r="C153" s="403"/>
      <c r="D153" s="403"/>
      <c r="E153" s="403"/>
      <c r="F153" s="404"/>
      <c r="G153" s="404"/>
      <c r="H153" s="404"/>
      <c r="I153" s="404"/>
      <c r="J153" s="404"/>
    </row>
    <row r="154" spans="1:10" ht="16.5">
      <c r="A154" s="422"/>
      <c r="B154" s="423"/>
      <c r="C154" s="403"/>
      <c r="D154" s="403"/>
      <c r="E154" s="403"/>
      <c r="F154" s="404"/>
      <c r="G154" s="404"/>
      <c r="H154" s="404"/>
      <c r="I154" s="404"/>
      <c r="J154" s="404"/>
    </row>
    <row r="155" spans="1:10" ht="16.5">
      <c r="A155" s="422"/>
      <c r="B155" s="423"/>
      <c r="C155" s="403"/>
      <c r="D155" s="403"/>
      <c r="E155" s="403"/>
      <c r="F155" s="404"/>
      <c r="G155" s="404"/>
      <c r="H155" s="404"/>
      <c r="I155" s="404"/>
      <c r="J155" s="404"/>
    </row>
    <row r="156" spans="1:10" ht="16.5">
      <c r="A156" s="422"/>
      <c r="B156" s="423"/>
      <c r="C156" s="403"/>
      <c r="D156" s="403"/>
      <c r="E156" s="403"/>
      <c r="F156" s="404"/>
      <c r="G156" s="404"/>
      <c r="H156" s="404"/>
      <c r="I156" s="404"/>
      <c r="J156" s="404"/>
    </row>
    <row r="157" spans="1:10" ht="16.5">
      <c r="A157" s="422"/>
      <c r="B157" s="423"/>
      <c r="C157" s="403"/>
      <c r="D157" s="403"/>
      <c r="E157" s="403"/>
      <c r="F157" s="404"/>
      <c r="G157" s="404"/>
      <c r="H157" s="404"/>
      <c r="I157" s="404"/>
      <c r="J157" s="404"/>
    </row>
    <row r="158" spans="1:10" ht="16.5">
      <c r="A158" s="422"/>
      <c r="B158" s="423"/>
      <c r="C158" s="403"/>
      <c r="D158" s="403"/>
      <c r="E158" s="403"/>
      <c r="F158" s="404"/>
      <c r="G158" s="404"/>
      <c r="H158" s="404"/>
      <c r="I158" s="404"/>
      <c r="J158" s="404"/>
    </row>
    <row r="159" spans="1:10" ht="16.5">
      <c r="A159" s="422"/>
      <c r="B159" s="423"/>
      <c r="C159" s="403"/>
      <c r="D159" s="403"/>
      <c r="E159" s="403"/>
      <c r="F159" s="404"/>
      <c r="G159" s="404"/>
      <c r="H159" s="404"/>
      <c r="I159" s="404"/>
      <c r="J159" s="404"/>
    </row>
    <row r="160" spans="1:10" ht="16.5">
      <c r="A160" s="422"/>
      <c r="B160" s="423"/>
      <c r="C160" s="403"/>
      <c r="D160" s="403"/>
      <c r="E160" s="403"/>
      <c r="F160" s="404"/>
      <c r="G160" s="404"/>
      <c r="H160" s="404"/>
      <c r="I160" s="404"/>
      <c r="J160" s="404"/>
    </row>
    <row r="161" spans="1:10" ht="16.5">
      <c r="A161" s="422"/>
      <c r="B161" s="423"/>
      <c r="C161" s="403"/>
      <c r="D161" s="403"/>
      <c r="E161" s="403"/>
      <c r="F161" s="404"/>
      <c r="G161" s="404"/>
      <c r="H161" s="404"/>
      <c r="I161" s="404"/>
      <c r="J161" s="404"/>
    </row>
    <row r="162" spans="1:10" ht="16.5">
      <c r="A162" s="422"/>
      <c r="B162" s="423"/>
      <c r="C162" s="403"/>
      <c r="D162" s="403"/>
      <c r="E162" s="403"/>
      <c r="F162" s="404"/>
      <c r="G162" s="404"/>
      <c r="H162" s="404"/>
      <c r="I162" s="404"/>
      <c r="J162" s="404"/>
    </row>
    <row r="163" spans="1:10" ht="16.5">
      <c r="A163" s="422"/>
      <c r="B163" s="423"/>
      <c r="C163" s="403"/>
      <c r="D163" s="403"/>
      <c r="E163" s="403"/>
      <c r="F163" s="404"/>
      <c r="G163" s="404"/>
      <c r="H163" s="404"/>
      <c r="I163" s="404"/>
      <c r="J163" s="404"/>
    </row>
    <row r="164" spans="1:10" ht="16.5">
      <c r="A164" s="422"/>
      <c r="B164" s="423"/>
      <c r="C164" s="403"/>
      <c r="D164" s="403"/>
      <c r="E164" s="403"/>
      <c r="F164" s="404"/>
      <c r="G164" s="404"/>
      <c r="H164" s="404"/>
      <c r="I164" s="404"/>
      <c r="J164" s="404"/>
    </row>
    <row r="165" spans="1:10" ht="16.5">
      <c r="A165" s="422"/>
      <c r="B165" s="423"/>
      <c r="C165" s="403"/>
      <c r="D165" s="403"/>
      <c r="E165" s="403"/>
      <c r="F165" s="404"/>
      <c r="G165" s="404"/>
      <c r="H165" s="404"/>
      <c r="I165" s="404"/>
      <c r="J165" s="404"/>
    </row>
    <row r="166" spans="1:10" ht="16.5">
      <c r="A166" s="422"/>
      <c r="B166" s="423"/>
      <c r="C166" s="403"/>
      <c r="D166" s="403"/>
      <c r="E166" s="403"/>
      <c r="F166" s="404"/>
      <c r="G166" s="404"/>
      <c r="H166" s="404"/>
      <c r="I166" s="404"/>
      <c r="J166" s="404"/>
    </row>
    <row r="167" spans="1:10" ht="16.5">
      <c r="A167" s="422"/>
      <c r="B167" s="423"/>
      <c r="C167" s="403"/>
      <c r="D167" s="403"/>
      <c r="E167" s="403"/>
      <c r="F167" s="404"/>
      <c r="G167" s="404"/>
      <c r="H167" s="404"/>
      <c r="I167" s="404"/>
      <c r="J167" s="404"/>
    </row>
    <row r="168" spans="1:10" ht="16.5">
      <c r="A168" s="422"/>
      <c r="B168" s="423"/>
      <c r="C168" s="403"/>
      <c r="D168" s="403"/>
      <c r="E168" s="403"/>
      <c r="F168" s="404"/>
      <c r="G168" s="404"/>
      <c r="H168" s="404"/>
      <c r="I168" s="404"/>
      <c r="J168" s="404"/>
    </row>
    <row r="169" spans="1:10" ht="16.5">
      <c r="A169" s="422"/>
      <c r="B169" s="423"/>
      <c r="C169" s="403"/>
      <c r="D169" s="403"/>
      <c r="E169" s="403"/>
      <c r="F169" s="404"/>
      <c r="G169" s="404"/>
      <c r="H169" s="404"/>
      <c r="I169" s="404"/>
      <c r="J169" s="404"/>
    </row>
    <row r="170" spans="1:10" ht="16.5">
      <c r="A170" s="422"/>
      <c r="B170" s="423"/>
      <c r="C170" s="403"/>
      <c r="D170" s="403"/>
      <c r="E170" s="403"/>
      <c r="F170" s="404"/>
      <c r="G170" s="404"/>
      <c r="H170" s="404"/>
      <c r="I170" s="404"/>
      <c r="J170" s="404"/>
    </row>
    <row r="171" spans="1:10" ht="16.5">
      <c r="A171" s="422"/>
      <c r="B171" s="423"/>
      <c r="C171" s="403"/>
      <c r="D171" s="403"/>
      <c r="E171" s="403"/>
      <c r="F171" s="404"/>
      <c r="G171" s="404"/>
      <c r="H171" s="404"/>
      <c r="I171" s="404"/>
      <c r="J171" s="404"/>
    </row>
    <row r="172" spans="1:10" ht="16.5">
      <c r="A172" s="422"/>
      <c r="B172" s="423"/>
      <c r="C172" s="403"/>
      <c r="D172" s="403"/>
      <c r="E172" s="403"/>
      <c r="F172" s="404"/>
      <c r="G172" s="404"/>
      <c r="H172" s="404"/>
      <c r="I172" s="404"/>
      <c r="J172" s="404"/>
    </row>
    <row r="173" spans="1:10" ht="16.5">
      <c r="A173" s="422"/>
      <c r="B173" s="423"/>
      <c r="C173" s="403"/>
      <c r="D173" s="403"/>
      <c r="E173" s="403"/>
      <c r="F173" s="404"/>
      <c r="G173" s="404"/>
      <c r="H173" s="404"/>
      <c r="I173" s="404"/>
      <c r="J173" s="404"/>
    </row>
    <row r="174" spans="1:10" ht="16.5">
      <c r="A174" s="422"/>
      <c r="B174" s="423"/>
      <c r="C174" s="403"/>
      <c r="D174" s="403"/>
      <c r="E174" s="403"/>
      <c r="F174" s="404"/>
      <c r="G174" s="404"/>
      <c r="H174" s="404"/>
      <c r="I174" s="404"/>
      <c r="J174" s="404"/>
    </row>
    <row r="175" spans="1:10" ht="16.5">
      <c r="A175" s="422"/>
      <c r="B175" s="423"/>
      <c r="C175" s="403"/>
      <c r="D175" s="403"/>
      <c r="E175" s="403"/>
      <c r="F175" s="404"/>
      <c r="G175" s="404"/>
      <c r="H175" s="404"/>
      <c r="I175" s="404"/>
      <c r="J175" s="404"/>
    </row>
    <row r="176" spans="1:10" ht="16.5">
      <c r="A176" s="422"/>
      <c r="B176" s="423"/>
      <c r="C176" s="403"/>
      <c r="D176" s="403"/>
      <c r="E176" s="403"/>
      <c r="F176" s="404"/>
      <c r="G176" s="404"/>
      <c r="H176" s="404"/>
      <c r="I176" s="404"/>
      <c r="J176" s="404"/>
    </row>
    <row r="177" spans="1:10" ht="16.5">
      <c r="A177" s="422"/>
      <c r="B177" s="423"/>
      <c r="C177" s="403"/>
      <c r="D177" s="403"/>
      <c r="E177" s="403"/>
      <c r="F177" s="404"/>
      <c r="G177" s="404"/>
      <c r="H177" s="404"/>
      <c r="I177" s="404"/>
      <c r="J177" s="404"/>
    </row>
    <row r="178" spans="1:10" ht="16.5">
      <c r="A178" s="422"/>
      <c r="B178" s="423"/>
      <c r="C178" s="403"/>
      <c r="D178" s="403"/>
      <c r="E178" s="403"/>
      <c r="F178" s="404"/>
      <c r="G178" s="404"/>
      <c r="H178" s="404"/>
      <c r="I178" s="404"/>
      <c r="J178" s="404"/>
    </row>
    <row r="179" spans="1:10" ht="16.5">
      <c r="A179" s="422"/>
      <c r="B179" s="423"/>
      <c r="C179" s="403"/>
      <c r="D179" s="403"/>
      <c r="E179" s="403"/>
      <c r="F179" s="404"/>
      <c r="G179" s="404"/>
      <c r="H179" s="404"/>
      <c r="I179" s="404"/>
      <c r="J179" s="404"/>
    </row>
    <row r="180" spans="1:10" ht="16.5">
      <c r="A180" s="422"/>
      <c r="B180" s="423"/>
      <c r="C180" s="403"/>
      <c r="D180" s="403"/>
      <c r="E180" s="403"/>
      <c r="F180" s="404"/>
      <c r="G180" s="404"/>
      <c r="H180" s="404"/>
      <c r="I180" s="404"/>
      <c r="J180" s="404"/>
    </row>
    <row r="181" spans="1:10" ht="16.5">
      <c r="A181" s="422"/>
      <c r="B181" s="423"/>
      <c r="C181" s="403"/>
      <c r="D181" s="403"/>
      <c r="E181" s="403"/>
      <c r="F181" s="404"/>
      <c r="G181" s="404"/>
      <c r="H181" s="404"/>
      <c r="I181" s="404"/>
      <c r="J181" s="404"/>
    </row>
    <row r="182" spans="1:10" ht="16.5">
      <c r="A182" s="422"/>
      <c r="B182" s="423"/>
      <c r="C182" s="403"/>
      <c r="D182" s="403"/>
      <c r="E182" s="403"/>
      <c r="F182" s="404"/>
      <c r="G182" s="404"/>
      <c r="H182" s="404"/>
      <c r="I182" s="404"/>
      <c r="J182" s="404"/>
    </row>
    <row r="183" spans="1:10" ht="16.5">
      <c r="A183" s="422"/>
      <c r="B183" s="423"/>
      <c r="C183" s="403"/>
      <c r="D183" s="403"/>
      <c r="E183" s="403"/>
      <c r="F183" s="404"/>
      <c r="G183" s="404"/>
      <c r="H183" s="404"/>
      <c r="I183" s="404"/>
      <c r="J183" s="404"/>
    </row>
    <row r="184" spans="1:10" ht="16.5">
      <c r="A184" s="422"/>
      <c r="B184" s="423"/>
      <c r="C184" s="403"/>
      <c r="D184" s="403"/>
      <c r="E184" s="403"/>
      <c r="F184" s="404"/>
      <c r="G184" s="404"/>
      <c r="H184" s="404"/>
      <c r="I184" s="404"/>
      <c r="J184" s="404"/>
    </row>
    <row r="185" spans="1:10" ht="16.5">
      <c r="A185" s="422"/>
      <c r="B185" s="423"/>
      <c r="C185" s="403"/>
      <c r="D185" s="403"/>
      <c r="E185" s="403"/>
      <c r="F185" s="404"/>
      <c r="G185" s="404"/>
      <c r="H185" s="404"/>
      <c r="I185" s="404"/>
      <c r="J185" s="404"/>
    </row>
    <row r="186" spans="1:10" ht="16.5">
      <c r="A186" s="422"/>
      <c r="B186" s="423"/>
      <c r="C186" s="403"/>
      <c r="D186" s="403"/>
      <c r="E186" s="403"/>
      <c r="F186" s="404"/>
      <c r="G186" s="404"/>
      <c r="H186" s="404"/>
      <c r="I186" s="404"/>
      <c r="J186" s="404"/>
    </row>
    <row r="187" spans="1:10" ht="16.5">
      <c r="A187" s="422"/>
      <c r="B187" s="423"/>
      <c r="C187" s="403"/>
      <c r="D187" s="403"/>
      <c r="E187" s="403"/>
      <c r="F187" s="404"/>
      <c r="G187" s="404"/>
      <c r="H187" s="404"/>
      <c r="I187" s="404"/>
      <c r="J187" s="404"/>
    </row>
    <row r="188" spans="1:10" ht="16.5">
      <c r="A188" s="422"/>
      <c r="B188" s="423"/>
      <c r="C188" s="403"/>
      <c r="D188" s="403"/>
      <c r="E188" s="403"/>
      <c r="F188" s="404"/>
      <c r="G188" s="404"/>
      <c r="H188" s="404"/>
      <c r="I188" s="404"/>
      <c r="J188" s="404"/>
    </row>
    <row r="189" spans="1:10" ht="16.5">
      <c r="A189" s="422"/>
      <c r="B189" s="423"/>
      <c r="C189" s="403"/>
      <c r="D189" s="403"/>
      <c r="E189" s="403"/>
      <c r="F189" s="404"/>
      <c r="G189" s="404"/>
      <c r="H189" s="404"/>
      <c r="I189" s="404"/>
      <c r="J189" s="404"/>
    </row>
    <row r="190" spans="1:10" ht="16.5">
      <c r="A190" s="422"/>
      <c r="B190" s="423"/>
      <c r="C190" s="403"/>
      <c r="D190" s="403"/>
      <c r="E190" s="403"/>
      <c r="F190" s="404"/>
      <c r="G190" s="404"/>
      <c r="H190" s="404"/>
      <c r="I190" s="404"/>
      <c r="J190" s="404"/>
    </row>
    <row r="191" spans="1:10" ht="16.5">
      <c r="A191" s="422"/>
      <c r="B191" s="423"/>
      <c r="C191" s="403"/>
      <c r="D191" s="403"/>
      <c r="E191" s="403"/>
      <c r="F191" s="404"/>
      <c r="G191" s="404"/>
      <c r="H191" s="404"/>
      <c r="I191" s="404"/>
      <c r="J191" s="404"/>
    </row>
  </sheetData>
  <mergeCells count="11">
    <mergeCell ref="G1:H1"/>
    <mergeCell ref="I1:J1"/>
    <mergeCell ref="A2:J2"/>
    <mergeCell ref="A5:A6"/>
    <mergeCell ref="A3:J3"/>
    <mergeCell ref="B75:J75"/>
    <mergeCell ref="B5:B6"/>
    <mergeCell ref="C5:C6"/>
    <mergeCell ref="D5:D6"/>
    <mergeCell ref="E5:E6"/>
    <mergeCell ref="F5:J5"/>
  </mergeCells>
  <pageMargins left="0.7" right="0.7" top="0.75" bottom="0.75" header="0.3" footer="0.3"/>
  <pageSetup paperSize="9"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246"/>
  <sheetViews>
    <sheetView tabSelected="1" workbookViewId="0">
      <selection activeCell="J22" sqref="J22"/>
    </sheetView>
  </sheetViews>
  <sheetFormatPr defaultRowHeight="15.75"/>
  <cols>
    <col min="1" max="1" width="5.85546875" style="429" customWidth="1"/>
    <col min="2" max="2" width="38.5703125" style="400" customWidth="1"/>
    <col min="3" max="3" width="14.5703125" style="401" customWidth="1"/>
    <col min="4" max="5" width="16" style="401" customWidth="1"/>
    <col min="6" max="6" width="15" style="399" customWidth="1"/>
    <col min="7" max="7" width="15.28515625" style="399" customWidth="1"/>
    <col min="8" max="8" width="13.42578125" style="399" customWidth="1"/>
    <col min="9" max="9" width="14.5703125" style="399" customWidth="1"/>
    <col min="10" max="10" width="15" style="399" customWidth="1"/>
    <col min="11" max="16384" width="9.140625" style="399"/>
  </cols>
  <sheetData>
    <row r="1" spans="1:11" s="573" customFormat="1" ht="19.5" customHeight="1">
      <c r="B1" s="562" t="s">
        <v>713</v>
      </c>
      <c r="C1" s="574"/>
      <c r="D1" s="574"/>
      <c r="E1" s="574"/>
      <c r="F1" s="1159"/>
      <c r="G1" s="1159"/>
      <c r="H1" s="1159"/>
      <c r="I1" s="1159"/>
      <c r="J1" s="1159"/>
    </row>
    <row r="2" spans="1:11" ht="22.5" customHeight="1">
      <c r="A2" s="1162" t="s">
        <v>699</v>
      </c>
      <c r="B2" s="1162"/>
      <c r="C2" s="1162"/>
      <c r="D2" s="1162"/>
      <c r="E2" s="1162"/>
      <c r="F2" s="1162"/>
      <c r="G2" s="1162"/>
      <c r="H2" s="1162"/>
      <c r="I2" s="1162"/>
      <c r="J2" s="1162"/>
    </row>
    <row r="3" spans="1:11" ht="22.5" customHeight="1">
      <c r="A3" s="1166" t="s">
        <v>820</v>
      </c>
      <c r="B3" s="1166"/>
      <c r="C3" s="1166"/>
      <c r="D3" s="1166"/>
      <c r="E3" s="1166"/>
      <c r="F3" s="1166"/>
      <c r="G3" s="1166"/>
      <c r="H3" s="1166"/>
      <c r="I3" s="1166"/>
      <c r="J3" s="1166"/>
    </row>
    <row r="4" spans="1:11" ht="13.5" customHeight="1">
      <c r="A4" s="693"/>
      <c r="B4" s="693"/>
      <c r="C4" s="693"/>
      <c r="D4" s="693"/>
      <c r="E4" s="693"/>
      <c r="F4" s="693"/>
      <c r="G4" s="693"/>
      <c r="H4" s="693"/>
      <c r="I4" s="693"/>
      <c r="J4" s="693"/>
    </row>
    <row r="5" spans="1:11" ht="26.25" customHeight="1">
      <c r="A5" s="1271" t="s">
        <v>0</v>
      </c>
      <c r="B5" s="1271" t="s">
        <v>287</v>
      </c>
      <c r="C5" s="1271" t="s">
        <v>184</v>
      </c>
      <c r="D5" s="1272" t="s">
        <v>612</v>
      </c>
      <c r="E5" s="1272" t="s">
        <v>603</v>
      </c>
      <c r="F5" s="1167" t="s">
        <v>774</v>
      </c>
      <c r="G5" s="1168"/>
      <c r="H5" s="1168"/>
      <c r="I5" s="1168"/>
      <c r="J5" s="1169"/>
    </row>
    <row r="6" spans="1:11" s="406" customFormat="1" ht="37.5" customHeight="1">
      <c r="A6" s="1271"/>
      <c r="B6" s="1271"/>
      <c r="C6" s="1271"/>
      <c r="D6" s="1272"/>
      <c r="E6" s="1272"/>
      <c r="F6" s="369" t="s">
        <v>775</v>
      </c>
      <c r="G6" s="369" t="s">
        <v>776</v>
      </c>
      <c r="H6" s="369" t="s">
        <v>777</v>
      </c>
      <c r="I6" s="369" t="s">
        <v>778</v>
      </c>
      <c r="J6" s="369" t="s">
        <v>779</v>
      </c>
    </row>
    <row r="7" spans="1:11" s="413" customFormat="1" ht="29.25" customHeight="1">
      <c r="A7" s="535" t="s">
        <v>3</v>
      </c>
      <c r="B7" s="536" t="s">
        <v>459</v>
      </c>
      <c r="C7" s="533"/>
      <c r="D7" s="823"/>
      <c r="E7" s="823"/>
      <c r="F7" s="824"/>
      <c r="G7" s="825"/>
      <c r="H7" s="825"/>
      <c r="I7" s="825"/>
      <c r="J7" s="825"/>
    </row>
    <row r="8" spans="1:11" ht="29.25" customHeight="1">
      <c r="A8" s="532">
        <v>1</v>
      </c>
      <c r="B8" s="826" t="s">
        <v>460</v>
      </c>
      <c r="C8" s="534" t="s">
        <v>461</v>
      </c>
      <c r="D8" s="978">
        <v>59033</v>
      </c>
      <c r="E8" s="978">
        <f>J8</f>
        <v>63128</v>
      </c>
      <c r="F8" s="978">
        <f>'Biểu 1B'!F70</f>
        <v>59407</v>
      </c>
      <c r="G8" s="978">
        <f>'Biểu 1B'!G70</f>
        <v>60416</v>
      </c>
      <c r="H8" s="978">
        <f>'Biểu 1B'!H70</f>
        <v>61216</v>
      </c>
      <c r="I8" s="978">
        <f>'Biểu 1B'!I70</f>
        <v>62196</v>
      </c>
      <c r="J8" s="978">
        <f>'Biểu 1B'!J70</f>
        <v>63128</v>
      </c>
    </row>
    <row r="9" spans="1:11" s="766" customFormat="1" ht="29.25" customHeight="1">
      <c r="A9" s="679"/>
      <c r="B9" s="680" t="s">
        <v>462</v>
      </c>
      <c r="C9" s="673" t="str">
        <f>C8</f>
        <v>Người</v>
      </c>
      <c r="D9" s="978">
        <f>D8-7900</f>
        <v>51133</v>
      </c>
      <c r="E9" s="978">
        <f>J9</f>
        <v>53978</v>
      </c>
      <c r="F9" s="978">
        <f>F8-8014</f>
        <v>51393</v>
      </c>
      <c r="G9" s="978">
        <f>G8-8950</f>
        <v>51466</v>
      </c>
      <c r="H9" s="978">
        <f>H8-9000</f>
        <v>52216</v>
      </c>
      <c r="I9" s="978">
        <f>I8-9050</f>
        <v>53146</v>
      </c>
      <c r="J9" s="978">
        <f>J8-9150</f>
        <v>53978</v>
      </c>
    </row>
    <row r="10" spans="1:11" s="766" customFormat="1" ht="29.25" customHeight="1">
      <c r="A10" s="1101">
        <v>2</v>
      </c>
      <c r="B10" s="827" t="s">
        <v>598</v>
      </c>
      <c r="C10" s="960" t="s">
        <v>599</v>
      </c>
      <c r="D10" s="978">
        <f>D8/684.15</f>
        <v>86.286633048308119</v>
      </c>
      <c r="E10" s="978">
        <f>J10</f>
        <v>92.272162537455245</v>
      </c>
      <c r="F10" s="978">
        <f>F8/684.15</f>
        <v>86.833296791639256</v>
      </c>
      <c r="G10" s="978">
        <f>G8/684.15</f>
        <v>88.308119564423009</v>
      </c>
      <c r="H10" s="978">
        <f>H8/684.15</f>
        <v>89.477453774756995</v>
      </c>
      <c r="I10" s="978">
        <f>I8/684.15</f>
        <v>90.90988818241614</v>
      </c>
      <c r="J10" s="978">
        <f>J8/684.15</f>
        <v>92.272162537455245</v>
      </c>
      <c r="K10" s="1003" t="s">
        <v>695</v>
      </c>
    </row>
    <row r="11" spans="1:11" s="766" customFormat="1" ht="29.25" customHeight="1">
      <c r="A11" s="1123" t="s">
        <v>284</v>
      </c>
      <c r="B11" s="827" t="s">
        <v>768</v>
      </c>
      <c r="C11" s="828" t="s">
        <v>626</v>
      </c>
      <c r="D11" s="1102">
        <v>0.66</v>
      </c>
      <c r="E11" s="1102">
        <v>0.47</v>
      </c>
      <c r="F11" s="1095">
        <v>0.41</v>
      </c>
      <c r="G11" s="1095">
        <v>0.42</v>
      </c>
      <c r="H11" s="1095">
        <v>0.44</v>
      </c>
      <c r="I11" s="1095">
        <v>0.45</v>
      </c>
      <c r="J11" s="1095">
        <v>0.47</v>
      </c>
    </row>
    <row r="12" spans="1:11" s="766" customFormat="1" ht="30" customHeight="1">
      <c r="A12" s="1123" t="s">
        <v>284</v>
      </c>
      <c r="B12" s="1103" t="s">
        <v>769</v>
      </c>
      <c r="C12" s="960" t="s">
        <v>600</v>
      </c>
      <c r="D12" s="1125">
        <v>109.5</v>
      </c>
      <c r="E12" s="1125">
        <f>J12</f>
        <v>119</v>
      </c>
      <c r="F12" s="1125">
        <v>114</v>
      </c>
      <c r="G12" s="1125">
        <v>115</v>
      </c>
      <c r="H12" s="1125">
        <v>117</v>
      </c>
      <c r="I12" s="1125">
        <v>118</v>
      </c>
      <c r="J12" s="1125">
        <v>119</v>
      </c>
    </row>
    <row r="13" spans="1:11" s="766" customFormat="1" ht="30" customHeight="1">
      <c r="A13" s="1123" t="s">
        <v>284</v>
      </c>
      <c r="B13" s="1096" t="s">
        <v>770</v>
      </c>
      <c r="C13" s="828" t="s">
        <v>626</v>
      </c>
      <c r="D13" s="1105">
        <v>19.43</v>
      </c>
      <c r="E13" s="1106">
        <v>15</v>
      </c>
      <c r="F13" s="1036">
        <v>19</v>
      </c>
      <c r="G13" s="1036">
        <v>17</v>
      </c>
      <c r="H13" s="1036">
        <v>16.399999999999999</v>
      </c>
      <c r="I13" s="1036">
        <v>15.8</v>
      </c>
      <c r="J13" s="1036">
        <v>15</v>
      </c>
      <c r="K13" s="1003" t="s">
        <v>705</v>
      </c>
    </row>
    <row r="14" spans="1:11" s="766" customFormat="1" ht="30" hidden="1" customHeight="1">
      <c r="A14" s="679"/>
      <c r="B14" s="1096" t="s">
        <v>300</v>
      </c>
      <c r="C14" s="1107" t="s">
        <v>70</v>
      </c>
      <c r="D14" s="1108"/>
      <c r="E14" s="1108"/>
      <c r="F14" s="1104"/>
      <c r="G14" s="1104"/>
      <c r="H14" s="1104"/>
      <c r="I14" s="1104"/>
      <c r="J14" s="1104"/>
    </row>
    <row r="15" spans="1:11" s="413" customFormat="1" ht="28.5" customHeight="1">
      <c r="A15" s="535" t="s">
        <v>11</v>
      </c>
      <c r="B15" s="696" t="s">
        <v>463</v>
      </c>
      <c r="C15" s="533"/>
      <c r="D15" s="829"/>
      <c r="E15" s="829"/>
      <c r="F15" s="829"/>
      <c r="G15" s="829"/>
      <c r="H15" s="829"/>
      <c r="I15" s="829"/>
      <c r="J15" s="829"/>
    </row>
    <row r="16" spans="1:11" ht="27.75" customHeight="1">
      <c r="A16" s="532">
        <v>1</v>
      </c>
      <c r="B16" s="697" t="s">
        <v>464</v>
      </c>
      <c r="C16" s="534" t="str">
        <f>C9</f>
        <v>Người</v>
      </c>
      <c r="D16" s="1135">
        <v>34196</v>
      </c>
      <c r="E16" s="978">
        <f>J16</f>
        <v>38287.132000000005</v>
      </c>
      <c r="F16" s="978">
        <v>35667</v>
      </c>
      <c r="G16" s="978">
        <v>36230</v>
      </c>
      <c r="H16" s="978">
        <v>36950</v>
      </c>
      <c r="I16" s="978">
        <v>37050</v>
      </c>
      <c r="J16" s="978">
        <f>J8*60.65%</f>
        <v>38287.132000000005</v>
      </c>
    </row>
    <row r="17" spans="1:11" ht="36" customHeight="1">
      <c r="A17" s="532">
        <v>2</v>
      </c>
      <c r="B17" s="697" t="s">
        <v>465</v>
      </c>
      <c r="C17" s="534" t="str">
        <f>C16</f>
        <v>Người</v>
      </c>
      <c r="D17" s="1135">
        <v>32591</v>
      </c>
      <c r="E17" s="978">
        <f>J17</f>
        <v>37751.112152000002</v>
      </c>
      <c r="F17" s="978">
        <v>34208</v>
      </c>
      <c r="G17" s="978">
        <f>G16*98.6%</f>
        <v>35722.78</v>
      </c>
      <c r="H17" s="978">
        <f>H16*98.6%</f>
        <v>36432.699999999997</v>
      </c>
      <c r="I17" s="978">
        <f>I16*98.6%</f>
        <v>36531.300000000003</v>
      </c>
      <c r="J17" s="978">
        <f>J16*98.6%</f>
        <v>37751.112152000002</v>
      </c>
    </row>
    <row r="18" spans="1:11" ht="29.25" customHeight="1">
      <c r="A18" s="532"/>
      <c r="B18" s="697" t="s">
        <v>466</v>
      </c>
      <c r="C18" s="534"/>
      <c r="D18" s="978">
        <f>SUM(D19:D21)</f>
        <v>100</v>
      </c>
      <c r="E18" s="978">
        <f t="shared" ref="E18:J18" si="0">SUM(E19:E21)</f>
        <v>100</v>
      </c>
      <c r="F18" s="978">
        <f t="shared" si="0"/>
        <v>100</v>
      </c>
      <c r="G18" s="978">
        <f t="shared" si="0"/>
        <v>100</v>
      </c>
      <c r="H18" s="978">
        <f t="shared" si="0"/>
        <v>100</v>
      </c>
      <c r="I18" s="978">
        <f t="shared" si="0"/>
        <v>100</v>
      </c>
      <c r="J18" s="978">
        <f t="shared" si="0"/>
        <v>100</v>
      </c>
    </row>
    <row r="19" spans="1:11" ht="28.5" customHeight="1">
      <c r="A19" s="532"/>
      <c r="B19" s="827" t="s">
        <v>467</v>
      </c>
      <c r="C19" s="828" t="s">
        <v>301</v>
      </c>
      <c r="D19" s="1042">
        <v>58.5</v>
      </c>
      <c r="E19" s="978">
        <f>J19</f>
        <v>54</v>
      </c>
      <c r="F19" s="1042">
        <v>58.34</v>
      </c>
      <c r="G19" s="978">
        <v>58</v>
      </c>
      <c r="H19" s="978">
        <v>56</v>
      </c>
      <c r="I19" s="978">
        <v>55</v>
      </c>
      <c r="J19" s="978">
        <v>54</v>
      </c>
    </row>
    <row r="20" spans="1:11" ht="28.5" customHeight="1">
      <c r="A20" s="532"/>
      <c r="B20" s="827" t="s">
        <v>43</v>
      </c>
      <c r="C20" s="828" t="s">
        <v>301</v>
      </c>
      <c r="D20" s="1042">
        <v>27.9</v>
      </c>
      <c r="E20" s="1042">
        <f>J20</f>
        <v>30.5</v>
      </c>
      <c r="F20" s="1042">
        <v>29.38</v>
      </c>
      <c r="G20" s="1042">
        <v>29.5</v>
      </c>
      <c r="H20" s="1042">
        <v>29.7</v>
      </c>
      <c r="I20" s="1042">
        <v>30</v>
      </c>
      <c r="J20" s="1042">
        <v>30.5</v>
      </c>
    </row>
    <row r="21" spans="1:11" ht="29.25" customHeight="1">
      <c r="A21" s="532"/>
      <c r="B21" s="827" t="s">
        <v>44</v>
      </c>
      <c r="C21" s="828" t="s">
        <v>301</v>
      </c>
      <c r="D21" s="1042">
        <f>100-D19-D20</f>
        <v>13.600000000000001</v>
      </c>
      <c r="E21" s="1042">
        <f>J21</f>
        <v>15.5</v>
      </c>
      <c r="F21" s="1042">
        <f>100-F19-F20</f>
        <v>12.279999999999998</v>
      </c>
      <c r="G21" s="1042">
        <f>100-G19-G20</f>
        <v>12.5</v>
      </c>
      <c r="H21" s="1042">
        <f>100-H19-H20</f>
        <v>14.3</v>
      </c>
      <c r="I21" s="978">
        <f>100-I19-I20</f>
        <v>15</v>
      </c>
      <c r="J21" s="1042">
        <f>100-J19-J20</f>
        <v>15.5</v>
      </c>
    </row>
    <row r="22" spans="1:11" ht="28.5" customHeight="1">
      <c r="A22" s="532">
        <v>3</v>
      </c>
      <c r="B22" s="697" t="s">
        <v>468</v>
      </c>
      <c r="C22" s="534" t="s">
        <v>450</v>
      </c>
      <c r="D22" s="978">
        <v>3329</v>
      </c>
      <c r="E22" s="978">
        <f>SUM(F22:J22)</f>
        <v>3950</v>
      </c>
      <c r="F22" s="978">
        <v>700</v>
      </c>
      <c r="G22" s="978">
        <v>750</v>
      </c>
      <c r="H22" s="978">
        <v>800</v>
      </c>
      <c r="I22" s="978">
        <v>850</v>
      </c>
      <c r="J22" s="978">
        <v>850</v>
      </c>
    </row>
    <row r="23" spans="1:11" s="413" customFormat="1" ht="30" customHeight="1">
      <c r="A23" s="535" t="s">
        <v>15</v>
      </c>
      <c r="B23" s="696" t="s">
        <v>469</v>
      </c>
      <c r="C23" s="533"/>
      <c r="D23" s="829"/>
      <c r="E23" s="829"/>
      <c r="F23" s="830"/>
      <c r="G23" s="830"/>
      <c r="H23" s="830"/>
      <c r="I23" s="830"/>
      <c r="J23" s="830"/>
    </row>
    <row r="24" spans="1:11" ht="29.25" customHeight="1">
      <c r="A24" s="532"/>
      <c r="B24" s="697" t="s">
        <v>470</v>
      </c>
      <c r="C24" s="534" t="s">
        <v>471</v>
      </c>
      <c r="D24" s="978">
        <v>2</v>
      </c>
      <c r="E24" s="978">
        <v>5</v>
      </c>
      <c r="F24" s="978">
        <v>2</v>
      </c>
      <c r="G24" s="978">
        <v>3</v>
      </c>
      <c r="H24" s="978">
        <v>3</v>
      </c>
      <c r="I24" s="978">
        <v>4</v>
      </c>
      <c r="J24" s="978">
        <v>5</v>
      </c>
      <c r="K24" s="413" t="s">
        <v>696</v>
      </c>
    </row>
    <row r="25" spans="1:11" s="413" customFormat="1" ht="29.25" customHeight="1">
      <c r="A25" s="535" t="s">
        <v>18</v>
      </c>
      <c r="B25" s="696" t="s">
        <v>815</v>
      </c>
      <c r="C25" s="533"/>
      <c r="D25" s="829"/>
      <c r="E25" s="829"/>
      <c r="F25" s="830"/>
      <c r="G25" s="830"/>
      <c r="H25" s="830"/>
      <c r="I25" s="830"/>
      <c r="J25" s="830"/>
    </row>
    <row r="26" spans="1:11" ht="32.25" customHeight="1">
      <c r="A26" s="1099">
        <v>1</v>
      </c>
      <c r="B26" s="1100" t="s">
        <v>616</v>
      </c>
      <c r="C26" s="534" t="s">
        <v>631</v>
      </c>
      <c r="D26" s="978">
        <v>382</v>
      </c>
      <c r="E26" s="978">
        <f>J26</f>
        <v>500</v>
      </c>
      <c r="F26" s="978">
        <v>392</v>
      </c>
      <c r="G26" s="978">
        <v>420</v>
      </c>
      <c r="H26" s="978">
        <v>460</v>
      </c>
      <c r="I26" s="978">
        <v>480</v>
      </c>
      <c r="J26" s="978">
        <v>500</v>
      </c>
      <c r="K26" s="399" t="s">
        <v>698</v>
      </c>
    </row>
    <row r="27" spans="1:11" ht="32.25" customHeight="1">
      <c r="A27" s="1097">
        <v>2</v>
      </c>
      <c r="B27" s="1098" t="s">
        <v>816</v>
      </c>
      <c r="C27" s="534" t="s">
        <v>631</v>
      </c>
      <c r="D27" s="978">
        <v>116</v>
      </c>
      <c r="E27" s="978">
        <v>150</v>
      </c>
      <c r="F27" s="978">
        <v>119</v>
      </c>
      <c r="G27" s="978">
        <v>125</v>
      </c>
      <c r="H27" s="978">
        <v>135</v>
      </c>
      <c r="I27" s="978">
        <v>140</v>
      </c>
      <c r="J27" s="978">
        <v>150</v>
      </c>
    </row>
    <row r="28" spans="1:11" s="766" customFormat="1" ht="21.75" customHeight="1">
      <c r="A28" s="1109"/>
      <c r="B28" s="1110" t="s">
        <v>617</v>
      </c>
      <c r="C28" s="673"/>
      <c r="D28" s="978"/>
      <c r="E28" s="978"/>
      <c r="F28" s="978"/>
      <c r="G28" s="978"/>
      <c r="H28" s="978"/>
      <c r="I28" s="978"/>
      <c r="J28" s="978"/>
    </row>
    <row r="29" spans="1:11" s="766" customFormat="1" ht="34.5" customHeight="1">
      <c r="A29" s="1111"/>
      <c r="B29" s="1112" t="s">
        <v>618</v>
      </c>
      <c r="C29" s="534" t="s">
        <v>631</v>
      </c>
      <c r="D29" s="978">
        <v>19</v>
      </c>
      <c r="E29" s="978">
        <v>25</v>
      </c>
      <c r="F29" s="978">
        <v>22</v>
      </c>
      <c r="G29" s="978">
        <v>22</v>
      </c>
      <c r="H29" s="978">
        <v>23</v>
      </c>
      <c r="I29" s="978">
        <v>25</v>
      </c>
      <c r="J29" s="978">
        <v>25</v>
      </c>
    </row>
    <row r="30" spans="1:11" s="766" customFormat="1" ht="47.25">
      <c r="A30" s="1109"/>
      <c r="B30" s="1112" t="s">
        <v>619</v>
      </c>
      <c r="C30" s="534" t="s">
        <v>631</v>
      </c>
      <c r="D30" s="978">
        <v>41</v>
      </c>
      <c r="E30" s="978">
        <v>46</v>
      </c>
      <c r="F30" s="978">
        <v>41</v>
      </c>
      <c r="G30" s="978">
        <v>44</v>
      </c>
      <c r="H30" s="978">
        <v>46</v>
      </c>
      <c r="I30" s="978">
        <v>46</v>
      </c>
      <c r="J30" s="978">
        <v>46</v>
      </c>
    </row>
    <row r="31" spans="1:11" s="766" customFormat="1" ht="34.5" customHeight="1">
      <c r="A31" s="1111"/>
      <c r="B31" s="1110" t="s">
        <v>620</v>
      </c>
      <c r="C31" s="534" t="s">
        <v>631</v>
      </c>
      <c r="D31" s="978">
        <v>20740</v>
      </c>
      <c r="E31" s="978">
        <v>22940</v>
      </c>
      <c r="F31" s="978">
        <v>21120</v>
      </c>
      <c r="G31" s="978">
        <v>21700</v>
      </c>
      <c r="H31" s="978">
        <v>22020</v>
      </c>
      <c r="I31" s="978">
        <v>22500</v>
      </c>
      <c r="J31" s="978">
        <v>22940</v>
      </c>
    </row>
    <row r="32" spans="1:11" ht="26.25" customHeight="1">
      <c r="A32" s="1097">
        <v>3</v>
      </c>
      <c r="B32" s="1098" t="s">
        <v>621</v>
      </c>
      <c r="C32" s="534" t="s">
        <v>627</v>
      </c>
      <c r="D32" s="1113"/>
      <c r="E32" s="1113"/>
      <c r="F32" s="1113"/>
      <c r="G32" s="1113"/>
      <c r="H32" s="1113"/>
      <c r="I32" s="1113"/>
      <c r="J32" s="1113"/>
    </row>
    <row r="33" spans="1:10" s="766" customFormat="1" ht="26.25" customHeight="1">
      <c r="A33" s="1111"/>
      <c r="B33" s="1110" t="s">
        <v>628</v>
      </c>
      <c r="C33" s="673" t="s">
        <v>5</v>
      </c>
      <c r="D33" s="1113"/>
      <c r="E33" s="1113"/>
      <c r="F33" s="1113"/>
      <c r="G33" s="1113"/>
      <c r="H33" s="1113"/>
      <c r="I33" s="1113"/>
      <c r="J33" s="1113"/>
    </row>
    <row r="34" spans="1:10" ht="47.25">
      <c r="A34" s="1097">
        <v>4</v>
      </c>
      <c r="B34" s="1100" t="s">
        <v>622</v>
      </c>
      <c r="C34" s="534" t="s">
        <v>461</v>
      </c>
      <c r="D34" s="978">
        <v>12</v>
      </c>
      <c r="E34" s="978">
        <v>18</v>
      </c>
      <c r="F34" s="978">
        <v>18</v>
      </c>
      <c r="G34" s="978">
        <v>18</v>
      </c>
      <c r="H34" s="978">
        <v>18</v>
      </c>
      <c r="I34" s="978">
        <v>18</v>
      </c>
      <c r="J34" s="978">
        <v>18</v>
      </c>
    </row>
    <row r="35" spans="1:10" ht="47.25">
      <c r="A35" s="1097">
        <v>5</v>
      </c>
      <c r="B35" s="1100" t="s">
        <v>623</v>
      </c>
      <c r="C35" s="534" t="s">
        <v>370</v>
      </c>
      <c r="D35" s="978">
        <v>8</v>
      </c>
      <c r="E35" s="978">
        <v>12</v>
      </c>
      <c r="F35" s="978">
        <v>12</v>
      </c>
      <c r="G35" s="978">
        <v>12</v>
      </c>
      <c r="H35" s="978">
        <v>12</v>
      </c>
      <c r="I35" s="978">
        <v>12</v>
      </c>
      <c r="J35" s="978">
        <v>12</v>
      </c>
    </row>
    <row r="36" spans="1:10" ht="33" customHeight="1">
      <c r="A36" s="1099">
        <v>6</v>
      </c>
      <c r="B36" s="1100" t="s">
        <v>624</v>
      </c>
      <c r="C36" s="534" t="s">
        <v>370</v>
      </c>
      <c r="D36" s="978">
        <v>7</v>
      </c>
      <c r="E36" s="978">
        <v>10</v>
      </c>
      <c r="F36" s="978">
        <v>8</v>
      </c>
      <c r="G36" s="978">
        <v>8</v>
      </c>
      <c r="H36" s="978">
        <v>9</v>
      </c>
      <c r="I36" s="978">
        <v>9</v>
      </c>
      <c r="J36" s="978">
        <v>10</v>
      </c>
    </row>
    <row r="37" spans="1:10" s="766" customFormat="1" ht="33" customHeight="1">
      <c r="A37" s="1111"/>
      <c r="B37" s="1100" t="s">
        <v>625</v>
      </c>
      <c r="C37" s="673" t="s">
        <v>5</v>
      </c>
      <c r="D37" s="1042">
        <f t="shared" ref="D37:J37" si="1">D36/12*100</f>
        <v>58.333333333333336</v>
      </c>
      <c r="E37" s="1042">
        <f t="shared" si="1"/>
        <v>83.333333333333343</v>
      </c>
      <c r="F37" s="1042">
        <f t="shared" si="1"/>
        <v>66.666666666666657</v>
      </c>
      <c r="G37" s="1042">
        <f t="shared" si="1"/>
        <v>66.666666666666657</v>
      </c>
      <c r="H37" s="978">
        <f t="shared" si="1"/>
        <v>75</v>
      </c>
      <c r="I37" s="978">
        <f t="shared" si="1"/>
        <v>75</v>
      </c>
      <c r="J37" s="1042">
        <f t="shared" si="1"/>
        <v>83.333333333333343</v>
      </c>
    </row>
    <row r="38" spans="1:10" s="413" customFormat="1" ht="31.5" customHeight="1">
      <c r="A38" s="535" t="s">
        <v>474</v>
      </c>
      <c r="B38" s="696" t="s">
        <v>475</v>
      </c>
      <c r="C38" s="533"/>
      <c r="D38" s="830"/>
      <c r="E38" s="830"/>
      <c r="F38" s="830"/>
      <c r="G38" s="830"/>
      <c r="H38" s="830"/>
      <c r="I38" s="830"/>
      <c r="J38" s="830"/>
    </row>
    <row r="39" spans="1:10" ht="33" customHeight="1">
      <c r="A39" s="532">
        <v>1</v>
      </c>
      <c r="B39" s="826" t="s">
        <v>476</v>
      </c>
      <c r="C39" s="534" t="s">
        <v>477</v>
      </c>
      <c r="D39" s="1042">
        <v>25.4</v>
      </c>
      <c r="E39" s="1042">
        <f>J39</f>
        <v>28.513496388290456</v>
      </c>
      <c r="F39" s="1042">
        <f>160*10000/F8</f>
        <v>26.932853030787619</v>
      </c>
      <c r="G39" s="1042">
        <f>170*10000/G8</f>
        <v>28.13824152542373</v>
      </c>
      <c r="H39" s="1042">
        <f>180*10000/H8</f>
        <v>29.404077365394667</v>
      </c>
      <c r="I39" s="1042">
        <f>180*10000/I8</f>
        <v>28.940767895041482</v>
      </c>
      <c r="J39" s="1042">
        <f>180*10000/J8</f>
        <v>28.513496388290456</v>
      </c>
    </row>
    <row r="40" spans="1:10" ht="29.25" customHeight="1">
      <c r="A40" s="532"/>
      <c r="B40" s="831" t="s">
        <v>478</v>
      </c>
      <c r="C40" s="828" t="s">
        <v>477</v>
      </c>
      <c r="D40" s="1042">
        <f t="shared" ref="D40:J40" si="2">D39</f>
        <v>25.4</v>
      </c>
      <c r="E40" s="1042">
        <f t="shared" si="2"/>
        <v>28.513496388290456</v>
      </c>
      <c r="F40" s="1042">
        <f t="shared" si="2"/>
        <v>26.932853030787619</v>
      </c>
      <c r="G40" s="1042">
        <f t="shared" si="2"/>
        <v>28.13824152542373</v>
      </c>
      <c r="H40" s="1042">
        <f t="shared" si="2"/>
        <v>29.404077365394667</v>
      </c>
      <c r="I40" s="1042">
        <f t="shared" si="2"/>
        <v>28.940767895041482</v>
      </c>
      <c r="J40" s="1042">
        <f t="shared" si="2"/>
        <v>28.513496388290456</v>
      </c>
    </row>
    <row r="41" spans="1:10" ht="29.25" customHeight="1">
      <c r="A41" s="532"/>
      <c r="B41" s="831" t="s">
        <v>479</v>
      </c>
      <c r="C41" s="828" t="s">
        <v>477</v>
      </c>
      <c r="D41" s="1042"/>
      <c r="E41" s="1042"/>
      <c r="F41" s="1042"/>
      <c r="G41" s="1042"/>
      <c r="H41" s="1042"/>
      <c r="I41" s="1042"/>
      <c r="J41" s="1042"/>
    </row>
    <row r="42" spans="1:10" ht="30" customHeight="1">
      <c r="A42" s="532">
        <v>2</v>
      </c>
      <c r="B42" s="832" t="s">
        <v>480</v>
      </c>
      <c r="C42" s="534" t="s">
        <v>481</v>
      </c>
      <c r="D42" s="978">
        <f>'Biểu 1B'!D82</f>
        <v>10</v>
      </c>
      <c r="E42" s="1042">
        <f>'Biểu 1B'!E82</f>
        <v>12.672665061462425</v>
      </c>
      <c r="F42" s="1042">
        <f>'Biểu 1B'!F82</f>
        <v>10.436480549430202</v>
      </c>
      <c r="G42" s="1042">
        <f>'Biểu 1B'!G82</f>
        <v>10.59322033898305</v>
      </c>
      <c r="H42" s="1042">
        <f>'Biểu 1B'!H82</f>
        <v>11.108207004704653</v>
      </c>
      <c r="I42" s="1042">
        <f>'Biểu 1B'!I82</f>
        <v>11.576307158016593</v>
      </c>
      <c r="J42" s="1042">
        <f>'Biểu 1B'!J82</f>
        <v>12.672665061462425</v>
      </c>
    </row>
    <row r="43" spans="1:10" ht="30" customHeight="1">
      <c r="A43" s="532">
        <v>3</v>
      </c>
      <c r="B43" s="833" t="s">
        <v>526</v>
      </c>
      <c r="C43" s="534" t="s">
        <v>527</v>
      </c>
      <c r="D43" s="1104"/>
      <c r="E43" s="1104"/>
      <c r="F43" s="1104"/>
      <c r="G43" s="1104"/>
      <c r="H43" s="1104"/>
      <c r="I43" s="1104"/>
      <c r="J43" s="1104"/>
    </row>
    <row r="44" spans="1:10" ht="29.25" customHeight="1">
      <c r="A44" s="532">
        <v>4</v>
      </c>
      <c r="B44" s="832" t="s">
        <v>482</v>
      </c>
      <c r="C44" s="534" t="s">
        <v>626</v>
      </c>
      <c r="D44" s="1042">
        <v>37.700000000000003</v>
      </c>
      <c r="E44" s="1042">
        <v>21.5</v>
      </c>
      <c r="F44" s="1042">
        <v>21.5</v>
      </c>
      <c r="G44" s="1042">
        <v>21.5</v>
      </c>
      <c r="H44" s="1042">
        <v>21.5</v>
      </c>
      <c r="I44" s="1042">
        <v>21.5</v>
      </c>
      <c r="J44" s="1042">
        <v>21.5</v>
      </c>
    </row>
    <row r="45" spans="1:10" ht="29.25" customHeight="1">
      <c r="A45" s="532">
        <v>5</v>
      </c>
      <c r="B45" s="832" t="s">
        <v>483</v>
      </c>
      <c r="C45" s="534" t="s">
        <v>626</v>
      </c>
      <c r="D45" s="1042">
        <v>44.5</v>
      </c>
      <c r="E45" s="1042">
        <f>J45</f>
        <v>31.3</v>
      </c>
      <c r="F45" s="1042">
        <v>31.3</v>
      </c>
      <c r="G45" s="1042">
        <v>31.3</v>
      </c>
      <c r="H45" s="1042">
        <v>31.3</v>
      </c>
      <c r="I45" s="1042">
        <v>31.3</v>
      </c>
      <c r="J45" s="1042">
        <v>31.3</v>
      </c>
    </row>
    <row r="46" spans="1:10" ht="33.75" customHeight="1">
      <c r="A46" s="532">
        <v>6</v>
      </c>
      <c r="B46" s="832" t="s">
        <v>484</v>
      </c>
      <c r="C46" s="534" t="s">
        <v>301</v>
      </c>
      <c r="D46" s="978">
        <v>17</v>
      </c>
      <c r="E46" s="1042">
        <f>J46</f>
        <v>15.7</v>
      </c>
      <c r="F46" s="1042">
        <v>16.8</v>
      </c>
      <c r="G46" s="1042">
        <v>16.5</v>
      </c>
      <c r="H46" s="1042">
        <v>16.2</v>
      </c>
      <c r="I46" s="978">
        <v>16</v>
      </c>
      <c r="J46" s="1042">
        <v>15.7</v>
      </c>
    </row>
    <row r="47" spans="1:10" ht="33.75" customHeight="1">
      <c r="A47" s="532">
        <v>7</v>
      </c>
      <c r="B47" s="832" t="s">
        <v>636</v>
      </c>
      <c r="C47" s="534" t="s">
        <v>301</v>
      </c>
      <c r="D47" s="1042">
        <v>24.5</v>
      </c>
      <c r="E47" s="1042">
        <f>J47</f>
        <v>24.5</v>
      </c>
      <c r="F47" s="1042">
        <v>24.5</v>
      </c>
      <c r="G47" s="1042">
        <v>24.5</v>
      </c>
      <c r="H47" s="1042">
        <v>24.5</v>
      </c>
      <c r="I47" s="1042">
        <v>24.5</v>
      </c>
      <c r="J47" s="1042">
        <v>24.5</v>
      </c>
    </row>
    <row r="48" spans="1:10" ht="33" customHeight="1">
      <c r="A48" s="532">
        <v>8</v>
      </c>
      <c r="B48" s="834" t="s">
        <v>528</v>
      </c>
      <c r="C48" s="534" t="s">
        <v>301</v>
      </c>
      <c r="D48" s="1042">
        <f>10/12*100</f>
        <v>83.333333333333343</v>
      </c>
      <c r="E48" s="978">
        <v>100</v>
      </c>
      <c r="F48" s="1042">
        <f>11/12*100</f>
        <v>91.666666666666657</v>
      </c>
      <c r="G48" s="978">
        <v>100</v>
      </c>
      <c r="H48" s="978">
        <v>100</v>
      </c>
      <c r="I48" s="978">
        <v>100</v>
      </c>
      <c r="J48" s="978">
        <v>100</v>
      </c>
    </row>
    <row r="49" spans="1:10" ht="34.5" customHeight="1">
      <c r="A49" s="532">
        <v>9</v>
      </c>
      <c r="B49" s="697" t="s">
        <v>485</v>
      </c>
      <c r="C49" s="534" t="s">
        <v>301</v>
      </c>
      <c r="D49" s="978">
        <v>95</v>
      </c>
      <c r="E49" s="978">
        <v>95</v>
      </c>
      <c r="F49" s="978">
        <v>95</v>
      </c>
      <c r="G49" s="978">
        <v>95</v>
      </c>
      <c r="H49" s="978">
        <v>95</v>
      </c>
      <c r="I49" s="978">
        <v>95</v>
      </c>
      <c r="J49" s="978">
        <v>95</v>
      </c>
    </row>
    <row r="50" spans="1:10" ht="30.75" customHeight="1">
      <c r="A50" s="532">
        <v>10</v>
      </c>
      <c r="B50" s="697" t="s">
        <v>725</v>
      </c>
      <c r="C50" s="534" t="s">
        <v>301</v>
      </c>
      <c r="D50" s="978">
        <v>100</v>
      </c>
      <c r="E50" s="978">
        <v>100</v>
      </c>
      <c r="F50" s="978">
        <v>100</v>
      </c>
      <c r="G50" s="978">
        <v>100</v>
      </c>
      <c r="H50" s="978">
        <v>100</v>
      </c>
      <c r="I50" s="978">
        <v>100</v>
      </c>
      <c r="J50" s="978">
        <v>100</v>
      </c>
    </row>
    <row r="51" spans="1:10" ht="30.75" customHeight="1">
      <c r="A51" s="532">
        <v>11</v>
      </c>
      <c r="B51" s="697" t="s">
        <v>486</v>
      </c>
      <c r="C51" s="534" t="s">
        <v>301</v>
      </c>
      <c r="D51" s="978">
        <v>100</v>
      </c>
      <c r="E51" s="978">
        <v>100</v>
      </c>
      <c r="F51" s="978">
        <v>100</v>
      </c>
      <c r="G51" s="978">
        <v>100</v>
      </c>
      <c r="H51" s="978">
        <v>100</v>
      </c>
      <c r="I51" s="978">
        <v>100</v>
      </c>
      <c r="J51" s="978">
        <v>100</v>
      </c>
    </row>
    <row r="52" spans="1:10" s="413" customFormat="1" ht="29.25" hidden="1" customHeight="1">
      <c r="A52" s="535" t="s">
        <v>546</v>
      </c>
      <c r="B52" s="696" t="s">
        <v>615</v>
      </c>
      <c r="C52" s="533"/>
      <c r="D52" s="1114"/>
      <c r="E52" s="1114"/>
      <c r="F52" s="1115"/>
      <c r="G52" s="1116"/>
      <c r="H52" s="1116"/>
      <c r="I52" s="1116"/>
      <c r="J52" s="1117"/>
    </row>
    <row r="53" spans="1:10" s="413" customFormat="1" ht="35.25" hidden="1" customHeight="1">
      <c r="A53" s="535" t="s">
        <v>101</v>
      </c>
      <c r="B53" s="696" t="s">
        <v>568</v>
      </c>
      <c r="C53" s="1107" t="s">
        <v>564</v>
      </c>
      <c r="D53" s="1114"/>
      <c r="E53" s="1114"/>
      <c r="F53" s="1115"/>
      <c r="G53" s="1116"/>
      <c r="H53" s="1116"/>
      <c r="I53" s="1116"/>
      <c r="J53" s="1117"/>
    </row>
    <row r="54" spans="1:10" ht="31.5" hidden="1">
      <c r="A54" s="1118">
        <v>1</v>
      </c>
      <c r="B54" s="1119" t="s">
        <v>565</v>
      </c>
      <c r="C54" s="1107" t="s">
        <v>564</v>
      </c>
      <c r="D54" s="1107"/>
      <c r="E54" s="1107"/>
      <c r="F54" s="1120"/>
      <c r="G54" s="1107"/>
      <c r="H54" s="1107"/>
      <c r="I54" s="1120"/>
      <c r="J54" s="1107"/>
    </row>
    <row r="55" spans="1:10" ht="31.5" hidden="1">
      <c r="A55" s="1107">
        <v>2</v>
      </c>
      <c r="B55" s="1119" t="s">
        <v>373</v>
      </c>
      <c r="C55" s="1107" t="s">
        <v>564</v>
      </c>
      <c r="D55" s="1107"/>
      <c r="E55" s="1107"/>
      <c r="F55" s="1120"/>
      <c r="G55" s="1107"/>
      <c r="H55" s="1107"/>
      <c r="I55" s="1120"/>
      <c r="J55" s="1107"/>
    </row>
    <row r="56" spans="1:10" ht="31.5" hidden="1">
      <c r="A56" s="1118">
        <v>3</v>
      </c>
      <c r="B56" s="1119" t="s">
        <v>566</v>
      </c>
      <c r="C56" s="1107" t="s">
        <v>564</v>
      </c>
      <c r="D56" s="1107"/>
      <c r="E56" s="1107"/>
      <c r="F56" s="1120"/>
      <c r="G56" s="1107"/>
      <c r="H56" s="1107"/>
      <c r="I56" s="1120"/>
      <c r="J56" s="1107"/>
    </row>
    <row r="57" spans="1:10" ht="31.5" hidden="1">
      <c r="A57" s="1121" t="s">
        <v>102</v>
      </c>
      <c r="B57" s="1122" t="s">
        <v>727</v>
      </c>
      <c r="C57" s="1122"/>
      <c r="D57" s="1122"/>
      <c r="E57" s="1122"/>
      <c r="F57" s="1122"/>
      <c r="G57" s="1122"/>
      <c r="H57" s="1122"/>
      <c r="I57" s="1122"/>
      <c r="J57" s="1122"/>
    </row>
    <row r="58" spans="1:10" ht="28.5" hidden="1" customHeight="1">
      <c r="A58" s="1118">
        <v>1</v>
      </c>
      <c r="B58" s="1119" t="s">
        <v>565</v>
      </c>
      <c r="C58" s="1107" t="s">
        <v>5</v>
      </c>
      <c r="D58" s="1107"/>
      <c r="E58" s="1107"/>
      <c r="F58" s="1120"/>
      <c r="G58" s="1107"/>
      <c r="H58" s="1107"/>
      <c r="I58" s="1120"/>
      <c r="J58" s="1107"/>
    </row>
    <row r="59" spans="1:10" ht="28.5" hidden="1" customHeight="1">
      <c r="A59" s="1107">
        <v>2</v>
      </c>
      <c r="B59" s="1119" t="s">
        <v>373</v>
      </c>
      <c r="C59" s="1107" t="s">
        <v>5</v>
      </c>
      <c r="D59" s="1107"/>
      <c r="E59" s="1107"/>
      <c r="F59" s="1120"/>
      <c r="G59" s="1107"/>
      <c r="H59" s="1107"/>
      <c r="I59" s="1120"/>
      <c r="J59" s="1107"/>
    </row>
    <row r="60" spans="1:10" ht="28.5" hidden="1" customHeight="1">
      <c r="A60" s="1118">
        <v>3</v>
      </c>
      <c r="B60" s="1119" t="s">
        <v>566</v>
      </c>
      <c r="C60" s="1107" t="s">
        <v>5</v>
      </c>
      <c r="D60" s="1107"/>
      <c r="E60" s="1107"/>
      <c r="F60" s="1120"/>
      <c r="G60" s="1107"/>
      <c r="H60" s="1107"/>
      <c r="I60" s="1120"/>
      <c r="J60" s="1107"/>
    </row>
    <row r="61" spans="1:10" ht="16.5">
      <c r="A61" s="422"/>
      <c r="B61" s="423"/>
      <c r="C61" s="403"/>
      <c r="D61" s="403"/>
      <c r="E61" s="403"/>
      <c r="F61" s="404"/>
      <c r="G61" s="404"/>
      <c r="H61" s="404"/>
      <c r="I61" s="404"/>
      <c r="J61" s="404"/>
    </row>
    <row r="62" spans="1:10" ht="16.5">
      <c r="A62" s="422"/>
      <c r="B62" s="423"/>
      <c r="C62" s="403"/>
      <c r="D62" s="403"/>
      <c r="E62" s="403"/>
      <c r="F62" s="404"/>
      <c r="G62" s="404"/>
      <c r="H62" s="404"/>
      <c r="I62" s="404"/>
      <c r="J62" s="404"/>
    </row>
    <row r="63" spans="1:10" ht="16.5">
      <c r="A63" s="422"/>
      <c r="B63" s="423"/>
      <c r="C63" s="403"/>
      <c r="D63" s="403"/>
      <c r="E63" s="403"/>
      <c r="F63" s="404"/>
      <c r="G63" s="404"/>
      <c r="H63" s="404"/>
      <c r="I63" s="404"/>
      <c r="J63" s="404"/>
    </row>
    <row r="64" spans="1:10" ht="16.5">
      <c r="A64" s="422"/>
      <c r="B64" s="423"/>
      <c r="C64" s="403"/>
      <c r="D64" s="403"/>
      <c r="E64" s="403"/>
      <c r="F64" s="404"/>
      <c r="G64" s="404"/>
      <c r="H64" s="404"/>
      <c r="I64" s="404"/>
      <c r="J64" s="404"/>
    </row>
    <row r="65" spans="1:10" ht="16.5">
      <c r="A65" s="422"/>
      <c r="B65" s="423"/>
      <c r="C65" s="403"/>
      <c r="D65" s="403"/>
      <c r="E65" s="403"/>
      <c r="F65" s="404"/>
      <c r="G65" s="404"/>
      <c r="H65" s="404"/>
      <c r="I65" s="404"/>
      <c r="J65" s="404"/>
    </row>
    <row r="66" spans="1:10" ht="16.5">
      <c r="A66" s="422"/>
      <c r="B66" s="423"/>
      <c r="C66" s="403"/>
      <c r="D66" s="403"/>
      <c r="E66" s="403"/>
      <c r="F66" s="404"/>
      <c r="G66" s="404"/>
      <c r="H66" s="404"/>
      <c r="I66" s="404"/>
      <c r="J66" s="404"/>
    </row>
    <row r="67" spans="1:10" ht="16.5">
      <c r="A67" s="422"/>
      <c r="B67" s="423"/>
      <c r="C67" s="403"/>
      <c r="D67" s="403"/>
      <c r="E67" s="403"/>
      <c r="F67" s="404"/>
      <c r="G67" s="404"/>
      <c r="H67" s="404"/>
      <c r="I67" s="404"/>
      <c r="J67" s="404"/>
    </row>
    <row r="68" spans="1:10" ht="16.5">
      <c r="A68" s="422"/>
      <c r="B68" s="423"/>
      <c r="C68" s="403"/>
      <c r="D68" s="403"/>
      <c r="E68" s="403"/>
      <c r="F68" s="404"/>
      <c r="G68" s="404"/>
      <c r="H68" s="404"/>
      <c r="I68" s="404"/>
      <c r="J68" s="404"/>
    </row>
    <row r="69" spans="1:10" ht="16.5">
      <c r="A69" s="422"/>
      <c r="B69" s="423"/>
      <c r="C69" s="403"/>
      <c r="D69" s="403"/>
      <c r="E69" s="403"/>
      <c r="F69" s="404"/>
      <c r="G69" s="404"/>
      <c r="H69" s="404"/>
      <c r="I69" s="404"/>
      <c r="J69" s="404"/>
    </row>
    <row r="70" spans="1:10" ht="16.5">
      <c r="A70" s="422"/>
      <c r="B70" s="423"/>
      <c r="C70" s="403"/>
      <c r="D70" s="403"/>
      <c r="E70" s="403"/>
      <c r="F70" s="404"/>
      <c r="G70" s="404"/>
      <c r="H70" s="404"/>
      <c r="I70" s="404"/>
      <c r="J70" s="404"/>
    </row>
    <row r="71" spans="1:10" ht="16.5">
      <c r="A71" s="422"/>
      <c r="B71" s="423"/>
      <c r="C71" s="403"/>
      <c r="D71" s="403"/>
      <c r="E71" s="403"/>
      <c r="F71" s="404"/>
      <c r="G71" s="404"/>
      <c r="H71" s="404"/>
      <c r="I71" s="404"/>
      <c r="J71" s="404"/>
    </row>
    <row r="72" spans="1:10" ht="16.5">
      <c r="A72" s="422"/>
      <c r="B72" s="423"/>
      <c r="C72" s="403"/>
      <c r="D72" s="403"/>
      <c r="E72" s="403"/>
      <c r="F72" s="404"/>
      <c r="G72" s="404"/>
      <c r="H72" s="404"/>
      <c r="I72" s="404"/>
      <c r="J72" s="404"/>
    </row>
    <row r="73" spans="1:10" ht="16.5">
      <c r="A73" s="422"/>
      <c r="B73" s="423"/>
      <c r="C73" s="403"/>
      <c r="D73" s="403"/>
      <c r="E73" s="403"/>
      <c r="F73" s="404"/>
      <c r="G73" s="404"/>
      <c r="H73" s="404"/>
      <c r="I73" s="404"/>
      <c r="J73" s="404"/>
    </row>
    <row r="74" spans="1:10" ht="16.5">
      <c r="A74" s="422"/>
      <c r="B74" s="423"/>
      <c r="C74" s="403"/>
      <c r="D74" s="403"/>
      <c r="E74" s="403"/>
      <c r="F74" s="404"/>
      <c r="G74" s="404"/>
      <c r="H74" s="404"/>
      <c r="I74" s="404"/>
      <c r="J74" s="404"/>
    </row>
    <row r="75" spans="1:10" ht="16.5">
      <c r="A75" s="422"/>
      <c r="B75" s="423"/>
      <c r="C75" s="403"/>
      <c r="D75" s="403"/>
      <c r="E75" s="403"/>
      <c r="F75" s="404"/>
      <c r="G75" s="404"/>
      <c r="H75" s="404"/>
      <c r="I75" s="404"/>
      <c r="J75" s="404"/>
    </row>
    <row r="76" spans="1:10" ht="16.5">
      <c r="A76" s="422"/>
      <c r="B76" s="423"/>
      <c r="C76" s="403"/>
      <c r="D76" s="403"/>
      <c r="E76" s="403"/>
      <c r="F76" s="404"/>
      <c r="G76" s="404"/>
      <c r="H76" s="404"/>
      <c r="I76" s="404"/>
      <c r="J76" s="404"/>
    </row>
    <row r="77" spans="1:10" ht="16.5">
      <c r="A77" s="422"/>
      <c r="B77" s="423"/>
      <c r="C77" s="403"/>
      <c r="D77" s="403"/>
      <c r="E77" s="403"/>
      <c r="F77" s="404"/>
      <c r="G77" s="404"/>
      <c r="H77" s="404"/>
      <c r="I77" s="404"/>
      <c r="J77" s="404"/>
    </row>
    <row r="78" spans="1:10" ht="16.5">
      <c r="A78" s="422"/>
      <c r="B78" s="423"/>
      <c r="C78" s="403"/>
      <c r="D78" s="403"/>
      <c r="E78" s="403"/>
      <c r="F78" s="404"/>
      <c r="G78" s="404"/>
      <c r="H78" s="404"/>
      <c r="I78" s="404"/>
      <c r="J78" s="404"/>
    </row>
    <row r="79" spans="1:10" ht="16.5">
      <c r="A79" s="422"/>
      <c r="B79" s="423"/>
      <c r="C79" s="403"/>
      <c r="D79" s="403"/>
      <c r="E79" s="403"/>
      <c r="F79" s="404"/>
      <c r="G79" s="404"/>
      <c r="H79" s="404"/>
      <c r="I79" s="404"/>
      <c r="J79" s="404"/>
    </row>
    <row r="80" spans="1:10" ht="16.5">
      <c r="A80" s="422"/>
      <c r="B80" s="423"/>
      <c r="C80" s="403"/>
      <c r="D80" s="403"/>
      <c r="E80" s="403"/>
      <c r="F80" s="404"/>
      <c r="G80" s="404"/>
      <c r="H80" s="404"/>
      <c r="I80" s="404"/>
      <c r="J80" s="404"/>
    </row>
    <row r="81" spans="1:10" ht="16.5">
      <c r="A81" s="422"/>
      <c r="B81" s="423"/>
      <c r="C81" s="403"/>
      <c r="D81" s="403"/>
      <c r="E81" s="403"/>
      <c r="F81" s="404"/>
      <c r="G81" s="404"/>
      <c r="H81" s="404"/>
      <c r="I81" s="404"/>
      <c r="J81" s="404"/>
    </row>
    <row r="82" spans="1:10" ht="16.5">
      <c r="A82" s="422"/>
      <c r="B82" s="423"/>
      <c r="C82" s="403"/>
      <c r="D82" s="403"/>
      <c r="E82" s="403"/>
      <c r="F82" s="404"/>
      <c r="G82" s="404"/>
      <c r="H82" s="404"/>
      <c r="I82" s="404"/>
      <c r="J82" s="404"/>
    </row>
    <row r="83" spans="1:10" ht="16.5">
      <c r="A83" s="422"/>
      <c r="B83" s="423"/>
      <c r="C83" s="403"/>
      <c r="D83" s="403"/>
      <c r="E83" s="403"/>
      <c r="F83" s="404"/>
      <c r="G83" s="404"/>
      <c r="H83" s="404"/>
      <c r="I83" s="404"/>
      <c r="J83" s="404"/>
    </row>
    <row r="84" spans="1:10" ht="16.5">
      <c r="A84" s="422"/>
      <c r="B84" s="423"/>
      <c r="C84" s="403"/>
      <c r="D84" s="403"/>
      <c r="E84" s="403"/>
      <c r="F84" s="404"/>
      <c r="G84" s="404"/>
      <c r="H84" s="404"/>
      <c r="I84" s="404"/>
      <c r="J84" s="404"/>
    </row>
    <row r="85" spans="1:10" ht="16.5">
      <c r="A85" s="422"/>
      <c r="B85" s="423"/>
      <c r="C85" s="403"/>
      <c r="D85" s="403"/>
      <c r="E85" s="403"/>
      <c r="F85" s="404"/>
      <c r="G85" s="404"/>
      <c r="H85" s="404"/>
      <c r="I85" s="404"/>
      <c r="J85" s="404"/>
    </row>
    <row r="86" spans="1:10" ht="16.5">
      <c r="A86" s="422"/>
      <c r="B86" s="423"/>
      <c r="C86" s="403"/>
      <c r="D86" s="403"/>
      <c r="E86" s="403"/>
      <c r="F86" s="404"/>
      <c r="G86" s="404"/>
      <c r="H86" s="404"/>
      <c r="I86" s="404"/>
      <c r="J86" s="404"/>
    </row>
    <row r="87" spans="1:10" ht="16.5">
      <c r="A87" s="422"/>
      <c r="B87" s="423"/>
      <c r="C87" s="403"/>
      <c r="D87" s="403"/>
      <c r="E87" s="403"/>
      <c r="F87" s="404"/>
      <c r="G87" s="404"/>
      <c r="H87" s="404"/>
      <c r="I87" s="404"/>
      <c r="J87" s="404"/>
    </row>
    <row r="88" spans="1:10" ht="16.5">
      <c r="A88" s="422"/>
      <c r="B88" s="423"/>
      <c r="C88" s="403"/>
      <c r="D88" s="403"/>
      <c r="E88" s="403"/>
      <c r="F88" s="404"/>
      <c r="G88" s="404"/>
      <c r="H88" s="404"/>
      <c r="I88" s="404"/>
      <c r="J88" s="404"/>
    </row>
    <row r="89" spans="1:10" ht="16.5">
      <c r="A89" s="422"/>
      <c r="B89" s="423"/>
      <c r="C89" s="403"/>
      <c r="D89" s="403"/>
      <c r="E89" s="403"/>
      <c r="F89" s="404"/>
      <c r="G89" s="404"/>
      <c r="H89" s="404"/>
      <c r="I89" s="404"/>
      <c r="J89" s="404"/>
    </row>
    <row r="90" spans="1:10" ht="16.5">
      <c r="A90" s="422"/>
      <c r="B90" s="423"/>
      <c r="C90" s="403"/>
      <c r="D90" s="403"/>
      <c r="E90" s="403"/>
      <c r="F90" s="404"/>
      <c r="G90" s="404"/>
      <c r="H90" s="404"/>
      <c r="I90" s="404"/>
      <c r="J90" s="404"/>
    </row>
    <row r="91" spans="1:10" ht="16.5">
      <c r="A91" s="422"/>
      <c r="B91" s="423"/>
      <c r="C91" s="403"/>
      <c r="D91" s="403"/>
      <c r="E91" s="403"/>
      <c r="F91" s="404"/>
      <c r="G91" s="404"/>
      <c r="H91" s="404"/>
      <c r="I91" s="404"/>
      <c r="J91" s="404"/>
    </row>
    <row r="92" spans="1:10" ht="16.5">
      <c r="A92" s="422"/>
      <c r="B92" s="423"/>
      <c r="C92" s="403"/>
      <c r="D92" s="403"/>
      <c r="E92" s="403"/>
      <c r="F92" s="404"/>
      <c r="G92" s="404"/>
      <c r="H92" s="404"/>
      <c r="I92" s="404"/>
      <c r="J92" s="404"/>
    </row>
    <row r="93" spans="1:10" ht="16.5">
      <c r="A93" s="422"/>
      <c r="B93" s="423"/>
      <c r="C93" s="403"/>
      <c r="D93" s="403"/>
      <c r="E93" s="403"/>
      <c r="F93" s="404"/>
      <c r="G93" s="404"/>
      <c r="H93" s="404"/>
      <c r="I93" s="404"/>
      <c r="J93" s="404"/>
    </row>
    <row r="94" spans="1:10" ht="16.5">
      <c r="A94" s="422"/>
      <c r="B94" s="423"/>
      <c r="C94" s="403"/>
      <c r="D94" s="403"/>
      <c r="E94" s="403"/>
      <c r="F94" s="404"/>
      <c r="G94" s="404"/>
      <c r="H94" s="404"/>
      <c r="I94" s="404"/>
      <c r="J94" s="404"/>
    </row>
    <row r="95" spans="1:10" ht="16.5">
      <c r="A95" s="422"/>
      <c r="B95" s="423"/>
      <c r="C95" s="403"/>
      <c r="D95" s="403"/>
      <c r="E95" s="403"/>
      <c r="F95" s="404"/>
      <c r="G95" s="404"/>
      <c r="H95" s="404"/>
      <c r="I95" s="404"/>
      <c r="J95" s="404"/>
    </row>
    <row r="96" spans="1:10" ht="16.5">
      <c r="A96" s="422"/>
      <c r="B96" s="423"/>
      <c r="C96" s="403"/>
      <c r="D96" s="403"/>
      <c r="E96" s="403"/>
      <c r="F96" s="404"/>
      <c r="G96" s="404"/>
      <c r="H96" s="404"/>
      <c r="I96" s="404"/>
      <c r="J96" s="404"/>
    </row>
    <row r="97" spans="1:10" ht="16.5">
      <c r="A97" s="422"/>
      <c r="B97" s="423"/>
      <c r="C97" s="403"/>
      <c r="D97" s="403"/>
      <c r="E97" s="403"/>
      <c r="F97" s="404"/>
      <c r="G97" s="404"/>
      <c r="H97" s="404"/>
      <c r="I97" s="404"/>
      <c r="J97" s="404"/>
    </row>
    <row r="98" spans="1:10" ht="16.5">
      <c r="A98" s="422"/>
      <c r="B98" s="423"/>
      <c r="C98" s="403"/>
      <c r="D98" s="403"/>
      <c r="E98" s="403"/>
      <c r="F98" s="404"/>
      <c r="G98" s="404"/>
      <c r="H98" s="404"/>
      <c r="I98" s="404"/>
      <c r="J98" s="404"/>
    </row>
    <row r="99" spans="1:10" ht="16.5">
      <c r="A99" s="422"/>
      <c r="B99" s="423"/>
      <c r="C99" s="403"/>
      <c r="D99" s="403"/>
      <c r="E99" s="403"/>
      <c r="F99" s="404"/>
      <c r="G99" s="404"/>
      <c r="H99" s="404"/>
      <c r="I99" s="404"/>
      <c r="J99" s="404"/>
    </row>
    <row r="100" spans="1:10" ht="16.5">
      <c r="A100" s="422"/>
      <c r="B100" s="423"/>
      <c r="C100" s="403"/>
      <c r="D100" s="403"/>
      <c r="E100" s="403"/>
      <c r="F100" s="404"/>
      <c r="G100" s="404"/>
      <c r="H100" s="404"/>
      <c r="I100" s="404"/>
      <c r="J100" s="404"/>
    </row>
    <row r="101" spans="1:10" ht="16.5">
      <c r="A101" s="422"/>
      <c r="B101" s="423"/>
      <c r="C101" s="403"/>
      <c r="D101" s="403"/>
      <c r="E101" s="403"/>
      <c r="F101" s="404"/>
      <c r="G101" s="404"/>
      <c r="H101" s="404"/>
      <c r="I101" s="404"/>
      <c r="J101" s="404"/>
    </row>
    <row r="102" spans="1:10" ht="16.5">
      <c r="A102" s="422"/>
      <c r="B102" s="423"/>
      <c r="C102" s="403"/>
      <c r="D102" s="403"/>
      <c r="E102" s="403"/>
      <c r="F102" s="404"/>
      <c r="G102" s="404"/>
      <c r="H102" s="404"/>
      <c r="I102" s="404"/>
      <c r="J102" s="404"/>
    </row>
    <row r="103" spans="1:10" ht="16.5">
      <c r="A103" s="422"/>
      <c r="B103" s="423"/>
      <c r="C103" s="403"/>
      <c r="D103" s="403"/>
      <c r="E103" s="403"/>
      <c r="F103" s="404"/>
      <c r="G103" s="404"/>
      <c r="H103" s="404"/>
      <c r="I103" s="404"/>
      <c r="J103" s="404"/>
    </row>
    <row r="104" spans="1:10" ht="16.5">
      <c r="A104" s="422"/>
      <c r="B104" s="423"/>
      <c r="C104" s="403"/>
      <c r="D104" s="403"/>
      <c r="E104" s="403"/>
      <c r="F104" s="404"/>
      <c r="G104" s="404"/>
      <c r="H104" s="404"/>
      <c r="I104" s="404"/>
      <c r="J104" s="404"/>
    </row>
    <row r="105" spans="1:10" ht="16.5">
      <c r="A105" s="422"/>
      <c r="B105" s="423"/>
      <c r="C105" s="403"/>
      <c r="D105" s="403"/>
      <c r="E105" s="403"/>
      <c r="F105" s="404"/>
      <c r="G105" s="404"/>
      <c r="H105" s="404"/>
      <c r="I105" s="404"/>
      <c r="J105" s="404"/>
    </row>
    <row r="106" spans="1:10" ht="16.5">
      <c r="A106" s="422"/>
      <c r="B106" s="423"/>
      <c r="C106" s="403"/>
      <c r="D106" s="403"/>
      <c r="E106" s="403"/>
      <c r="F106" s="404"/>
      <c r="G106" s="404"/>
      <c r="H106" s="404"/>
      <c r="I106" s="404"/>
      <c r="J106" s="404"/>
    </row>
    <row r="107" spans="1:10" ht="16.5">
      <c r="A107" s="422"/>
      <c r="B107" s="423"/>
      <c r="C107" s="403"/>
      <c r="D107" s="403"/>
      <c r="E107" s="403"/>
      <c r="F107" s="404"/>
      <c r="G107" s="404"/>
      <c r="H107" s="404"/>
      <c r="I107" s="404"/>
      <c r="J107" s="404"/>
    </row>
    <row r="108" spans="1:10" ht="16.5">
      <c r="A108" s="422"/>
      <c r="B108" s="423"/>
      <c r="C108" s="403"/>
      <c r="D108" s="403"/>
      <c r="E108" s="403"/>
      <c r="F108" s="404"/>
      <c r="G108" s="404"/>
      <c r="H108" s="404"/>
      <c r="I108" s="404"/>
      <c r="J108" s="404"/>
    </row>
    <row r="109" spans="1:10" ht="16.5">
      <c r="A109" s="422"/>
      <c r="B109" s="423"/>
      <c r="C109" s="403"/>
      <c r="D109" s="403"/>
      <c r="E109" s="403"/>
      <c r="F109" s="404"/>
      <c r="G109" s="404"/>
      <c r="H109" s="404"/>
      <c r="I109" s="404"/>
      <c r="J109" s="404"/>
    </row>
    <row r="110" spans="1:10" ht="16.5">
      <c r="A110" s="422"/>
      <c r="B110" s="423"/>
      <c r="C110" s="403"/>
      <c r="D110" s="403"/>
      <c r="E110" s="403"/>
      <c r="F110" s="404"/>
      <c r="G110" s="404"/>
      <c r="H110" s="404"/>
      <c r="I110" s="404"/>
      <c r="J110" s="404"/>
    </row>
    <row r="111" spans="1:10" ht="16.5">
      <c r="A111" s="422"/>
      <c r="B111" s="423"/>
      <c r="C111" s="403"/>
      <c r="D111" s="403"/>
      <c r="E111" s="403"/>
      <c r="F111" s="404"/>
      <c r="G111" s="404"/>
      <c r="H111" s="404"/>
      <c r="I111" s="404"/>
      <c r="J111" s="404"/>
    </row>
    <row r="112" spans="1:10" ht="16.5">
      <c r="A112" s="422"/>
      <c r="B112" s="423"/>
      <c r="C112" s="403"/>
      <c r="D112" s="403"/>
      <c r="E112" s="403"/>
      <c r="F112" s="404"/>
      <c r="G112" s="404"/>
      <c r="H112" s="404"/>
      <c r="I112" s="404"/>
      <c r="J112" s="404"/>
    </row>
    <row r="113" spans="1:10" ht="16.5">
      <c r="A113" s="422"/>
      <c r="B113" s="423"/>
      <c r="C113" s="403"/>
      <c r="D113" s="403"/>
      <c r="E113" s="403"/>
      <c r="F113" s="404"/>
      <c r="G113" s="404"/>
      <c r="H113" s="404"/>
      <c r="I113" s="404"/>
      <c r="J113" s="404"/>
    </row>
    <row r="114" spans="1:10" ht="16.5">
      <c r="A114" s="422"/>
      <c r="B114" s="423"/>
      <c r="C114" s="403"/>
      <c r="D114" s="403"/>
      <c r="E114" s="403"/>
      <c r="F114" s="404"/>
      <c r="G114" s="404"/>
      <c r="H114" s="404"/>
      <c r="I114" s="404"/>
      <c r="J114" s="404"/>
    </row>
    <row r="115" spans="1:10" ht="16.5">
      <c r="A115" s="422"/>
      <c r="B115" s="423"/>
      <c r="C115" s="403"/>
      <c r="D115" s="403"/>
      <c r="E115" s="403"/>
      <c r="F115" s="404"/>
      <c r="G115" s="404"/>
      <c r="H115" s="404"/>
      <c r="I115" s="404"/>
      <c r="J115" s="404"/>
    </row>
    <row r="116" spans="1:10" ht="16.5">
      <c r="A116" s="422"/>
      <c r="B116" s="423"/>
      <c r="C116" s="403"/>
      <c r="D116" s="403"/>
      <c r="E116" s="403"/>
      <c r="F116" s="404"/>
      <c r="G116" s="404"/>
      <c r="H116" s="404"/>
      <c r="I116" s="404"/>
      <c r="J116" s="404"/>
    </row>
    <row r="117" spans="1:10" ht="16.5">
      <c r="A117" s="422"/>
      <c r="B117" s="423"/>
      <c r="C117" s="403"/>
      <c r="D117" s="403"/>
      <c r="E117" s="403"/>
      <c r="F117" s="404"/>
      <c r="G117" s="404"/>
      <c r="H117" s="404"/>
      <c r="I117" s="404"/>
      <c r="J117" s="404"/>
    </row>
    <row r="118" spans="1:10" ht="16.5">
      <c r="A118" s="422"/>
      <c r="B118" s="423"/>
      <c r="C118" s="403"/>
      <c r="D118" s="403"/>
      <c r="E118" s="403"/>
      <c r="F118" s="404"/>
      <c r="G118" s="404"/>
      <c r="H118" s="404"/>
      <c r="I118" s="404"/>
      <c r="J118" s="404"/>
    </row>
    <row r="119" spans="1:10" ht="16.5">
      <c r="A119" s="422"/>
      <c r="B119" s="423"/>
      <c r="C119" s="403"/>
      <c r="D119" s="403"/>
      <c r="E119" s="403"/>
      <c r="F119" s="404"/>
      <c r="G119" s="404"/>
      <c r="H119" s="404"/>
      <c r="I119" s="404"/>
      <c r="J119" s="404"/>
    </row>
    <row r="120" spans="1:10" ht="16.5">
      <c r="A120" s="422"/>
      <c r="B120" s="423"/>
      <c r="C120" s="403"/>
      <c r="D120" s="403"/>
      <c r="E120" s="403"/>
      <c r="F120" s="404"/>
      <c r="G120" s="404"/>
      <c r="H120" s="404"/>
      <c r="I120" s="404"/>
      <c r="J120" s="404"/>
    </row>
    <row r="121" spans="1:10" ht="16.5">
      <c r="A121" s="422"/>
      <c r="B121" s="423"/>
      <c r="C121" s="403"/>
      <c r="D121" s="403"/>
      <c r="E121" s="403"/>
      <c r="F121" s="404"/>
      <c r="G121" s="404"/>
      <c r="H121" s="404"/>
      <c r="I121" s="404"/>
      <c r="J121" s="404"/>
    </row>
    <row r="122" spans="1:10" ht="16.5">
      <c r="A122" s="422"/>
      <c r="B122" s="423"/>
      <c r="C122" s="403"/>
      <c r="D122" s="403"/>
      <c r="E122" s="403"/>
      <c r="F122" s="404"/>
      <c r="G122" s="404"/>
      <c r="H122" s="404"/>
      <c r="I122" s="404"/>
      <c r="J122" s="404"/>
    </row>
    <row r="123" spans="1:10" ht="16.5">
      <c r="A123" s="422"/>
      <c r="B123" s="423"/>
      <c r="C123" s="403"/>
      <c r="D123" s="403"/>
      <c r="E123" s="403"/>
      <c r="F123" s="404"/>
      <c r="G123" s="404"/>
      <c r="H123" s="404"/>
      <c r="I123" s="404"/>
      <c r="J123" s="404"/>
    </row>
    <row r="124" spans="1:10" ht="16.5">
      <c r="A124" s="422"/>
      <c r="B124" s="423"/>
      <c r="C124" s="403"/>
      <c r="D124" s="403"/>
      <c r="E124" s="403"/>
      <c r="F124" s="404"/>
      <c r="G124" s="404"/>
      <c r="H124" s="404"/>
      <c r="I124" s="404"/>
      <c r="J124" s="404"/>
    </row>
    <row r="125" spans="1:10" ht="16.5">
      <c r="A125" s="422"/>
      <c r="B125" s="423"/>
      <c r="C125" s="403"/>
      <c r="D125" s="403"/>
      <c r="E125" s="403"/>
      <c r="F125" s="404"/>
      <c r="G125" s="404"/>
      <c r="H125" s="404"/>
      <c r="I125" s="404"/>
      <c r="J125" s="404"/>
    </row>
    <row r="126" spans="1:10" ht="16.5">
      <c r="A126" s="422"/>
      <c r="B126" s="423"/>
      <c r="C126" s="403"/>
      <c r="D126" s="403"/>
      <c r="E126" s="403"/>
      <c r="F126" s="404"/>
      <c r="G126" s="404"/>
      <c r="H126" s="404"/>
      <c r="I126" s="404"/>
      <c r="J126" s="404"/>
    </row>
    <row r="127" spans="1:10" ht="16.5">
      <c r="A127" s="422"/>
      <c r="B127" s="423"/>
      <c r="C127" s="403"/>
      <c r="D127" s="403"/>
      <c r="E127" s="403"/>
      <c r="F127" s="404"/>
      <c r="G127" s="404"/>
      <c r="H127" s="404"/>
      <c r="I127" s="404"/>
      <c r="J127" s="404"/>
    </row>
    <row r="128" spans="1:10" ht="16.5">
      <c r="A128" s="422"/>
      <c r="B128" s="423"/>
      <c r="C128" s="403"/>
      <c r="D128" s="403"/>
      <c r="E128" s="403"/>
      <c r="F128" s="404"/>
      <c r="G128" s="404"/>
      <c r="H128" s="404"/>
      <c r="I128" s="404"/>
      <c r="J128" s="404"/>
    </row>
    <row r="129" spans="1:10" ht="16.5">
      <c r="A129" s="422"/>
      <c r="B129" s="423"/>
      <c r="C129" s="403"/>
      <c r="D129" s="403"/>
      <c r="E129" s="403"/>
      <c r="F129" s="404"/>
      <c r="G129" s="404"/>
      <c r="H129" s="404"/>
      <c r="I129" s="404"/>
      <c r="J129" s="404"/>
    </row>
    <row r="130" spans="1:10" ht="16.5">
      <c r="A130" s="422"/>
      <c r="B130" s="423"/>
      <c r="C130" s="403"/>
      <c r="D130" s="403"/>
      <c r="E130" s="403"/>
      <c r="F130" s="404"/>
      <c r="G130" s="404"/>
      <c r="H130" s="404"/>
      <c r="I130" s="404"/>
      <c r="J130" s="404"/>
    </row>
    <row r="131" spans="1:10" ht="16.5">
      <c r="A131" s="422"/>
      <c r="B131" s="423"/>
      <c r="C131" s="403"/>
      <c r="D131" s="403"/>
      <c r="E131" s="403"/>
      <c r="F131" s="404"/>
      <c r="G131" s="404"/>
      <c r="H131" s="404"/>
      <c r="I131" s="404"/>
      <c r="J131" s="404"/>
    </row>
    <row r="132" spans="1:10" ht="16.5">
      <c r="A132" s="422"/>
      <c r="B132" s="423"/>
      <c r="C132" s="403"/>
      <c r="D132" s="403"/>
      <c r="E132" s="403"/>
      <c r="F132" s="404"/>
      <c r="G132" s="404"/>
      <c r="H132" s="404"/>
      <c r="I132" s="404"/>
      <c r="J132" s="404"/>
    </row>
    <row r="133" spans="1:10" ht="16.5">
      <c r="A133" s="422"/>
      <c r="B133" s="423"/>
      <c r="C133" s="403"/>
      <c r="D133" s="403"/>
      <c r="E133" s="403"/>
      <c r="F133" s="404"/>
      <c r="G133" s="404"/>
      <c r="H133" s="404"/>
      <c r="I133" s="404"/>
      <c r="J133" s="404"/>
    </row>
    <row r="134" spans="1:10" ht="16.5">
      <c r="A134" s="422"/>
      <c r="B134" s="423"/>
      <c r="C134" s="403"/>
      <c r="D134" s="403"/>
      <c r="E134" s="403"/>
      <c r="F134" s="404"/>
      <c r="G134" s="404"/>
      <c r="H134" s="404"/>
      <c r="I134" s="404"/>
      <c r="J134" s="404"/>
    </row>
    <row r="135" spans="1:10" ht="16.5">
      <c r="A135" s="422"/>
      <c r="B135" s="423"/>
      <c r="C135" s="403"/>
      <c r="D135" s="403"/>
      <c r="E135" s="403"/>
      <c r="F135" s="404"/>
      <c r="G135" s="404"/>
      <c r="H135" s="404"/>
      <c r="I135" s="404"/>
      <c r="J135" s="404"/>
    </row>
    <row r="136" spans="1:10" ht="16.5">
      <c r="A136" s="422"/>
      <c r="B136" s="423"/>
      <c r="C136" s="403"/>
      <c r="D136" s="403"/>
      <c r="E136" s="403"/>
      <c r="F136" s="404"/>
      <c r="G136" s="404"/>
      <c r="H136" s="404"/>
      <c r="I136" s="404"/>
      <c r="J136" s="404"/>
    </row>
    <row r="137" spans="1:10" ht="16.5">
      <c r="A137" s="422"/>
      <c r="B137" s="423"/>
      <c r="C137" s="403"/>
      <c r="D137" s="403"/>
      <c r="E137" s="403"/>
      <c r="F137" s="404"/>
      <c r="G137" s="404"/>
      <c r="H137" s="404"/>
      <c r="I137" s="404"/>
      <c r="J137" s="404"/>
    </row>
    <row r="138" spans="1:10" ht="16.5">
      <c r="A138" s="422"/>
      <c r="B138" s="423"/>
      <c r="C138" s="403"/>
      <c r="D138" s="403"/>
      <c r="E138" s="403"/>
      <c r="F138" s="404"/>
      <c r="G138" s="404"/>
      <c r="H138" s="404"/>
      <c r="I138" s="404"/>
      <c r="J138" s="404"/>
    </row>
    <row r="139" spans="1:10" ht="16.5">
      <c r="A139" s="422"/>
      <c r="B139" s="423"/>
      <c r="C139" s="403"/>
      <c r="D139" s="403"/>
      <c r="E139" s="403"/>
      <c r="F139" s="404"/>
      <c r="G139" s="404"/>
      <c r="H139" s="404"/>
      <c r="I139" s="404"/>
      <c r="J139" s="404"/>
    </row>
    <row r="140" spans="1:10" ht="16.5">
      <c r="A140" s="422"/>
      <c r="B140" s="423"/>
      <c r="C140" s="403"/>
      <c r="D140" s="403"/>
      <c r="E140" s="403"/>
      <c r="F140" s="404"/>
      <c r="G140" s="404"/>
      <c r="H140" s="404"/>
      <c r="I140" s="404"/>
      <c r="J140" s="404"/>
    </row>
    <row r="141" spans="1:10" ht="16.5">
      <c r="A141" s="422"/>
      <c r="B141" s="423"/>
      <c r="C141" s="403"/>
      <c r="D141" s="403"/>
      <c r="E141" s="403"/>
      <c r="F141" s="404"/>
      <c r="G141" s="404"/>
      <c r="H141" s="404"/>
      <c r="I141" s="404"/>
      <c r="J141" s="404"/>
    </row>
    <row r="142" spans="1:10" ht="16.5">
      <c r="A142" s="422"/>
      <c r="B142" s="423"/>
      <c r="C142" s="403"/>
      <c r="D142" s="403"/>
      <c r="E142" s="403"/>
      <c r="F142" s="404"/>
      <c r="G142" s="404"/>
      <c r="H142" s="404"/>
      <c r="I142" s="404"/>
      <c r="J142" s="404"/>
    </row>
    <row r="143" spans="1:10" ht="16.5">
      <c r="A143" s="422"/>
      <c r="B143" s="423"/>
      <c r="C143" s="403"/>
      <c r="D143" s="403"/>
      <c r="E143" s="403"/>
      <c r="F143" s="404"/>
      <c r="G143" s="404"/>
      <c r="H143" s="404"/>
      <c r="I143" s="404"/>
      <c r="J143" s="404"/>
    </row>
    <row r="144" spans="1:10" ht="16.5">
      <c r="A144" s="422"/>
      <c r="B144" s="423"/>
      <c r="C144" s="403"/>
      <c r="D144" s="403"/>
      <c r="E144" s="403"/>
      <c r="F144" s="404"/>
      <c r="G144" s="404"/>
      <c r="H144" s="404"/>
      <c r="I144" s="404"/>
      <c r="J144" s="404"/>
    </row>
    <row r="145" spans="1:10" ht="16.5">
      <c r="A145" s="422"/>
      <c r="B145" s="423"/>
      <c r="C145" s="403"/>
      <c r="D145" s="403"/>
      <c r="E145" s="403"/>
      <c r="F145" s="404"/>
      <c r="G145" s="404"/>
      <c r="H145" s="404"/>
      <c r="I145" s="404"/>
      <c r="J145" s="404"/>
    </row>
    <row r="146" spans="1:10" ht="16.5">
      <c r="A146" s="422"/>
      <c r="B146" s="423"/>
      <c r="C146" s="403"/>
      <c r="D146" s="403"/>
      <c r="E146" s="403"/>
      <c r="F146" s="404"/>
      <c r="G146" s="404"/>
      <c r="H146" s="404"/>
      <c r="I146" s="404"/>
      <c r="J146" s="404"/>
    </row>
    <row r="147" spans="1:10" ht="16.5">
      <c r="A147" s="422"/>
      <c r="B147" s="423"/>
      <c r="C147" s="403"/>
      <c r="D147" s="403"/>
      <c r="E147" s="403"/>
      <c r="F147" s="404"/>
      <c r="G147" s="404"/>
      <c r="H147" s="404"/>
      <c r="I147" s="404"/>
      <c r="J147" s="404"/>
    </row>
    <row r="148" spans="1:10" ht="16.5">
      <c r="A148" s="422"/>
      <c r="B148" s="423"/>
      <c r="C148" s="403"/>
      <c r="D148" s="403"/>
      <c r="E148" s="403"/>
      <c r="F148" s="404"/>
      <c r="G148" s="404"/>
      <c r="H148" s="404"/>
      <c r="I148" s="404"/>
      <c r="J148" s="404"/>
    </row>
    <row r="149" spans="1:10" ht="16.5">
      <c r="A149" s="422"/>
      <c r="B149" s="423"/>
      <c r="C149" s="403"/>
      <c r="D149" s="403"/>
      <c r="E149" s="403"/>
      <c r="F149" s="404"/>
      <c r="G149" s="404"/>
      <c r="H149" s="404"/>
      <c r="I149" s="404"/>
      <c r="J149" s="404"/>
    </row>
    <row r="150" spans="1:10" ht="16.5">
      <c r="A150" s="422"/>
      <c r="B150" s="423"/>
      <c r="C150" s="403"/>
      <c r="D150" s="403"/>
      <c r="E150" s="403"/>
      <c r="F150" s="404"/>
      <c r="G150" s="404"/>
      <c r="H150" s="404"/>
      <c r="I150" s="404"/>
      <c r="J150" s="404"/>
    </row>
    <row r="151" spans="1:10" ht="16.5">
      <c r="A151" s="422"/>
      <c r="B151" s="423"/>
      <c r="C151" s="403"/>
      <c r="D151" s="403"/>
      <c r="E151" s="403"/>
      <c r="F151" s="404"/>
      <c r="G151" s="404"/>
      <c r="H151" s="404"/>
      <c r="I151" s="404"/>
      <c r="J151" s="404"/>
    </row>
    <row r="152" spans="1:10" ht="16.5">
      <c r="A152" s="422"/>
      <c r="B152" s="423"/>
      <c r="C152" s="403"/>
      <c r="D152" s="403"/>
      <c r="E152" s="403"/>
      <c r="F152" s="404"/>
      <c r="G152" s="404"/>
      <c r="H152" s="404"/>
      <c r="I152" s="404"/>
      <c r="J152" s="404"/>
    </row>
    <row r="153" spans="1:10" ht="16.5">
      <c r="A153" s="422"/>
      <c r="B153" s="423"/>
      <c r="C153" s="403"/>
      <c r="D153" s="403"/>
      <c r="E153" s="403"/>
      <c r="F153" s="404"/>
      <c r="G153" s="404"/>
      <c r="H153" s="404"/>
      <c r="I153" s="404"/>
      <c r="J153" s="404"/>
    </row>
    <row r="154" spans="1:10" ht="16.5">
      <c r="A154" s="422"/>
      <c r="B154" s="423"/>
      <c r="C154" s="403"/>
      <c r="D154" s="403"/>
      <c r="E154" s="403"/>
      <c r="F154" s="404"/>
      <c r="G154" s="404"/>
      <c r="H154" s="404"/>
      <c r="I154" s="404"/>
      <c r="J154" s="404"/>
    </row>
    <row r="155" spans="1:10" ht="16.5">
      <c r="A155" s="422"/>
      <c r="B155" s="423"/>
      <c r="C155" s="403"/>
      <c r="D155" s="403"/>
      <c r="E155" s="403"/>
      <c r="F155" s="404"/>
      <c r="G155" s="404"/>
      <c r="H155" s="404"/>
      <c r="I155" s="404"/>
      <c r="J155" s="404"/>
    </row>
    <row r="156" spans="1:10" ht="16.5">
      <c r="A156" s="422"/>
      <c r="B156" s="423"/>
      <c r="C156" s="403"/>
      <c r="D156" s="403"/>
      <c r="E156" s="403"/>
      <c r="F156" s="404"/>
      <c r="G156" s="404"/>
      <c r="H156" s="404"/>
      <c r="I156" s="404"/>
      <c r="J156" s="404"/>
    </row>
    <row r="157" spans="1:10" ht="16.5">
      <c r="A157" s="422"/>
      <c r="B157" s="423"/>
      <c r="C157" s="403"/>
      <c r="D157" s="403"/>
      <c r="E157" s="403"/>
      <c r="F157" s="404"/>
      <c r="G157" s="404"/>
      <c r="H157" s="404"/>
      <c r="I157" s="404"/>
      <c r="J157" s="404"/>
    </row>
    <row r="158" spans="1:10" ht="16.5">
      <c r="A158" s="422"/>
      <c r="B158" s="423"/>
      <c r="C158" s="403"/>
      <c r="D158" s="403"/>
      <c r="E158" s="403"/>
      <c r="F158" s="404"/>
      <c r="G158" s="404"/>
      <c r="H158" s="404"/>
      <c r="I158" s="404"/>
      <c r="J158" s="404"/>
    </row>
    <row r="159" spans="1:10" ht="16.5">
      <c r="A159" s="422"/>
      <c r="B159" s="423"/>
      <c r="C159" s="403"/>
      <c r="D159" s="403"/>
      <c r="E159" s="403"/>
      <c r="F159" s="404"/>
      <c r="G159" s="404"/>
      <c r="H159" s="404"/>
      <c r="I159" s="404"/>
      <c r="J159" s="404"/>
    </row>
    <row r="160" spans="1:10" ht="16.5">
      <c r="A160" s="422"/>
      <c r="B160" s="423"/>
      <c r="C160" s="403"/>
      <c r="D160" s="403"/>
      <c r="E160" s="403"/>
      <c r="F160" s="404"/>
      <c r="G160" s="404"/>
      <c r="H160" s="404"/>
      <c r="I160" s="404"/>
      <c r="J160" s="404"/>
    </row>
    <row r="161" spans="1:10" ht="16.5">
      <c r="A161" s="422"/>
      <c r="B161" s="423"/>
      <c r="C161" s="403"/>
      <c r="D161" s="403"/>
      <c r="E161" s="403"/>
      <c r="F161" s="404"/>
      <c r="G161" s="404"/>
      <c r="H161" s="404"/>
      <c r="I161" s="404"/>
      <c r="J161" s="404"/>
    </row>
    <row r="162" spans="1:10" ht="16.5">
      <c r="A162" s="422"/>
      <c r="B162" s="423"/>
      <c r="C162" s="403"/>
      <c r="D162" s="403"/>
      <c r="E162" s="403"/>
      <c r="F162" s="404"/>
      <c r="G162" s="404"/>
      <c r="H162" s="404"/>
      <c r="I162" s="404"/>
      <c r="J162" s="404"/>
    </row>
    <row r="163" spans="1:10" ht="16.5">
      <c r="A163" s="422"/>
      <c r="B163" s="423"/>
      <c r="C163" s="403"/>
      <c r="D163" s="403"/>
      <c r="E163" s="403"/>
      <c r="F163" s="404"/>
      <c r="G163" s="404"/>
      <c r="H163" s="404"/>
      <c r="I163" s="404"/>
      <c r="J163" s="404"/>
    </row>
    <row r="164" spans="1:10" ht="16.5">
      <c r="A164" s="422"/>
      <c r="B164" s="423"/>
      <c r="C164" s="403"/>
      <c r="D164" s="403"/>
      <c r="E164" s="403"/>
      <c r="F164" s="404"/>
      <c r="G164" s="404"/>
      <c r="H164" s="404"/>
      <c r="I164" s="404"/>
      <c r="J164" s="404"/>
    </row>
    <row r="165" spans="1:10" ht="16.5">
      <c r="A165" s="422"/>
      <c r="B165" s="423"/>
      <c r="C165" s="403"/>
      <c r="D165" s="403"/>
      <c r="E165" s="403"/>
      <c r="F165" s="404"/>
      <c r="G165" s="404"/>
      <c r="H165" s="404"/>
      <c r="I165" s="404"/>
      <c r="J165" s="404"/>
    </row>
    <row r="166" spans="1:10" ht="16.5">
      <c r="A166" s="422"/>
      <c r="B166" s="423"/>
      <c r="C166" s="403"/>
      <c r="D166" s="403"/>
      <c r="E166" s="403"/>
      <c r="F166" s="404"/>
      <c r="G166" s="404"/>
      <c r="H166" s="404"/>
      <c r="I166" s="404"/>
      <c r="J166" s="404"/>
    </row>
    <row r="167" spans="1:10" ht="16.5">
      <c r="A167" s="422"/>
      <c r="B167" s="423"/>
      <c r="C167" s="403"/>
      <c r="D167" s="403"/>
      <c r="E167" s="403"/>
      <c r="F167" s="404"/>
      <c r="G167" s="404"/>
      <c r="H167" s="404"/>
      <c r="I167" s="404"/>
      <c r="J167" s="404"/>
    </row>
    <row r="168" spans="1:10" ht="16.5">
      <c r="A168" s="422"/>
      <c r="B168" s="423"/>
      <c r="C168" s="403"/>
      <c r="D168" s="403"/>
      <c r="E168" s="403"/>
      <c r="F168" s="404"/>
      <c r="G168" s="404"/>
      <c r="H168" s="404"/>
      <c r="I168" s="404"/>
      <c r="J168" s="404"/>
    </row>
    <row r="169" spans="1:10" ht="16.5">
      <c r="A169" s="422"/>
      <c r="B169" s="423"/>
      <c r="C169" s="403"/>
      <c r="D169" s="403"/>
      <c r="E169" s="403"/>
      <c r="F169" s="404"/>
      <c r="G169" s="404"/>
      <c r="H169" s="404"/>
      <c r="I169" s="404"/>
      <c r="J169" s="404"/>
    </row>
    <row r="170" spans="1:10" ht="16.5">
      <c r="A170" s="422"/>
      <c r="B170" s="423"/>
      <c r="C170" s="403"/>
      <c r="D170" s="403"/>
      <c r="E170" s="403"/>
      <c r="F170" s="404"/>
      <c r="G170" s="404"/>
      <c r="H170" s="404"/>
      <c r="I170" s="404"/>
      <c r="J170" s="404"/>
    </row>
    <row r="171" spans="1:10" ht="16.5">
      <c r="A171" s="422"/>
      <c r="B171" s="423"/>
      <c r="C171" s="403"/>
      <c r="D171" s="403"/>
      <c r="E171" s="403"/>
      <c r="F171" s="404"/>
      <c r="G171" s="404"/>
      <c r="H171" s="404"/>
      <c r="I171" s="404"/>
      <c r="J171" s="404"/>
    </row>
    <row r="172" spans="1:10" ht="16.5">
      <c r="A172" s="422"/>
      <c r="B172" s="423"/>
      <c r="C172" s="403"/>
      <c r="D172" s="403"/>
      <c r="E172" s="403"/>
      <c r="F172" s="404"/>
      <c r="G172" s="404"/>
      <c r="H172" s="404"/>
      <c r="I172" s="404"/>
      <c r="J172" s="404"/>
    </row>
    <row r="173" spans="1:10" ht="16.5">
      <c r="A173" s="422"/>
      <c r="B173" s="423"/>
      <c r="C173" s="403"/>
      <c r="D173" s="403"/>
      <c r="E173" s="403"/>
      <c r="F173" s="404"/>
      <c r="G173" s="404"/>
      <c r="H173" s="404"/>
      <c r="I173" s="404"/>
      <c r="J173" s="404"/>
    </row>
    <row r="174" spans="1:10" ht="16.5">
      <c r="A174" s="422"/>
      <c r="B174" s="423"/>
      <c r="C174" s="403"/>
      <c r="D174" s="403"/>
      <c r="E174" s="403"/>
      <c r="F174" s="404"/>
      <c r="G174" s="404"/>
      <c r="H174" s="404"/>
      <c r="I174" s="404"/>
      <c r="J174" s="404"/>
    </row>
    <row r="175" spans="1:10" ht="16.5">
      <c r="A175" s="422"/>
      <c r="B175" s="423"/>
      <c r="C175" s="403"/>
      <c r="D175" s="403"/>
      <c r="E175" s="403"/>
      <c r="F175" s="404"/>
      <c r="G175" s="404"/>
      <c r="H175" s="404"/>
      <c r="I175" s="404"/>
      <c r="J175" s="404"/>
    </row>
    <row r="176" spans="1:10" ht="16.5">
      <c r="A176" s="422"/>
      <c r="B176" s="423"/>
      <c r="C176" s="403"/>
      <c r="D176" s="403"/>
      <c r="E176" s="403"/>
      <c r="F176" s="404"/>
      <c r="G176" s="404"/>
      <c r="H176" s="404"/>
      <c r="I176" s="404"/>
      <c r="J176" s="404"/>
    </row>
    <row r="177" spans="1:10" ht="16.5">
      <c r="A177" s="422"/>
      <c r="B177" s="423"/>
      <c r="C177" s="403"/>
      <c r="D177" s="403"/>
      <c r="E177" s="403"/>
      <c r="F177" s="404"/>
      <c r="G177" s="404"/>
      <c r="H177" s="404"/>
      <c r="I177" s="404"/>
      <c r="J177" s="404"/>
    </row>
    <row r="178" spans="1:10" ht="16.5">
      <c r="A178" s="422"/>
      <c r="B178" s="423"/>
      <c r="C178" s="403"/>
      <c r="D178" s="403"/>
      <c r="E178" s="403"/>
      <c r="F178" s="404"/>
      <c r="G178" s="404"/>
      <c r="H178" s="404"/>
      <c r="I178" s="404"/>
      <c r="J178" s="404"/>
    </row>
    <row r="179" spans="1:10" ht="16.5">
      <c r="A179" s="422"/>
      <c r="B179" s="423"/>
      <c r="C179" s="403"/>
      <c r="D179" s="403"/>
      <c r="E179" s="403"/>
      <c r="F179" s="404"/>
      <c r="G179" s="404"/>
      <c r="H179" s="404"/>
      <c r="I179" s="404"/>
      <c r="J179" s="404"/>
    </row>
    <row r="180" spans="1:10" ht="16.5">
      <c r="A180" s="422"/>
      <c r="B180" s="423"/>
      <c r="C180" s="403"/>
      <c r="D180" s="403"/>
      <c r="E180" s="403"/>
      <c r="F180" s="404"/>
      <c r="G180" s="404"/>
      <c r="H180" s="404"/>
      <c r="I180" s="404"/>
      <c r="J180" s="404"/>
    </row>
    <row r="181" spans="1:10" ht="16.5">
      <c r="A181" s="422"/>
      <c r="B181" s="423"/>
      <c r="C181" s="403"/>
      <c r="D181" s="403"/>
      <c r="E181" s="403"/>
      <c r="F181" s="404"/>
      <c r="G181" s="404"/>
      <c r="H181" s="404"/>
      <c r="I181" s="404"/>
      <c r="J181" s="404"/>
    </row>
    <row r="182" spans="1:10" ht="16.5">
      <c r="A182" s="422"/>
      <c r="B182" s="423"/>
      <c r="C182" s="403"/>
      <c r="D182" s="403"/>
      <c r="E182" s="403"/>
      <c r="F182" s="404"/>
      <c r="G182" s="404"/>
      <c r="H182" s="404"/>
      <c r="I182" s="404"/>
      <c r="J182" s="404"/>
    </row>
    <row r="183" spans="1:10" ht="16.5">
      <c r="A183" s="422"/>
      <c r="B183" s="423"/>
      <c r="C183" s="403"/>
      <c r="D183" s="403"/>
      <c r="E183" s="403"/>
      <c r="F183" s="404"/>
      <c r="G183" s="404"/>
      <c r="H183" s="404"/>
      <c r="I183" s="404"/>
      <c r="J183" s="404"/>
    </row>
    <row r="184" spans="1:10" ht="16.5">
      <c r="A184" s="422"/>
      <c r="B184" s="423"/>
      <c r="C184" s="403"/>
      <c r="D184" s="403"/>
      <c r="E184" s="403"/>
      <c r="F184" s="404"/>
      <c r="G184" s="404"/>
      <c r="H184" s="404"/>
      <c r="I184" s="404"/>
      <c r="J184" s="404"/>
    </row>
    <row r="185" spans="1:10" ht="16.5">
      <c r="A185" s="422"/>
      <c r="B185" s="423"/>
      <c r="C185" s="403"/>
      <c r="D185" s="403"/>
      <c r="E185" s="403"/>
      <c r="F185" s="404"/>
      <c r="G185" s="404"/>
      <c r="H185" s="404"/>
      <c r="I185" s="404"/>
      <c r="J185" s="404"/>
    </row>
    <row r="186" spans="1:10" ht="16.5">
      <c r="A186" s="422"/>
      <c r="B186" s="423"/>
      <c r="C186" s="403"/>
      <c r="D186" s="403"/>
      <c r="E186" s="403"/>
      <c r="F186" s="404"/>
      <c r="G186" s="404"/>
      <c r="H186" s="404"/>
      <c r="I186" s="404"/>
      <c r="J186" s="404"/>
    </row>
    <row r="187" spans="1:10" ht="16.5">
      <c r="A187" s="422"/>
      <c r="B187" s="423"/>
      <c r="C187" s="403"/>
      <c r="D187" s="403"/>
      <c r="E187" s="403"/>
      <c r="F187" s="404"/>
      <c r="G187" s="404"/>
      <c r="H187" s="404"/>
      <c r="I187" s="404"/>
      <c r="J187" s="404"/>
    </row>
    <row r="188" spans="1:10" ht="16.5">
      <c r="A188" s="422"/>
      <c r="B188" s="423"/>
      <c r="C188" s="403"/>
      <c r="D188" s="403"/>
      <c r="E188" s="403"/>
      <c r="F188" s="404"/>
      <c r="G188" s="404"/>
      <c r="H188" s="404"/>
      <c r="I188" s="404"/>
      <c r="J188" s="404"/>
    </row>
    <row r="189" spans="1:10" ht="16.5">
      <c r="A189" s="422"/>
      <c r="B189" s="423"/>
      <c r="C189" s="403"/>
      <c r="D189" s="403"/>
      <c r="E189" s="403"/>
      <c r="F189" s="404"/>
      <c r="G189" s="404"/>
      <c r="H189" s="404"/>
      <c r="I189" s="404"/>
      <c r="J189" s="404"/>
    </row>
    <row r="190" spans="1:10" ht="16.5">
      <c r="A190" s="422"/>
      <c r="B190" s="423"/>
      <c r="C190" s="403"/>
      <c r="D190" s="403"/>
      <c r="E190" s="403"/>
      <c r="F190" s="404"/>
      <c r="G190" s="404"/>
      <c r="H190" s="404"/>
      <c r="I190" s="404"/>
      <c r="J190" s="404"/>
    </row>
    <row r="191" spans="1:10" ht="16.5">
      <c r="A191" s="422"/>
      <c r="B191" s="423"/>
      <c r="C191" s="403"/>
      <c r="D191" s="403"/>
      <c r="E191" s="403"/>
      <c r="F191" s="404"/>
      <c r="G191" s="404"/>
      <c r="H191" s="404"/>
      <c r="I191" s="404"/>
      <c r="J191" s="404"/>
    </row>
    <row r="192" spans="1:10" ht="16.5">
      <c r="A192" s="422"/>
      <c r="B192" s="423"/>
      <c r="C192" s="403"/>
      <c r="D192" s="403"/>
      <c r="E192" s="403"/>
      <c r="F192" s="404"/>
      <c r="G192" s="404"/>
      <c r="H192" s="404"/>
      <c r="I192" s="404"/>
      <c r="J192" s="404"/>
    </row>
    <row r="193" spans="1:10" ht="16.5">
      <c r="A193" s="422"/>
      <c r="B193" s="423"/>
      <c r="C193" s="403"/>
      <c r="D193" s="403"/>
      <c r="E193" s="403"/>
      <c r="F193" s="404"/>
      <c r="G193" s="404"/>
      <c r="H193" s="404"/>
      <c r="I193" s="404"/>
      <c r="J193" s="404"/>
    </row>
    <row r="194" spans="1:10" ht="16.5">
      <c r="A194" s="422"/>
      <c r="B194" s="423"/>
      <c r="C194" s="403"/>
      <c r="D194" s="403"/>
      <c r="E194" s="403"/>
      <c r="F194" s="404"/>
      <c r="G194" s="404"/>
      <c r="H194" s="404"/>
      <c r="I194" s="404"/>
      <c r="J194" s="404"/>
    </row>
    <row r="195" spans="1:10" ht="16.5">
      <c r="A195" s="422"/>
      <c r="B195" s="423"/>
      <c r="C195" s="403"/>
      <c r="D195" s="403"/>
      <c r="E195" s="403"/>
      <c r="F195" s="404"/>
      <c r="G195" s="404"/>
      <c r="H195" s="404"/>
      <c r="I195" s="404"/>
      <c r="J195" s="404"/>
    </row>
    <row r="196" spans="1:10" ht="16.5">
      <c r="A196" s="422"/>
      <c r="B196" s="423"/>
      <c r="C196" s="403"/>
      <c r="D196" s="403"/>
      <c r="E196" s="403"/>
      <c r="F196" s="404"/>
      <c r="G196" s="404"/>
      <c r="H196" s="404"/>
      <c r="I196" s="404"/>
      <c r="J196" s="404"/>
    </row>
    <row r="197" spans="1:10" ht="16.5">
      <c r="A197" s="422"/>
      <c r="B197" s="423"/>
      <c r="C197" s="403"/>
      <c r="D197" s="403"/>
      <c r="E197" s="403"/>
      <c r="F197" s="404"/>
      <c r="G197" s="404"/>
      <c r="H197" s="404"/>
      <c r="I197" s="404"/>
      <c r="J197" s="404"/>
    </row>
    <row r="198" spans="1:10" ht="16.5">
      <c r="A198" s="422"/>
      <c r="B198" s="423"/>
      <c r="C198" s="403"/>
      <c r="D198" s="403"/>
      <c r="E198" s="403"/>
      <c r="F198" s="404"/>
      <c r="G198" s="404"/>
      <c r="H198" s="404"/>
      <c r="I198" s="404"/>
      <c r="J198" s="404"/>
    </row>
    <row r="199" spans="1:10" ht="16.5">
      <c r="A199" s="422"/>
      <c r="B199" s="423"/>
      <c r="C199" s="403"/>
      <c r="D199" s="403"/>
      <c r="E199" s="403"/>
      <c r="F199" s="404"/>
      <c r="G199" s="404"/>
      <c r="H199" s="404"/>
      <c r="I199" s="404"/>
      <c r="J199" s="404"/>
    </row>
    <row r="200" spans="1:10" ht="16.5">
      <c r="A200" s="422"/>
      <c r="B200" s="423"/>
      <c r="C200" s="403"/>
      <c r="D200" s="403"/>
      <c r="E200" s="403"/>
      <c r="F200" s="404"/>
      <c r="G200" s="404"/>
      <c r="H200" s="404"/>
      <c r="I200" s="404"/>
      <c r="J200" s="404"/>
    </row>
    <row r="201" spans="1:10" ht="16.5">
      <c r="A201" s="422"/>
      <c r="B201" s="423"/>
      <c r="C201" s="403"/>
      <c r="D201" s="403"/>
      <c r="E201" s="403"/>
      <c r="F201" s="404"/>
      <c r="G201" s="404"/>
      <c r="H201" s="404"/>
      <c r="I201" s="404"/>
      <c r="J201" s="404"/>
    </row>
    <row r="202" spans="1:10" ht="16.5">
      <c r="A202" s="422"/>
      <c r="B202" s="423"/>
      <c r="C202" s="403"/>
      <c r="D202" s="403"/>
      <c r="E202" s="403"/>
      <c r="F202" s="404"/>
      <c r="G202" s="404"/>
      <c r="H202" s="404"/>
      <c r="I202" s="404"/>
      <c r="J202" s="404"/>
    </row>
    <row r="203" spans="1:10" ht="16.5">
      <c r="A203" s="422"/>
      <c r="B203" s="423"/>
      <c r="C203" s="403"/>
      <c r="D203" s="403"/>
      <c r="E203" s="403"/>
      <c r="F203" s="404"/>
      <c r="G203" s="404"/>
      <c r="H203" s="404"/>
      <c r="I203" s="404"/>
      <c r="J203" s="404"/>
    </row>
    <row r="204" spans="1:10" ht="16.5">
      <c r="A204" s="422"/>
      <c r="B204" s="423"/>
      <c r="C204" s="403"/>
      <c r="D204" s="403"/>
      <c r="E204" s="403"/>
      <c r="F204" s="404"/>
      <c r="G204" s="404"/>
      <c r="H204" s="404"/>
      <c r="I204" s="404"/>
      <c r="J204" s="404"/>
    </row>
    <row r="205" spans="1:10" ht="16.5">
      <c r="A205" s="422"/>
      <c r="B205" s="423"/>
      <c r="C205" s="403"/>
      <c r="D205" s="403"/>
      <c r="E205" s="403"/>
      <c r="F205" s="404"/>
      <c r="G205" s="404"/>
      <c r="H205" s="404"/>
      <c r="I205" s="404"/>
      <c r="J205" s="404"/>
    </row>
    <row r="206" spans="1:10" ht="16.5">
      <c r="A206" s="422"/>
      <c r="B206" s="423"/>
      <c r="C206" s="403"/>
      <c r="D206" s="403"/>
      <c r="E206" s="403"/>
      <c r="F206" s="404"/>
      <c r="G206" s="404"/>
      <c r="H206" s="404"/>
      <c r="I206" s="404"/>
      <c r="J206" s="404"/>
    </row>
    <row r="207" spans="1:10" ht="16.5">
      <c r="A207" s="422"/>
      <c r="B207" s="423"/>
      <c r="C207" s="403"/>
      <c r="D207" s="403"/>
      <c r="E207" s="403"/>
      <c r="F207" s="404"/>
      <c r="G207" s="404"/>
      <c r="H207" s="404"/>
      <c r="I207" s="404"/>
      <c r="J207" s="404"/>
    </row>
    <row r="208" spans="1:10" ht="16.5">
      <c r="A208" s="422"/>
      <c r="B208" s="423"/>
      <c r="C208" s="403"/>
      <c r="D208" s="403"/>
      <c r="E208" s="403"/>
      <c r="F208" s="404"/>
      <c r="G208" s="404"/>
      <c r="H208" s="404"/>
      <c r="I208" s="404"/>
      <c r="J208" s="404"/>
    </row>
    <row r="209" spans="1:10" ht="16.5">
      <c r="A209" s="422"/>
      <c r="B209" s="423"/>
      <c r="C209" s="403"/>
      <c r="D209" s="403"/>
      <c r="E209" s="403"/>
      <c r="F209" s="404"/>
      <c r="G209" s="404"/>
      <c r="H209" s="404"/>
      <c r="I209" s="404"/>
      <c r="J209" s="404"/>
    </row>
    <row r="210" spans="1:10" ht="16.5">
      <c r="A210" s="422"/>
      <c r="B210" s="423"/>
      <c r="C210" s="403"/>
      <c r="D210" s="403"/>
      <c r="E210" s="403"/>
      <c r="F210" s="404"/>
      <c r="G210" s="404"/>
      <c r="H210" s="404"/>
      <c r="I210" s="404"/>
      <c r="J210" s="404"/>
    </row>
    <row r="211" spans="1:10" ht="16.5">
      <c r="A211" s="422"/>
      <c r="B211" s="423"/>
      <c r="C211" s="403"/>
      <c r="D211" s="403"/>
      <c r="E211" s="403"/>
      <c r="F211" s="404"/>
      <c r="G211" s="404"/>
      <c r="H211" s="404"/>
      <c r="I211" s="404"/>
      <c r="J211" s="404"/>
    </row>
    <row r="212" spans="1:10" ht="16.5">
      <c r="A212" s="422"/>
      <c r="B212" s="423"/>
      <c r="C212" s="403"/>
      <c r="D212" s="403"/>
      <c r="E212" s="403"/>
      <c r="F212" s="404"/>
      <c r="G212" s="404"/>
      <c r="H212" s="404"/>
      <c r="I212" s="404"/>
      <c r="J212" s="404"/>
    </row>
    <row r="213" spans="1:10" ht="16.5">
      <c r="A213" s="422"/>
      <c r="B213" s="423"/>
      <c r="C213" s="403"/>
      <c r="D213" s="403"/>
      <c r="E213" s="403"/>
      <c r="F213" s="404"/>
      <c r="G213" s="404"/>
      <c r="H213" s="404"/>
      <c r="I213" s="404"/>
      <c r="J213" s="404"/>
    </row>
    <row r="214" spans="1:10" ht="16.5">
      <c r="A214" s="422"/>
      <c r="B214" s="423"/>
      <c r="C214" s="403"/>
      <c r="D214" s="403"/>
      <c r="E214" s="403"/>
      <c r="F214" s="404"/>
      <c r="G214" s="404"/>
      <c r="H214" s="404"/>
      <c r="I214" s="404"/>
      <c r="J214" s="404"/>
    </row>
    <row r="215" spans="1:10" ht="16.5">
      <c r="A215" s="422"/>
      <c r="B215" s="423"/>
      <c r="C215" s="403"/>
      <c r="D215" s="403"/>
      <c r="E215" s="403"/>
      <c r="F215" s="404"/>
      <c r="G215" s="404"/>
      <c r="H215" s="404"/>
      <c r="I215" s="404"/>
      <c r="J215" s="404"/>
    </row>
    <row r="216" spans="1:10" ht="16.5">
      <c r="A216" s="422"/>
      <c r="B216" s="423"/>
      <c r="C216" s="403"/>
      <c r="D216" s="403"/>
      <c r="E216" s="403"/>
      <c r="F216" s="404"/>
      <c r="G216" s="404"/>
      <c r="H216" s="404"/>
      <c r="I216" s="404"/>
      <c r="J216" s="404"/>
    </row>
    <row r="217" spans="1:10" ht="16.5">
      <c r="A217" s="422"/>
      <c r="B217" s="423"/>
      <c r="C217" s="403"/>
      <c r="D217" s="403"/>
      <c r="E217" s="403"/>
      <c r="F217" s="404"/>
      <c r="G217" s="404"/>
      <c r="H217" s="404"/>
      <c r="I217" s="404"/>
      <c r="J217" s="404"/>
    </row>
    <row r="218" spans="1:10" ht="16.5">
      <c r="A218" s="422"/>
      <c r="B218" s="423"/>
      <c r="C218" s="403"/>
      <c r="D218" s="403"/>
      <c r="E218" s="403"/>
      <c r="F218" s="404"/>
      <c r="G218" s="404"/>
      <c r="H218" s="404"/>
      <c r="I218" s="404"/>
      <c r="J218" s="404"/>
    </row>
    <row r="219" spans="1:10" ht="16.5">
      <c r="A219" s="422"/>
      <c r="B219" s="423"/>
      <c r="C219" s="403"/>
      <c r="D219" s="403"/>
      <c r="E219" s="403"/>
      <c r="F219" s="404"/>
      <c r="G219" s="404"/>
      <c r="H219" s="404"/>
      <c r="I219" s="404"/>
      <c r="J219" s="404"/>
    </row>
    <row r="220" spans="1:10" ht="16.5">
      <c r="A220" s="422"/>
      <c r="B220" s="423"/>
      <c r="C220" s="403"/>
      <c r="D220" s="403"/>
      <c r="E220" s="403"/>
      <c r="F220" s="404"/>
      <c r="G220" s="404"/>
      <c r="H220" s="404"/>
      <c r="I220" s="404"/>
      <c r="J220" s="404"/>
    </row>
    <row r="221" spans="1:10" ht="16.5">
      <c r="A221" s="422"/>
      <c r="B221" s="423"/>
      <c r="C221" s="403"/>
      <c r="D221" s="403"/>
      <c r="E221" s="403"/>
      <c r="F221" s="404"/>
      <c r="G221" s="404"/>
      <c r="H221" s="404"/>
      <c r="I221" s="404"/>
      <c r="J221" s="404"/>
    </row>
    <row r="222" spans="1:10" ht="16.5">
      <c r="A222" s="422"/>
      <c r="B222" s="423"/>
      <c r="C222" s="403"/>
      <c r="D222" s="403"/>
      <c r="E222" s="403"/>
      <c r="F222" s="404"/>
      <c r="G222" s="404"/>
      <c r="H222" s="404"/>
      <c r="I222" s="404"/>
      <c r="J222" s="404"/>
    </row>
    <row r="223" spans="1:10" ht="16.5">
      <c r="A223" s="422"/>
      <c r="B223" s="423"/>
      <c r="C223" s="403"/>
      <c r="D223" s="403"/>
      <c r="E223" s="403"/>
      <c r="F223" s="404"/>
      <c r="G223" s="404"/>
      <c r="H223" s="404"/>
      <c r="I223" s="404"/>
      <c r="J223" s="404"/>
    </row>
    <row r="224" spans="1:10" ht="16.5">
      <c r="A224" s="422"/>
      <c r="B224" s="423"/>
      <c r="C224" s="403"/>
      <c r="D224" s="403"/>
      <c r="E224" s="403"/>
      <c r="F224" s="404"/>
      <c r="G224" s="404"/>
      <c r="H224" s="404"/>
      <c r="I224" s="404"/>
      <c r="J224" s="404"/>
    </row>
    <row r="225" spans="1:10" ht="16.5">
      <c r="A225" s="422"/>
      <c r="B225" s="423"/>
      <c r="C225" s="403"/>
      <c r="D225" s="403"/>
      <c r="E225" s="403"/>
      <c r="F225" s="404"/>
      <c r="G225" s="404"/>
      <c r="H225" s="404"/>
      <c r="I225" s="404"/>
      <c r="J225" s="404"/>
    </row>
    <row r="226" spans="1:10" ht="16.5">
      <c r="A226" s="422"/>
      <c r="B226" s="423"/>
      <c r="C226" s="403"/>
      <c r="D226" s="403"/>
      <c r="E226" s="403"/>
      <c r="F226" s="404"/>
      <c r="G226" s="404"/>
      <c r="H226" s="404"/>
      <c r="I226" s="404"/>
      <c r="J226" s="404"/>
    </row>
    <row r="227" spans="1:10" ht="16.5">
      <c r="A227" s="422"/>
      <c r="B227" s="423"/>
      <c r="C227" s="403"/>
      <c r="D227" s="403"/>
      <c r="E227" s="403"/>
      <c r="F227" s="404"/>
      <c r="G227" s="404"/>
      <c r="H227" s="404"/>
      <c r="I227" s="404"/>
      <c r="J227" s="404"/>
    </row>
    <row r="228" spans="1:10" ht="16.5">
      <c r="A228" s="422"/>
      <c r="B228" s="423"/>
      <c r="C228" s="403"/>
      <c r="D228" s="403"/>
      <c r="E228" s="403"/>
      <c r="F228" s="404"/>
      <c r="G228" s="404"/>
      <c r="H228" s="404"/>
      <c r="I228" s="404"/>
      <c r="J228" s="404"/>
    </row>
    <row r="229" spans="1:10" ht="16.5">
      <c r="A229" s="422"/>
      <c r="B229" s="423"/>
      <c r="C229" s="403"/>
      <c r="D229" s="403"/>
      <c r="E229" s="403"/>
      <c r="F229" s="404"/>
      <c r="G229" s="404"/>
      <c r="H229" s="404"/>
      <c r="I229" s="404"/>
      <c r="J229" s="404"/>
    </row>
    <row r="230" spans="1:10" ht="16.5">
      <c r="A230" s="422"/>
      <c r="B230" s="423"/>
      <c r="C230" s="403"/>
      <c r="D230" s="403"/>
      <c r="E230" s="403"/>
      <c r="F230" s="404"/>
      <c r="G230" s="404"/>
      <c r="H230" s="404"/>
      <c r="I230" s="404"/>
      <c r="J230" s="404"/>
    </row>
    <row r="231" spans="1:10" ht="16.5">
      <c r="A231" s="422"/>
      <c r="B231" s="423"/>
      <c r="C231" s="403"/>
      <c r="D231" s="403"/>
      <c r="E231" s="403"/>
      <c r="F231" s="404"/>
      <c r="G231" s="404"/>
      <c r="H231" s="404"/>
      <c r="I231" s="404"/>
      <c r="J231" s="404"/>
    </row>
    <row r="232" spans="1:10" ht="16.5">
      <c r="A232" s="422"/>
      <c r="B232" s="423"/>
      <c r="C232" s="403"/>
      <c r="D232" s="403"/>
      <c r="E232" s="403"/>
      <c r="F232" s="404"/>
      <c r="G232" s="404"/>
      <c r="H232" s="404"/>
      <c r="I232" s="404"/>
      <c r="J232" s="404"/>
    </row>
    <row r="233" spans="1:10" ht="16.5">
      <c r="A233" s="422"/>
      <c r="B233" s="423"/>
      <c r="C233" s="403"/>
      <c r="D233" s="403"/>
      <c r="E233" s="403"/>
      <c r="F233" s="404"/>
      <c r="G233" s="404"/>
      <c r="H233" s="404"/>
      <c r="I233" s="404"/>
      <c r="J233" s="404"/>
    </row>
    <row r="234" spans="1:10" ht="16.5">
      <c r="A234" s="422"/>
      <c r="B234" s="423"/>
      <c r="C234" s="403"/>
      <c r="D234" s="403"/>
      <c r="E234" s="403"/>
      <c r="F234" s="404"/>
      <c r="G234" s="404"/>
      <c r="H234" s="404"/>
      <c r="I234" s="404"/>
      <c r="J234" s="404"/>
    </row>
    <row r="235" spans="1:10" ht="16.5">
      <c r="A235" s="422"/>
      <c r="B235" s="423"/>
      <c r="C235" s="403"/>
      <c r="D235" s="403"/>
      <c r="E235" s="403"/>
      <c r="F235" s="404"/>
      <c r="G235" s="404"/>
      <c r="H235" s="404"/>
      <c r="I235" s="404"/>
      <c r="J235" s="404"/>
    </row>
    <row r="236" spans="1:10" ht="16.5">
      <c r="A236" s="422"/>
      <c r="B236" s="423"/>
      <c r="C236" s="403"/>
      <c r="D236" s="403"/>
      <c r="E236" s="403"/>
      <c r="F236" s="404"/>
      <c r="G236" s="404"/>
      <c r="H236" s="404"/>
      <c r="I236" s="404"/>
      <c r="J236" s="404"/>
    </row>
    <row r="237" spans="1:10" ht="16.5">
      <c r="A237" s="422"/>
      <c r="B237" s="423"/>
      <c r="C237" s="403"/>
      <c r="D237" s="403"/>
      <c r="E237" s="403"/>
      <c r="F237" s="404"/>
      <c r="G237" s="404"/>
      <c r="H237" s="404"/>
      <c r="I237" s="404"/>
      <c r="J237" s="404"/>
    </row>
    <row r="238" spans="1:10" ht="16.5">
      <c r="A238" s="422"/>
      <c r="B238" s="423"/>
      <c r="C238" s="403"/>
      <c r="D238" s="403"/>
      <c r="E238" s="403"/>
      <c r="F238" s="404"/>
      <c r="G238" s="404"/>
      <c r="H238" s="404"/>
      <c r="I238" s="404"/>
      <c r="J238" s="404"/>
    </row>
    <row r="239" spans="1:10" ht="16.5">
      <c r="A239" s="422"/>
      <c r="B239" s="423"/>
      <c r="C239" s="403"/>
      <c r="D239" s="403"/>
      <c r="E239" s="403"/>
      <c r="F239" s="404"/>
      <c r="G239" s="404"/>
      <c r="H239" s="404"/>
      <c r="I239" s="404"/>
      <c r="J239" s="404"/>
    </row>
    <row r="240" spans="1:10" ht="16.5">
      <c r="A240" s="422"/>
      <c r="B240" s="423"/>
      <c r="C240" s="403"/>
      <c r="D240" s="403"/>
      <c r="E240" s="403"/>
      <c r="F240" s="404"/>
      <c r="G240" s="404"/>
      <c r="H240" s="404"/>
      <c r="I240" s="404"/>
      <c r="J240" s="404"/>
    </row>
    <row r="241" spans="1:10" ht="16.5">
      <c r="A241" s="422"/>
      <c r="B241" s="423"/>
      <c r="C241" s="403"/>
      <c r="D241" s="403"/>
      <c r="E241" s="403"/>
      <c r="F241" s="404"/>
      <c r="G241" s="404"/>
      <c r="H241" s="404"/>
      <c r="I241" s="404"/>
      <c r="J241" s="404"/>
    </row>
    <row r="242" spans="1:10" ht="16.5">
      <c r="A242" s="422"/>
      <c r="B242" s="423"/>
      <c r="C242" s="403"/>
      <c r="D242" s="403"/>
      <c r="E242" s="403"/>
      <c r="F242" s="404"/>
      <c r="G242" s="404"/>
      <c r="H242" s="404"/>
      <c r="I242" s="404"/>
      <c r="J242" s="404"/>
    </row>
    <row r="243" spans="1:10" ht="16.5">
      <c r="A243" s="422"/>
      <c r="B243" s="423"/>
      <c r="C243" s="403"/>
      <c r="D243" s="403"/>
      <c r="E243" s="403"/>
      <c r="F243" s="404"/>
      <c r="G243" s="404"/>
      <c r="H243" s="404"/>
      <c r="I243" s="404"/>
      <c r="J243" s="404"/>
    </row>
    <row r="244" spans="1:10" ht="16.5">
      <c r="A244" s="422"/>
      <c r="B244" s="423"/>
      <c r="C244" s="403"/>
      <c r="D244" s="403"/>
      <c r="E244" s="403"/>
      <c r="F244" s="404"/>
      <c r="G244" s="404"/>
      <c r="H244" s="404"/>
      <c r="I244" s="404"/>
      <c r="J244" s="404"/>
    </row>
    <row r="245" spans="1:10" ht="16.5">
      <c r="A245" s="422"/>
      <c r="B245" s="423"/>
      <c r="C245" s="403"/>
      <c r="D245" s="403"/>
      <c r="E245" s="403"/>
      <c r="F245" s="404"/>
      <c r="G245" s="404"/>
      <c r="H245" s="404"/>
      <c r="I245" s="404"/>
      <c r="J245" s="404"/>
    </row>
    <row r="246" spans="1:10" ht="16.5">
      <c r="A246" s="422"/>
      <c r="B246" s="423"/>
      <c r="C246" s="403"/>
      <c r="D246" s="403"/>
      <c r="E246" s="403"/>
      <c r="F246" s="404"/>
      <c r="G246" s="404"/>
      <c r="H246" s="404"/>
      <c r="I246" s="404"/>
      <c r="J246" s="404"/>
    </row>
  </sheetData>
  <mergeCells count="10">
    <mergeCell ref="F1:H1"/>
    <mergeCell ref="I1:J1"/>
    <mergeCell ref="A2:J2"/>
    <mergeCell ref="A5:A6"/>
    <mergeCell ref="B5:B6"/>
    <mergeCell ref="C5:C6"/>
    <mergeCell ref="D5:D6"/>
    <mergeCell ref="E5:E6"/>
    <mergeCell ref="F5:J5"/>
    <mergeCell ref="A3:J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topLeftCell="A16" zoomScale="85" zoomScaleNormal="85" workbookViewId="0">
      <selection activeCell="K12" sqref="K12"/>
    </sheetView>
  </sheetViews>
  <sheetFormatPr defaultRowHeight="15.75"/>
  <cols>
    <col min="1" max="1" width="5.85546875" style="560" customWidth="1"/>
    <col min="2" max="2" width="37.85546875" style="547" customWidth="1"/>
    <col min="3" max="3" width="14.85546875" style="594" customWidth="1"/>
    <col min="4" max="4" width="14.5703125" style="560" customWidth="1"/>
    <col min="5" max="5" width="14.5703125" style="662" customWidth="1"/>
    <col min="6" max="8" width="13.140625" style="546" customWidth="1"/>
    <col min="9" max="9" width="13.140625" style="560" customWidth="1"/>
    <col min="10" max="10" width="15.42578125" style="546" customWidth="1"/>
    <col min="11" max="11" width="20.5703125" style="546" customWidth="1"/>
    <col min="12" max="12" width="14.42578125" style="546" customWidth="1"/>
    <col min="13" max="13" width="14.28515625" style="546" customWidth="1"/>
    <col min="14" max="14" width="13.85546875" style="546" customWidth="1"/>
    <col min="15" max="15" width="14.85546875" style="546" customWidth="1"/>
    <col min="16" max="16" width="18.140625" style="546" customWidth="1"/>
    <col min="17" max="17" width="14.85546875" style="546" customWidth="1"/>
    <col min="18" max="20" width="9.140625" style="546"/>
    <col min="21" max="21" width="11.5703125" style="546" bestFit="1" customWidth="1"/>
    <col min="22" max="16384" width="9.140625" style="546"/>
  </cols>
  <sheetData>
    <row r="1" spans="1:21" s="576" customFormat="1" ht="27.75" customHeight="1">
      <c r="B1" s="564" t="s">
        <v>487</v>
      </c>
      <c r="C1" s="577"/>
      <c r="D1" s="577"/>
      <c r="E1" s="658"/>
      <c r="H1" s="1185" t="s">
        <v>609</v>
      </c>
      <c r="I1" s="1185"/>
      <c r="J1" s="609" t="s">
        <v>614</v>
      </c>
      <c r="K1" s="609"/>
    </row>
    <row r="2" spans="1:21" ht="27.75" customHeight="1">
      <c r="A2" s="546"/>
      <c r="B2" s="1273" t="s">
        <v>679</v>
      </c>
      <c r="C2" s="1273"/>
      <c r="D2" s="1273"/>
      <c r="E2" s="1273"/>
      <c r="F2" s="1273"/>
      <c r="G2" s="1273"/>
      <c r="H2" s="1273"/>
      <c r="I2" s="1273"/>
      <c r="J2" s="1273"/>
      <c r="K2" s="611"/>
    </row>
    <row r="3" spans="1:21" ht="37.5" customHeight="1">
      <c r="A3" s="1188" t="s">
        <v>544</v>
      </c>
      <c r="B3" s="1189"/>
      <c r="C3" s="1189"/>
      <c r="D3" s="1189"/>
      <c r="E3" s="1189"/>
      <c r="F3" s="1189"/>
      <c r="G3" s="1189"/>
      <c r="H3" s="1189"/>
      <c r="I3" s="1189"/>
      <c r="J3" s="1189"/>
      <c r="K3" s="610"/>
    </row>
    <row r="4" spans="1:21" ht="22.5" customHeight="1">
      <c r="A4" s="1190" t="s">
        <v>0</v>
      </c>
      <c r="B4" s="1190" t="s">
        <v>488</v>
      </c>
      <c r="C4" s="1190" t="s">
        <v>184</v>
      </c>
      <c r="D4" s="1160" t="s">
        <v>612</v>
      </c>
      <c r="E4" s="1160" t="s">
        <v>603</v>
      </c>
      <c r="F4" s="1167" t="s">
        <v>611</v>
      </c>
      <c r="G4" s="1168"/>
      <c r="H4" s="1168"/>
      <c r="I4" s="1168"/>
      <c r="J4" s="1169"/>
      <c r="K4" s="610"/>
    </row>
    <row r="5" spans="1:21" s="549" customFormat="1" ht="33" customHeight="1">
      <c r="A5" s="1190"/>
      <c r="B5" s="1190"/>
      <c r="C5" s="1190"/>
      <c r="D5" s="1160"/>
      <c r="E5" s="1160"/>
      <c r="F5" s="369" t="s">
        <v>604</v>
      </c>
      <c r="G5" s="369" t="s">
        <v>605</v>
      </c>
      <c r="H5" s="369" t="s">
        <v>606</v>
      </c>
      <c r="I5" s="369" t="s">
        <v>607</v>
      </c>
      <c r="J5" s="369" t="s">
        <v>608</v>
      </c>
      <c r="K5" s="613"/>
    </row>
    <row r="6" spans="1:21" s="552" customFormat="1" ht="52.5" customHeight="1">
      <c r="A6" s="550" t="s">
        <v>101</v>
      </c>
      <c r="B6" s="548" t="s">
        <v>336</v>
      </c>
      <c r="C6" s="551" t="s">
        <v>489</v>
      </c>
      <c r="D6" s="530"/>
      <c r="E6" s="530"/>
      <c r="F6" s="530"/>
      <c r="G6" s="530"/>
      <c r="H6" s="530"/>
      <c r="I6" s="530"/>
      <c r="J6" s="530"/>
      <c r="K6" s="612"/>
      <c r="T6" s="553"/>
      <c r="U6" s="553"/>
    </row>
    <row r="7" spans="1:21" s="552" customFormat="1" ht="52.5" customHeight="1">
      <c r="A7" s="556">
        <v>1</v>
      </c>
      <c r="B7" s="654" t="s">
        <v>556</v>
      </c>
      <c r="C7" s="551" t="s">
        <v>489</v>
      </c>
      <c r="D7" s="530"/>
      <c r="E7" s="530"/>
      <c r="F7" s="530"/>
      <c r="G7" s="530"/>
      <c r="H7" s="530"/>
      <c r="I7" s="530"/>
      <c r="J7" s="530"/>
      <c r="K7" s="612"/>
      <c r="T7" s="553"/>
      <c r="U7" s="553"/>
    </row>
    <row r="8" spans="1:21" s="552" customFormat="1" ht="52.5" customHeight="1">
      <c r="A8" s="556">
        <v>2</v>
      </c>
      <c r="B8" s="654" t="s">
        <v>557</v>
      </c>
      <c r="C8" s="551" t="s">
        <v>489</v>
      </c>
      <c r="D8" s="530"/>
      <c r="E8" s="530"/>
      <c r="F8" s="530"/>
      <c r="G8" s="530"/>
      <c r="H8" s="530"/>
      <c r="I8" s="530"/>
      <c r="J8" s="530"/>
      <c r="K8" s="612"/>
      <c r="T8" s="553"/>
      <c r="U8" s="553"/>
    </row>
    <row r="9" spans="1:21" s="552" customFormat="1" ht="52.5" customHeight="1">
      <c r="A9" s="556">
        <v>3</v>
      </c>
      <c r="B9" s="654" t="s">
        <v>558</v>
      </c>
      <c r="C9" s="551" t="s">
        <v>489</v>
      </c>
      <c r="D9" s="530"/>
      <c r="E9" s="530"/>
      <c r="F9" s="530"/>
      <c r="G9" s="530"/>
      <c r="H9" s="530"/>
      <c r="I9" s="530"/>
      <c r="J9" s="530"/>
      <c r="K9" s="612"/>
      <c r="T9" s="553"/>
      <c r="U9" s="553"/>
    </row>
    <row r="10" spans="1:21" s="552" customFormat="1" ht="52.5" customHeight="1">
      <c r="A10" s="556">
        <v>4</v>
      </c>
      <c r="B10" s="654" t="s">
        <v>559</v>
      </c>
      <c r="C10" s="551" t="s">
        <v>489</v>
      </c>
      <c r="D10" s="530"/>
      <c r="E10" s="530"/>
      <c r="F10" s="530"/>
      <c r="G10" s="530"/>
      <c r="H10" s="530"/>
      <c r="I10" s="530"/>
      <c r="J10" s="530"/>
      <c r="K10" s="612"/>
      <c r="T10" s="553"/>
      <c r="U10" s="553"/>
    </row>
    <row r="11" spans="1:21" s="552" customFormat="1" ht="52.5" customHeight="1">
      <c r="A11" s="556">
        <v>5</v>
      </c>
      <c r="B11" s="654" t="s">
        <v>560</v>
      </c>
      <c r="C11" s="551" t="s">
        <v>489</v>
      </c>
      <c r="D11" s="530"/>
      <c r="E11" s="530"/>
      <c r="F11" s="530"/>
      <c r="G11" s="530"/>
      <c r="H11" s="530"/>
      <c r="I11" s="530"/>
      <c r="J11" s="530"/>
      <c r="K11" s="612"/>
      <c r="T11" s="553"/>
      <c r="U11" s="553"/>
    </row>
    <row r="12" spans="1:21" s="552" customFormat="1" ht="52.5" customHeight="1">
      <c r="A12" s="556"/>
      <c r="B12" s="654" t="s">
        <v>577</v>
      </c>
      <c r="C12" s="551"/>
      <c r="D12" s="530"/>
      <c r="E12" s="530"/>
      <c r="F12" s="530"/>
      <c r="G12" s="530"/>
      <c r="H12" s="530"/>
      <c r="I12" s="530"/>
      <c r="J12" s="530"/>
      <c r="K12" s="612"/>
      <c r="T12" s="553"/>
      <c r="U12" s="553"/>
    </row>
    <row r="13" spans="1:21" s="552" customFormat="1" ht="52.5" customHeight="1">
      <c r="A13" s="556"/>
      <c r="B13" s="654" t="s">
        <v>578</v>
      </c>
      <c r="C13" s="551"/>
      <c r="D13" s="530"/>
      <c r="E13" s="530"/>
      <c r="F13" s="530"/>
      <c r="G13" s="530"/>
      <c r="H13" s="530"/>
      <c r="I13" s="530"/>
      <c r="J13" s="530"/>
      <c r="K13" s="612"/>
      <c r="T13" s="553"/>
      <c r="U13" s="553"/>
    </row>
    <row r="14" spans="1:21" s="552" customFormat="1" ht="52.5" customHeight="1">
      <c r="A14" s="556"/>
      <c r="B14" s="654" t="s">
        <v>579</v>
      </c>
      <c r="C14" s="551"/>
      <c r="D14" s="530"/>
      <c r="E14" s="530"/>
      <c r="F14" s="530"/>
      <c r="G14" s="530"/>
      <c r="H14" s="530"/>
      <c r="I14" s="530"/>
      <c r="J14" s="530"/>
      <c r="K14" s="612"/>
      <c r="T14" s="553"/>
      <c r="U14" s="553"/>
    </row>
    <row r="15" spans="1:21" s="552" customFormat="1" ht="52.5" customHeight="1">
      <c r="A15" s="556"/>
      <c r="B15" s="654" t="s">
        <v>580</v>
      </c>
      <c r="C15" s="551"/>
      <c r="D15" s="530"/>
      <c r="E15" s="530"/>
      <c r="F15" s="530"/>
      <c r="G15" s="530"/>
      <c r="H15" s="530"/>
      <c r="I15" s="530"/>
      <c r="J15" s="530"/>
      <c r="K15" s="612"/>
      <c r="T15" s="553"/>
      <c r="U15" s="553"/>
    </row>
    <row r="16" spans="1:21" s="552" customFormat="1" ht="52.5" customHeight="1">
      <c r="A16" s="556">
        <v>6</v>
      </c>
      <c r="B16" s="654" t="s">
        <v>561</v>
      </c>
      <c r="C16" s="551" t="s">
        <v>489</v>
      </c>
      <c r="D16" s="530"/>
      <c r="E16" s="530"/>
      <c r="F16" s="530"/>
      <c r="G16" s="530"/>
      <c r="H16" s="530"/>
      <c r="I16" s="530"/>
      <c r="J16" s="530"/>
      <c r="K16" s="612"/>
      <c r="T16" s="553"/>
      <c r="U16" s="553"/>
    </row>
    <row r="17" spans="1:11" s="552" customFormat="1" ht="39" customHeight="1">
      <c r="A17" s="550" t="s">
        <v>102</v>
      </c>
      <c r="B17" s="650" t="s">
        <v>547</v>
      </c>
      <c r="C17" s="555"/>
      <c r="D17" s="555"/>
      <c r="E17" s="659"/>
      <c r="F17" s="555"/>
      <c r="G17" s="555"/>
      <c r="H17" s="1187"/>
      <c r="I17" s="1187"/>
      <c r="J17" s="1187"/>
      <c r="K17" s="655"/>
    </row>
    <row r="18" spans="1:11" ht="27" customHeight="1">
      <c r="A18" s="651">
        <v>1</v>
      </c>
      <c r="B18" s="645" t="s">
        <v>548</v>
      </c>
      <c r="C18" s="647" t="s">
        <v>545</v>
      </c>
      <c r="D18" s="656"/>
      <c r="E18" s="660"/>
      <c r="F18" s="1154">
        <v>12.6</v>
      </c>
      <c r="G18" s="1154">
        <v>13.3</v>
      </c>
      <c r="H18" s="1155">
        <v>13.366500000000002</v>
      </c>
      <c r="I18" s="927">
        <v>13.433332500000002</v>
      </c>
      <c r="J18" s="1155">
        <v>13.500499162500001</v>
      </c>
      <c r="K18" s="558"/>
    </row>
    <row r="19" spans="1:11" ht="16.5" customHeight="1">
      <c r="A19" s="651">
        <v>2</v>
      </c>
      <c r="B19" s="645" t="s">
        <v>490</v>
      </c>
      <c r="C19" s="647" t="s">
        <v>545</v>
      </c>
      <c r="D19" s="556"/>
      <c r="E19" s="394"/>
      <c r="F19" s="1155"/>
      <c r="G19" s="1155"/>
      <c r="H19" s="1155"/>
      <c r="I19" s="927"/>
      <c r="J19" s="1155"/>
      <c r="K19" s="558"/>
    </row>
    <row r="20" spans="1:11" ht="16.5">
      <c r="A20" s="647">
        <v>3</v>
      </c>
      <c r="B20" s="645" t="s">
        <v>549</v>
      </c>
      <c r="C20" s="647" t="s">
        <v>545</v>
      </c>
      <c r="D20" s="556"/>
      <c r="E20" s="394"/>
      <c r="F20" s="1155"/>
      <c r="G20" s="1155"/>
      <c r="H20" s="1155"/>
      <c r="I20" s="927"/>
      <c r="J20" s="1155"/>
      <c r="K20" s="558"/>
    </row>
    <row r="21" spans="1:11" ht="16.5" customHeight="1">
      <c r="A21" s="651">
        <v>4</v>
      </c>
      <c r="B21" s="645" t="s">
        <v>550</v>
      </c>
      <c r="C21" s="647" t="s">
        <v>545</v>
      </c>
      <c r="D21" s="556"/>
      <c r="E21" s="394"/>
      <c r="F21" s="1155"/>
      <c r="G21" s="1155"/>
      <c r="H21" s="1155"/>
      <c r="I21" s="927"/>
      <c r="J21" s="1155"/>
      <c r="K21" s="558"/>
    </row>
    <row r="22" spans="1:11" ht="16.5" customHeight="1">
      <c r="A22" s="651">
        <v>5</v>
      </c>
      <c r="B22" s="645" t="s">
        <v>562</v>
      </c>
      <c r="C22" s="647" t="s">
        <v>545</v>
      </c>
      <c r="D22" s="556"/>
      <c r="E22" s="394"/>
      <c r="F22" s="1155">
        <f>'Biểu 1B'!F53-F18</f>
        <v>416.08</v>
      </c>
      <c r="G22" s="1155">
        <f>'Biểu 1B'!G53-G18</f>
        <v>485.38</v>
      </c>
      <c r="H22" s="1155">
        <f>'Biểu 1B'!H53-H18</f>
        <v>525.31350000000009</v>
      </c>
      <c r="I22" s="1155">
        <f>'Biểu 1B'!I53-I18</f>
        <v>565.24666750000006</v>
      </c>
      <c r="J22" s="1155">
        <f>'Biểu 1B'!J53-J18</f>
        <v>615.17950083750009</v>
      </c>
      <c r="K22" s="558"/>
    </row>
    <row r="23" spans="1:11" ht="16.5">
      <c r="A23" s="648" t="s">
        <v>115</v>
      </c>
      <c r="B23" s="650" t="s">
        <v>551</v>
      </c>
      <c r="C23" s="647" t="s">
        <v>545</v>
      </c>
      <c r="D23" s="556"/>
      <c r="E23" s="394"/>
      <c r="F23" s="657"/>
      <c r="G23" s="657"/>
      <c r="H23" s="657"/>
      <c r="I23" s="556"/>
      <c r="J23" s="657"/>
      <c r="K23" s="558"/>
    </row>
    <row r="24" spans="1:11" ht="16.5" customHeight="1">
      <c r="A24" s="651"/>
      <c r="B24" s="652" t="s">
        <v>214</v>
      </c>
      <c r="C24" s="647" t="s">
        <v>545</v>
      </c>
      <c r="D24" s="556"/>
      <c r="E24" s="394"/>
      <c r="F24" s="657"/>
      <c r="G24" s="657"/>
      <c r="H24" s="657"/>
      <c r="I24" s="556"/>
      <c r="J24" s="657"/>
      <c r="K24" s="558"/>
    </row>
    <row r="25" spans="1:11" ht="16.5">
      <c r="A25" s="651">
        <v>1</v>
      </c>
      <c r="B25" s="645" t="s">
        <v>492</v>
      </c>
      <c r="C25" s="647" t="s">
        <v>545</v>
      </c>
      <c r="D25" s="556"/>
      <c r="E25" s="394"/>
      <c r="F25" s="657">
        <v>16.652999999999999</v>
      </c>
      <c r="G25" s="657">
        <v>16.652999999999999</v>
      </c>
      <c r="H25" s="657">
        <v>16.652999999999999</v>
      </c>
      <c r="I25" s="556">
        <v>16.652999999999999</v>
      </c>
      <c r="J25" s="657">
        <v>16.652999999999999</v>
      </c>
      <c r="K25" s="558"/>
    </row>
    <row r="26" spans="1:11" ht="16.5" customHeight="1">
      <c r="A26" s="647">
        <v>2</v>
      </c>
      <c r="B26" s="645" t="s">
        <v>491</v>
      </c>
      <c r="C26" s="647" t="s">
        <v>545</v>
      </c>
      <c r="D26" s="556"/>
      <c r="E26" s="394"/>
      <c r="F26" s="657">
        <v>412.02699999999999</v>
      </c>
      <c r="G26" s="657">
        <v>482.02699999999999</v>
      </c>
      <c r="H26" s="657">
        <v>522.02700000000004</v>
      </c>
      <c r="I26" s="556">
        <v>562.02700000000004</v>
      </c>
      <c r="J26" s="657">
        <v>612.02700000000004</v>
      </c>
      <c r="K26" s="558"/>
    </row>
    <row r="27" spans="1:11" ht="16.5">
      <c r="A27" s="556">
        <v>3</v>
      </c>
      <c r="B27" s="591" t="s">
        <v>493</v>
      </c>
      <c r="C27" s="551"/>
      <c r="D27" s="556"/>
      <c r="E27" s="394"/>
      <c r="F27" s="657"/>
      <c r="G27" s="657"/>
      <c r="H27" s="657"/>
      <c r="I27" s="556"/>
      <c r="J27" s="657"/>
      <c r="K27" s="558"/>
    </row>
    <row r="28" spans="1:11" ht="16.5" customHeight="1">
      <c r="A28" s="556">
        <v>4</v>
      </c>
      <c r="B28" s="592" t="s">
        <v>524</v>
      </c>
      <c r="C28" s="551"/>
      <c r="D28" s="556"/>
      <c r="E28" s="394"/>
      <c r="F28" s="657"/>
      <c r="G28" s="657"/>
      <c r="H28" s="657"/>
      <c r="I28" s="556"/>
      <c r="J28" s="657"/>
      <c r="K28" s="558"/>
    </row>
    <row r="29" spans="1:11" s="552" customFormat="1" ht="16.5">
      <c r="A29" s="550" t="s">
        <v>116</v>
      </c>
      <c r="B29" s="650" t="s">
        <v>552</v>
      </c>
      <c r="C29" s="647" t="s">
        <v>545</v>
      </c>
      <c r="D29" s="550"/>
      <c r="E29" s="390"/>
      <c r="F29" s="664"/>
      <c r="G29" s="664"/>
      <c r="H29" s="664"/>
      <c r="I29" s="550"/>
      <c r="J29" s="664"/>
      <c r="K29" s="663"/>
    </row>
    <row r="30" spans="1:11" ht="16.5" customHeight="1">
      <c r="A30" s="651">
        <v>1</v>
      </c>
      <c r="B30" s="645" t="s">
        <v>553</v>
      </c>
      <c r="C30" s="647" t="s">
        <v>545</v>
      </c>
      <c r="D30" s="556"/>
      <c r="E30" s="394"/>
      <c r="F30" s="657"/>
      <c r="G30" s="657"/>
      <c r="H30" s="657"/>
      <c r="I30" s="556"/>
      <c r="J30" s="657"/>
      <c r="K30" s="558"/>
    </row>
    <row r="31" spans="1:11" ht="16.5">
      <c r="A31" s="651">
        <v>2</v>
      </c>
      <c r="B31" s="645" t="s">
        <v>554</v>
      </c>
      <c r="C31" s="647" t="s">
        <v>545</v>
      </c>
      <c r="D31" s="556"/>
      <c r="E31" s="394"/>
      <c r="F31" s="657"/>
      <c r="G31" s="657"/>
      <c r="H31" s="657"/>
      <c r="I31" s="556"/>
      <c r="J31" s="657"/>
      <c r="K31" s="558"/>
    </row>
    <row r="32" spans="1:11" ht="16.5" customHeight="1">
      <c r="A32" s="649" t="s">
        <v>555</v>
      </c>
      <c r="B32" s="650" t="s">
        <v>338</v>
      </c>
      <c r="C32" s="551"/>
      <c r="D32" s="556"/>
      <c r="E32" s="394"/>
      <c r="F32" s="657"/>
      <c r="G32" s="657"/>
      <c r="H32" s="657"/>
      <c r="I32" s="556"/>
      <c r="J32" s="657"/>
      <c r="K32" s="558"/>
    </row>
    <row r="33" spans="1:11" ht="16.5">
      <c r="A33" s="557"/>
      <c r="B33" s="559"/>
      <c r="C33" s="593"/>
      <c r="D33" s="557"/>
      <c r="E33" s="661"/>
      <c r="F33" s="558"/>
      <c r="G33" s="558"/>
      <c r="H33" s="558"/>
      <c r="I33" s="557"/>
      <c r="J33" s="558"/>
      <c r="K33" s="558"/>
    </row>
    <row r="34" spans="1:11" ht="16.5" customHeight="1">
      <c r="A34" s="557"/>
      <c r="B34" s="559"/>
      <c r="C34" s="593"/>
      <c r="D34" s="557"/>
      <c r="E34" s="661"/>
      <c r="F34" s="558"/>
      <c r="G34" s="558"/>
      <c r="H34" s="558"/>
      <c r="I34" s="557"/>
      <c r="J34" s="558"/>
      <c r="K34" s="558"/>
    </row>
    <row r="35" spans="1:11" ht="16.5">
      <c r="A35" s="557"/>
      <c r="B35" s="559"/>
      <c r="C35" s="593"/>
      <c r="D35" s="557"/>
      <c r="E35" s="661"/>
      <c r="F35" s="558"/>
      <c r="G35" s="558"/>
      <c r="H35" s="558"/>
      <c r="I35" s="557"/>
      <c r="J35" s="558"/>
      <c r="K35" s="558"/>
    </row>
    <row r="36" spans="1:11" ht="16.5" customHeight="1">
      <c r="A36" s="557"/>
      <c r="B36" s="559"/>
      <c r="C36" s="593"/>
      <c r="D36" s="557"/>
      <c r="E36" s="661"/>
      <c r="F36" s="558"/>
      <c r="G36" s="558"/>
      <c r="H36" s="558"/>
      <c r="I36" s="557"/>
      <c r="J36" s="558"/>
      <c r="K36" s="558"/>
    </row>
    <row r="37" spans="1:11" ht="16.5">
      <c r="A37" s="557"/>
      <c r="B37" s="559"/>
      <c r="C37" s="593"/>
      <c r="D37" s="557"/>
      <c r="E37" s="661"/>
      <c r="F37" s="558"/>
      <c r="G37" s="558"/>
      <c r="H37" s="558"/>
      <c r="I37" s="557"/>
      <c r="J37" s="558"/>
      <c r="K37" s="558"/>
    </row>
    <row r="38" spans="1:11" ht="16.5" customHeight="1">
      <c r="A38" s="557"/>
      <c r="B38" s="559"/>
      <c r="C38" s="593"/>
      <c r="D38" s="557"/>
      <c r="E38" s="661"/>
      <c r="F38" s="558"/>
      <c r="G38" s="558"/>
      <c r="H38" s="558"/>
      <c r="I38" s="557"/>
      <c r="J38" s="558"/>
      <c r="K38" s="558"/>
    </row>
    <row r="39" spans="1:11" ht="16.5">
      <c r="A39" s="557"/>
      <c r="B39" s="559"/>
      <c r="C39" s="593"/>
      <c r="D39" s="557"/>
      <c r="E39" s="661"/>
      <c r="F39" s="558"/>
      <c r="G39" s="558"/>
      <c r="H39" s="558"/>
      <c r="I39" s="557"/>
      <c r="J39" s="558"/>
      <c r="K39" s="558"/>
    </row>
    <row r="40" spans="1:11" ht="16.5" customHeight="1">
      <c r="A40" s="557"/>
      <c r="B40" s="559"/>
      <c r="C40" s="593"/>
      <c r="D40" s="557"/>
      <c r="E40" s="661"/>
      <c r="F40" s="558"/>
      <c r="G40" s="558"/>
      <c r="H40" s="558"/>
      <c r="I40" s="557"/>
      <c r="J40" s="558"/>
      <c r="K40" s="558"/>
    </row>
    <row r="41" spans="1:11" ht="16.5">
      <c r="A41" s="557"/>
      <c r="B41" s="559"/>
      <c r="C41" s="593"/>
      <c r="D41" s="557"/>
      <c r="E41" s="661"/>
      <c r="F41" s="558"/>
      <c r="G41" s="558"/>
      <c r="H41" s="558"/>
      <c r="I41" s="557"/>
      <c r="J41" s="558"/>
      <c r="K41" s="558"/>
    </row>
    <row r="42" spans="1:11" ht="16.5" customHeight="1">
      <c r="A42" s="557"/>
      <c r="B42" s="559"/>
      <c r="C42" s="593"/>
      <c r="D42" s="557"/>
      <c r="E42" s="661"/>
      <c r="F42" s="558"/>
      <c r="G42" s="558"/>
      <c r="H42" s="558"/>
      <c r="I42" s="557"/>
      <c r="J42" s="558"/>
      <c r="K42" s="558"/>
    </row>
    <row r="43" spans="1:11" ht="16.5">
      <c r="A43" s="557"/>
      <c r="B43" s="559"/>
      <c r="C43" s="593"/>
      <c r="D43" s="557"/>
      <c r="E43" s="661"/>
      <c r="F43" s="558"/>
      <c r="G43" s="558"/>
      <c r="H43" s="558"/>
      <c r="I43" s="557"/>
      <c r="J43" s="558"/>
      <c r="K43" s="558"/>
    </row>
    <row r="44" spans="1:11" ht="16.5" customHeight="1">
      <c r="A44" s="557"/>
      <c r="B44" s="559"/>
      <c r="C44" s="593"/>
      <c r="D44" s="557"/>
      <c r="E44" s="661"/>
      <c r="F44" s="558"/>
      <c r="G44" s="558"/>
      <c r="H44" s="558"/>
      <c r="I44" s="557"/>
      <c r="J44" s="558"/>
      <c r="K44" s="558"/>
    </row>
    <row r="45" spans="1:11" ht="16.5">
      <c r="A45" s="557"/>
      <c r="B45" s="559"/>
      <c r="C45" s="593"/>
      <c r="D45" s="557"/>
      <c r="E45" s="661"/>
      <c r="F45" s="558"/>
      <c r="G45" s="558"/>
      <c r="H45" s="558"/>
      <c r="I45" s="557"/>
      <c r="J45" s="558"/>
      <c r="K45" s="558"/>
    </row>
    <row r="46" spans="1:11" ht="16.5" customHeight="1">
      <c r="A46" s="557"/>
      <c r="B46" s="559"/>
      <c r="C46" s="593"/>
      <c r="D46" s="557"/>
      <c r="E46" s="661"/>
      <c r="F46" s="558"/>
      <c r="G46" s="558"/>
      <c r="H46" s="558"/>
      <c r="I46" s="557"/>
      <c r="J46" s="558"/>
      <c r="K46" s="558"/>
    </row>
    <row r="47" spans="1:11" ht="16.5">
      <c r="A47" s="557"/>
      <c r="B47" s="559"/>
      <c r="C47" s="593"/>
      <c r="D47" s="557"/>
      <c r="E47" s="661"/>
      <c r="F47" s="558"/>
      <c r="G47" s="558"/>
      <c r="H47" s="558"/>
      <c r="I47" s="557"/>
      <c r="J47" s="558"/>
      <c r="K47" s="558"/>
    </row>
    <row r="48" spans="1:11" ht="16.5" customHeight="1">
      <c r="A48" s="557"/>
      <c r="B48" s="559"/>
      <c r="C48" s="593"/>
      <c r="D48" s="557"/>
      <c r="E48" s="661"/>
      <c r="F48" s="558"/>
      <c r="G48" s="558"/>
      <c r="H48" s="558"/>
      <c r="I48" s="557"/>
      <c r="J48" s="558"/>
      <c r="K48" s="558"/>
    </row>
    <row r="49" spans="1:11" ht="16.5">
      <c r="A49" s="557"/>
      <c r="B49" s="559"/>
      <c r="C49" s="593"/>
      <c r="D49" s="557"/>
      <c r="E49" s="661"/>
      <c r="F49" s="558"/>
      <c r="G49" s="558"/>
      <c r="H49" s="558"/>
      <c r="I49" s="557"/>
      <c r="J49" s="558"/>
      <c r="K49" s="558"/>
    </row>
    <row r="50" spans="1:11" ht="16.5" customHeight="1">
      <c r="A50" s="557"/>
      <c r="B50" s="559"/>
      <c r="C50" s="593"/>
      <c r="D50" s="557"/>
      <c r="E50" s="661"/>
      <c r="F50" s="558"/>
      <c r="G50" s="558"/>
      <c r="H50" s="558"/>
      <c r="I50" s="557"/>
      <c r="J50" s="558"/>
      <c r="K50" s="558"/>
    </row>
    <row r="51" spans="1:11" ht="16.5">
      <c r="A51" s="557"/>
      <c r="B51" s="559"/>
      <c r="C51" s="593"/>
      <c r="D51" s="557"/>
      <c r="E51" s="661"/>
      <c r="F51" s="558"/>
      <c r="G51" s="558"/>
      <c r="H51" s="558"/>
      <c r="I51" s="557"/>
      <c r="J51" s="558"/>
      <c r="K51" s="558"/>
    </row>
    <row r="52" spans="1:11" ht="16.5" customHeight="1">
      <c r="A52" s="557"/>
      <c r="B52" s="559"/>
      <c r="C52" s="593"/>
      <c r="D52" s="557"/>
      <c r="E52" s="661"/>
      <c r="F52" s="558"/>
      <c r="G52" s="558"/>
      <c r="H52" s="558"/>
      <c r="I52" s="557"/>
      <c r="J52" s="558"/>
      <c r="K52" s="558"/>
    </row>
    <row r="53" spans="1:11" ht="16.5">
      <c r="A53" s="557"/>
      <c r="B53" s="559"/>
      <c r="C53" s="593"/>
      <c r="D53" s="557"/>
      <c r="E53" s="661"/>
      <c r="F53" s="558"/>
      <c r="G53" s="558"/>
      <c r="H53" s="558"/>
      <c r="I53" s="557"/>
      <c r="J53" s="558"/>
      <c r="K53" s="558"/>
    </row>
    <row r="54" spans="1:11" ht="16.5" customHeight="1">
      <c r="A54" s="557"/>
      <c r="B54" s="559"/>
      <c r="C54" s="593"/>
      <c r="D54" s="557"/>
      <c r="E54" s="661"/>
      <c r="F54" s="558"/>
      <c r="G54" s="558"/>
      <c r="H54" s="558"/>
      <c r="I54" s="557"/>
      <c r="J54" s="558"/>
      <c r="K54" s="558"/>
    </row>
    <row r="55" spans="1:11" ht="16.5">
      <c r="A55" s="557"/>
      <c r="B55" s="559"/>
      <c r="C55" s="593"/>
      <c r="D55" s="557"/>
      <c r="E55" s="661"/>
      <c r="F55" s="558"/>
      <c r="G55" s="558"/>
      <c r="H55" s="558"/>
      <c r="I55" s="557"/>
      <c r="J55" s="558"/>
      <c r="K55" s="558"/>
    </row>
    <row r="56" spans="1:11" ht="16.5" customHeight="1">
      <c r="A56" s="557"/>
      <c r="B56" s="559"/>
      <c r="C56" s="593"/>
      <c r="D56" s="557"/>
      <c r="E56" s="661"/>
      <c r="F56" s="558"/>
      <c r="G56" s="558"/>
      <c r="H56" s="558"/>
      <c r="I56" s="557"/>
      <c r="J56" s="558"/>
      <c r="K56" s="558"/>
    </row>
    <row r="57" spans="1:11" ht="16.5">
      <c r="A57" s="557"/>
      <c r="B57" s="559"/>
      <c r="C57" s="593"/>
      <c r="D57" s="557"/>
      <c r="E57" s="661"/>
      <c r="F57" s="558"/>
      <c r="G57" s="558"/>
      <c r="H57" s="558"/>
      <c r="I57" s="557"/>
      <c r="J57" s="558"/>
      <c r="K57" s="558"/>
    </row>
    <row r="58" spans="1:11" ht="16.5" customHeight="1">
      <c r="A58" s="557"/>
      <c r="B58" s="559"/>
      <c r="C58" s="593"/>
      <c r="D58" s="557"/>
      <c r="E58" s="661"/>
      <c r="F58" s="558"/>
      <c r="G58" s="558"/>
      <c r="H58" s="558"/>
      <c r="I58" s="557"/>
      <c r="J58" s="558"/>
      <c r="K58" s="558"/>
    </row>
    <row r="59" spans="1:11" ht="16.5">
      <c r="A59" s="557"/>
      <c r="B59" s="559"/>
      <c r="C59" s="593"/>
      <c r="D59" s="557"/>
      <c r="E59" s="661"/>
      <c r="F59" s="558"/>
      <c r="G59" s="558"/>
      <c r="H59" s="558"/>
      <c r="I59" s="557"/>
      <c r="J59" s="558"/>
      <c r="K59" s="558"/>
    </row>
    <row r="60" spans="1:11" ht="16.5" customHeight="1">
      <c r="A60" s="557"/>
      <c r="B60" s="559"/>
      <c r="C60" s="593"/>
      <c r="D60" s="557"/>
      <c r="E60" s="661"/>
      <c r="F60" s="558"/>
      <c r="G60" s="558"/>
      <c r="H60" s="558"/>
      <c r="I60" s="557"/>
      <c r="J60" s="558"/>
      <c r="K60" s="558"/>
    </row>
    <row r="61" spans="1:11" ht="16.5">
      <c r="A61" s="557"/>
      <c r="B61" s="559"/>
      <c r="C61" s="593"/>
      <c r="D61" s="557"/>
      <c r="E61" s="661"/>
      <c r="F61" s="558"/>
      <c r="G61" s="558"/>
      <c r="H61" s="558"/>
      <c r="I61" s="557"/>
      <c r="J61" s="558"/>
      <c r="K61" s="558"/>
    </row>
    <row r="62" spans="1:11" ht="16.5" customHeight="1">
      <c r="A62" s="557"/>
      <c r="B62" s="559"/>
      <c r="C62" s="593"/>
      <c r="D62" s="557"/>
      <c r="E62" s="661"/>
      <c r="F62" s="558"/>
      <c r="G62" s="558"/>
      <c r="H62" s="558"/>
      <c r="I62" s="557"/>
      <c r="J62" s="558"/>
      <c r="K62" s="558"/>
    </row>
    <row r="63" spans="1:11" ht="16.5">
      <c r="A63" s="557"/>
      <c r="B63" s="559"/>
      <c r="C63" s="593"/>
      <c r="D63" s="557"/>
      <c r="E63" s="661"/>
      <c r="F63" s="558"/>
      <c r="G63" s="558"/>
      <c r="H63" s="558"/>
      <c r="I63" s="557"/>
      <c r="J63" s="558"/>
      <c r="K63" s="558"/>
    </row>
    <row r="64" spans="1:11" ht="16.5" customHeight="1">
      <c r="A64" s="557"/>
      <c r="B64" s="559"/>
      <c r="C64" s="593"/>
      <c r="D64" s="557"/>
      <c r="E64" s="661"/>
      <c r="F64" s="558"/>
      <c r="G64" s="558"/>
      <c r="H64" s="558"/>
      <c r="I64" s="557"/>
      <c r="J64" s="558"/>
      <c r="K64" s="558"/>
    </row>
    <row r="65" spans="1:11" ht="16.5">
      <c r="A65" s="557"/>
      <c r="B65" s="559"/>
      <c r="C65" s="593"/>
      <c r="D65" s="557"/>
      <c r="E65" s="661"/>
      <c r="F65" s="558"/>
      <c r="G65" s="558"/>
      <c r="H65" s="558"/>
      <c r="I65" s="557"/>
      <c r="J65" s="558"/>
      <c r="K65" s="558"/>
    </row>
    <row r="66" spans="1:11" ht="16.5" customHeight="1">
      <c r="A66" s="557"/>
      <c r="B66" s="559"/>
      <c r="C66" s="593"/>
      <c r="D66" s="557"/>
      <c r="E66" s="661"/>
      <c r="F66" s="558"/>
      <c r="G66" s="558"/>
      <c r="H66" s="558"/>
      <c r="I66" s="557"/>
      <c r="J66" s="558"/>
      <c r="K66" s="558"/>
    </row>
    <row r="67" spans="1:11" ht="16.5">
      <c r="A67" s="557"/>
      <c r="B67" s="559"/>
      <c r="C67" s="593"/>
      <c r="D67" s="557"/>
      <c r="E67" s="661"/>
      <c r="F67" s="558"/>
      <c r="G67" s="558"/>
      <c r="H67" s="558"/>
      <c r="I67" s="557"/>
      <c r="J67" s="558"/>
      <c r="K67" s="558"/>
    </row>
    <row r="68" spans="1:11" ht="16.5" customHeight="1">
      <c r="A68" s="557"/>
      <c r="B68" s="559"/>
      <c r="C68" s="593"/>
      <c r="D68" s="557"/>
      <c r="E68" s="661"/>
      <c r="F68" s="558"/>
      <c r="G68" s="558"/>
      <c r="H68" s="558"/>
      <c r="I68" s="557"/>
      <c r="J68" s="558"/>
      <c r="K68" s="558"/>
    </row>
    <row r="69" spans="1:11" ht="16.5">
      <c r="A69" s="557"/>
      <c r="B69" s="559"/>
      <c r="C69" s="593"/>
      <c r="D69" s="557"/>
      <c r="E69" s="661"/>
      <c r="F69" s="558"/>
      <c r="G69" s="558"/>
      <c r="H69" s="558"/>
      <c r="I69" s="557"/>
      <c r="J69" s="558"/>
      <c r="K69" s="558"/>
    </row>
    <row r="70" spans="1:11" ht="16.5" customHeight="1">
      <c r="A70" s="557"/>
      <c r="B70" s="559"/>
      <c r="C70" s="593"/>
      <c r="D70" s="557"/>
      <c r="E70" s="661"/>
      <c r="F70" s="558"/>
      <c r="G70" s="558"/>
      <c r="H70" s="558"/>
      <c r="I70" s="557"/>
      <c r="J70" s="558"/>
      <c r="K70" s="558"/>
    </row>
    <row r="71" spans="1:11" ht="16.5">
      <c r="A71" s="557"/>
      <c r="B71" s="559"/>
      <c r="C71" s="593"/>
      <c r="D71" s="557"/>
      <c r="E71" s="661"/>
      <c r="F71" s="558"/>
      <c r="G71" s="558"/>
      <c r="H71" s="558"/>
      <c r="I71" s="557"/>
      <c r="J71" s="558"/>
      <c r="K71" s="558"/>
    </row>
    <row r="72" spans="1:11" ht="16.5" customHeight="1">
      <c r="A72" s="557"/>
      <c r="B72" s="559"/>
      <c r="C72" s="593"/>
      <c r="D72" s="557"/>
      <c r="E72" s="661"/>
      <c r="F72" s="558"/>
      <c r="G72" s="558"/>
      <c r="H72" s="558"/>
      <c r="I72" s="557"/>
      <c r="J72" s="558"/>
      <c r="K72" s="558"/>
    </row>
    <row r="73" spans="1:11" ht="16.5">
      <c r="A73" s="557"/>
      <c r="B73" s="559"/>
      <c r="C73" s="593"/>
      <c r="D73" s="557"/>
      <c r="E73" s="661"/>
      <c r="F73" s="558"/>
      <c r="G73" s="558"/>
      <c r="H73" s="558"/>
      <c r="I73" s="557"/>
      <c r="J73" s="558"/>
      <c r="K73" s="558"/>
    </row>
    <row r="74" spans="1:11" ht="16.5" customHeight="1">
      <c r="A74" s="557"/>
      <c r="B74" s="559"/>
      <c r="C74" s="593"/>
      <c r="D74" s="557"/>
      <c r="E74" s="661"/>
      <c r="F74" s="558"/>
      <c r="G74" s="558"/>
      <c r="H74" s="558"/>
      <c r="I74" s="557"/>
      <c r="J74" s="558"/>
      <c r="K74" s="558"/>
    </row>
    <row r="75" spans="1:11" ht="16.5">
      <c r="A75" s="557"/>
      <c r="B75" s="559"/>
      <c r="C75" s="593"/>
      <c r="D75" s="557"/>
      <c r="E75" s="661"/>
      <c r="F75" s="558"/>
      <c r="G75" s="558"/>
      <c r="H75" s="558"/>
      <c r="I75" s="557"/>
      <c r="J75" s="558"/>
      <c r="K75" s="558"/>
    </row>
    <row r="76" spans="1:11" ht="16.5" customHeight="1">
      <c r="A76" s="557"/>
      <c r="B76" s="559"/>
      <c r="C76" s="593"/>
      <c r="D76" s="557"/>
      <c r="E76" s="661"/>
      <c r="F76" s="558"/>
      <c r="G76" s="558"/>
      <c r="H76" s="558"/>
      <c r="I76" s="557"/>
      <c r="J76" s="558"/>
      <c r="K76" s="558"/>
    </row>
    <row r="77" spans="1:11" ht="16.5">
      <c r="A77" s="557"/>
      <c r="B77" s="559"/>
      <c r="C77" s="593"/>
      <c r="D77" s="557"/>
      <c r="E77" s="661"/>
      <c r="F77" s="558"/>
      <c r="G77" s="558"/>
      <c r="H77" s="558"/>
      <c r="I77" s="557"/>
      <c r="J77" s="558"/>
      <c r="K77" s="558"/>
    </row>
    <row r="78" spans="1:11" ht="16.5" customHeight="1">
      <c r="A78" s="557"/>
      <c r="B78" s="559"/>
      <c r="C78" s="593"/>
      <c r="D78" s="557"/>
      <c r="E78" s="661"/>
      <c r="F78" s="558"/>
      <c r="G78" s="558"/>
      <c r="H78" s="558"/>
      <c r="I78" s="557"/>
      <c r="J78" s="558"/>
      <c r="K78" s="558"/>
    </row>
    <row r="79" spans="1:11" ht="16.5">
      <c r="A79" s="557"/>
      <c r="B79" s="559"/>
      <c r="C79" s="593"/>
      <c r="D79" s="557"/>
      <c r="E79" s="661"/>
      <c r="F79" s="558"/>
      <c r="G79" s="558"/>
      <c r="H79" s="558"/>
      <c r="I79" s="557"/>
      <c r="J79" s="558"/>
      <c r="K79" s="558"/>
    </row>
    <row r="80" spans="1:11" ht="16.5" customHeight="1">
      <c r="A80" s="557"/>
      <c r="B80" s="559"/>
      <c r="C80" s="593"/>
      <c r="D80" s="557"/>
      <c r="E80" s="661"/>
      <c r="F80" s="558"/>
      <c r="G80" s="558"/>
      <c r="H80" s="558"/>
      <c r="I80" s="557"/>
      <c r="J80" s="558"/>
      <c r="K80" s="558"/>
    </row>
    <row r="81" spans="1:11" ht="16.5">
      <c r="A81" s="557"/>
      <c r="B81" s="559"/>
      <c r="C81" s="593"/>
      <c r="D81" s="557"/>
      <c r="E81" s="661"/>
      <c r="F81" s="558"/>
      <c r="G81" s="558"/>
      <c r="H81" s="558"/>
      <c r="I81" s="557"/>
      <c r="J81" s="558"/>
      <c r="K81" s="558"/>
    </row>
    <row r="82" spans="1:11" ht="16.5" customHeight="1">
      <c r="A82" s="557"/>
      <c r="B82" s="559"/>
      <c r="C82" s="593"/>
      <c r="D82" s="557"/>
      <c r="E82" s="661"/>
      <c r="F82" s="558"/>
      <c r="G82" s="558"/>
      <c r="H82" s="558"/>
      <c r="I82" s="557"/>
      <c r="J82" s="558"/>
      <c r="K82" s="558"/>
    </row>
    <row r="83" spans="1:11" ht="16.5">
      <c r="A83" s="557"/>
      <c r="B83" s="559"/>
      <c r="C83" s="593"/>
      <c r="D83" s="557"/>
      <c r="E83" s="661"/>
      <c r="F83" s="558"/>
      <c r="G83" s="558"/>
      <c r="H83" s="558"/>
      <c r="I83" s="557"/>
      <c r="J83" s="558"/>
      <c r="K83" s="558"/>
    </row>
    <row r="84" spans="1:11" ht="16.5" customHeight="1">
      <c r="A84" s="557"/>
      <c r="B84" s="559"/>
      <c r="C84" s="593"/>
      <c r="D84" s="557"/>
      <c r="E84" s="661"/>
      <c r="F84" s="558"/>
      <c r="G84" s="558"/>
      <c r="H84" s="558"/>
      <c r="I84" s="557"/>
      <c r="J84" s="558"/>
      <c r="K84" s="558"/>
    </row>
    <row r="85" spans="1:11" ht="16.5">
      <c r="A85" s="557"/>
      <c r="B85" s="559"/>
      <c r="C85" s="593"/>
      <c r="D85" s="557"/>
      <c r="E85" s="661"/>
      <c r="F85" s="558"/>
      <c r="G85" s="558"/>
      <c r="H85" s="558"/>
      <c r="I85" s="557"/>
      <c r="J85" s="558"/>
      <c r="K85" s="558"/>
    </row>
    <row r="86" spans="1:11" ht="16.5" customHeight="1">
      <c r="A86" s="557"/>
      <c r="B86" s="559"/>
      <c r="C86" s="593"/>
      <c r="D86" s="557"/>
      <c r="E86" s="661"/>
      <c r="F86" s="558"/>
      <c r="G86" s="558"/>
      <c r="H86" s="558"/>
      <c r="I86" s="557"/>
      <c r="J86" s="558"/>
      <c r="K86" s="558"/>
    </row>
    <row r="87" spans="1:11" ht="16.5">
      <c r="A87" s="557"/>
      <c r="B87" s="559"/>
      <c r="C87" s="593"/>
      <c r="D87" s="557"/>
      <c r="E87" s="661"/>
      <c r="F87" s="558"/>
      <c r="G87" s="558"/>
      <c r="H87" s="558"/>
      <c r="I87" s="557"/>
      <c r="J87" s="558"/>
      <c r="K87" s="558"/>
    </row>
    <row r="88" spans="1:11" ht="16.5" customHeight="1">
      <c r="A88" s="557"/>
      <c r="B88" s="559"/>
      <c r="C88" s="593"/>
      <c r="D88" s="557"/>
      <c r="E88" s="661"/>
      <c r="F88" s="558"/>
      <c r="G88" s="558"/>
      <c r="H88" s="558"/>
      <c r="I88" s="557"/>
      <c r="J88" s="558"/>
      <c r="K88" s="558"/>
    </row>
    <row r="89" spans="1:11" ht="16.5">
      <c r="A89" s="557"/>
      <c r="B89" s="559"/>
      <c r="C89" s="593"/>
      <c r="D89" s="557"/>
      <c r="E89" s="661"/>
      <c r="F89" s="558"/>
      <c r="G89" s="558"/>
      <c r="H89" s="558"/>
      <c r="I89" s="557"/>
      <c r="J89" s="558"/>
      <c r="K89" s="558"/>
    </row>
    <row r="90" spans="1:11" ht="16.5" customHeight="1">
      <c r="A90" s="557"/>
      <c r="B90" s="559"/>
      <c r="C90" s="593"/>
      <c r="D90" s="557"/>
      <c r="E90" s="661"/>
      <c r="F90" s="558"/>
      <c r="G90" s="558"/>
      <c r="H90" s="558"/>
      <c r="I90" s="557"/>
      <c r="J90" s="558"/>
      <c r="K90" s="558"/>
    </row>
    <row r="91" spans="1:11" ht="16.5">
      <c r="A91" s="557"/>
      <c r="B91" s="559"/>
      <c r="C91" s="593"/>
      <c r="D91" s="557"/>
      <c r="E91" s="661"/>
      <c r="F91" s="558"/>
      <c r="G91" s="558"/>
      <c r="H91" s="558"/>
      <c r="I91" s="557"/>
      <c r="J91" s="558"/>
      <c r="K91" s="558"/>
    </row>
    <row r="92" spans="1:11" ht="16.5" customHeight="1">
      <c r="A92" s="557"/>
      <c r="B92" s="559"/>
      <c r="C92" s="593"/>
      <c r="D92" s="557"/>
      <c r="E92" s="661"/>
      <c r="F92" s="558"/>
      <c r="G92" s="558"/>
      <c r="H92" s="558"/>
      <c r="I92" s="557"/>
      <c r="J92" s="558"/>
      <c r="K92" s="558"/>
    </row>
    <row r="93" spans="1:11" ht="16.5">
      <c r="A93" s="557"/>
      <c r="B93" s="559"/>
      <c r="C93" s="593"/>
      <c r="D93" s="557"/>
      <c r="E93" s="661"/>
      <c r="F93" s="558"/>
      <c r="G93" s="558"/>
      <c r="H93" s="558"/>
      <c r="I93" s="557"/>
      <c r="J93" s="558"/>
      <c r="K93" s="558"/>
    </row>
    <row r="94" spans="1:11" ht="16.5" customHeight="1">
      <c r="A94" s="557"/>
      <c r="B94" s="559"/>
      <c r="C94" s="593"/>
      <c r="D94" s="557"/>
      <c r="E94" s="661"/>
      <c r="F94" s="558"/>
      <c r="G94" s="558"/>
      <c r="H94" s="558"/>
      <c r="I94" s="557"/>
      <c r="J94" s="558"/>
      <c r="K94" s="558"/>
    </row>
    <row r="95" spans="1:11" ht="16.5">
      <c r="A95" s="557"/>
      <c r="B95" s="559"/>
      <c r="C95" s="593"/>
      <c r="D95" s="557"/>
      <c r="E95" s="661"/>
      <c r="F95" s="558"/>
      <c r="G95" s="558"/>
      <c r="H95" s="558"/>
      <c r="I95" s="557"/>
      <c r="J95" s="558"/>
      <c r="K95" s="558"/>
    </row>
    <row r="96" spans="1:11" ht="16.5" customHeight="1">
      <c r="A96" s="557"/>
      <c r="B96" s="559"/>
      <c r="C96" s="593"/>
      <c r="D96" s="557"/>
      <c r="E96" s="661"/>
      <c r="F96" s="558"/>
      <c r="G96" s="558"/>
      <c r="H96" s="558"/>
      <c r="I96" s="557"/>
      <c r="J96" s="558"/>
      <c r="K96" s="558"/>
    </row>
    <row r="97" spans="1:11" ht="16.5">
      <c r="A97" s="557"/>
      <c r="B97" s="559"/>
      <c r="C97" s="593"/>
      <c r="D97" s="557"/>
      <c r="E97" s="661"/>
      <c r="F97" s="558"/>
      <c r="G97" s="558"/>
      <c r="H97" s="558"/>
      <c r="I97" s="557"/>
      <c r="J97" s="558"/>
      <c r="K97" s="558"/>
    </row>
    <row r="98" spans="1:11" ht="16.5" customHeight="1">
      <c r="A98" s="557"/>
      <c r="B98" s="559"/>
      <c r="C98" s="593"/>
      <c r="D98" s="557"/>
      <c r="E98" s="661"/>
      <c r="F98" s="558"/>
      <c r="G98" s="558"/>
      <c r="H98" s="558"/>
      <c r="I98" s="557"/>
      <c r="J98" s="558"/>
      <c r="K98" s="558"/>
    </row>
    <row r="99" spans="1:11" ht="16.5">
      <c r="A99" s="557"/>
      <c r="B99" s="559"/>
      <c r="C99" s="593"/>
      <c r="D99" s="557"/>
      <c r="E99" s="661"/>
      <c r="F99" s="558"/>
      <c r="G99" s="558"/>
      <c r="H99" s="558"/>
      <c r="I99" s="557"/>
      <c r="J99" s="558"/>
      <c r="K99" s="558"/>
    </row>
    <row r="100" spans="1:11" ht="16.5" customHeight="1">
      <c r="A100" s="557"/>
      <c r="B100" s="559"/>
      <c r="C100" s="593"/>
      <c r="D100" s="557"/>
      <c r="E100" s="661"/>
      <c r="F100" s="558"/>
      <c r="G100" s="558"/>
      <c r="H100" s="558"/>
      <c r="I100" s="557"/>
      <c r="J100" s="558"/>
      <c r="K100" s="558"/>
    </row>
    <row r="101" spans="1:11" ht="16.5">
      <c r="A101" s="557"/>
      <c r="B101" s="559"/>
      <c r="C101" s="593"/>
      <c r="D101" s="557"/>
      <c r="E101" s="661"/>
      <c r="F101" s="558"/>
      <c r="G101" s="558"/>
      <c r="H101" s="558"/>
      <c r="I101" s="557"/>
      <c r="J101" s="558"/>
      <c r="K101" s="558"/>
    </row>
    <row r="102" spans="1:11" ht="16.5" customHeight="1">
      <c r="A102" s="557"/>
      <c r="B102" s="559"/>
      <c r="C102" s="593"/>
      <c r="D102" s="557"/>
      <c r="E102" s="661"/>
      <c r="F102" s="558"/>
      <c r="G102" s="558"/>
      <c r="H102" s="558"/>
      <c r="I102" s="557"/>
      <c r="J102" s="558"/>
      <c r="K102" s="558"/>
    </row>
    <row r="103" spans="1:11" ht="16.5">
      <c r="A103" s="557"/>
      <c r="B103" s="559"/>
      <c r="C103" s="593"/>
      <c r="D103" s="557"/>
      <c r="E103" s="661"/>
      <c r="F103" s="558"/>
      <c r="G103" s="558"/>
      <c r="H103" s="558"/>
      <c r="I103" s="557"/>
      <c r="J103" s="558"/>
      <c r="K103" s="558"/>
    </row>
    <row r="104" spans="1:11" ht="16.5" customHeight="1">
      <c r="A104" s="557"/>
      <c r="B104" s="559"/>
      <c r="C104" s="593"/>
      <c r="D104" s="557"/>
      <c r="E104" s="661"/>
      <c r="F104" s="558"/>
      <c r="G104" s="558"/>
      <c r="H104" s="558"/>
      <c r="I104" s="557"/>
      <c r="J104" s="558"/>
      <c r="K104" s="558"/>
    </row>
    <row r="105" spans="1:11" ht="16.5">
      <c r="A105" s="557"/>
      <c r="B105" s="559"/>
      <c r="C105" s="593"/>
      <c r="D105" s="557"/>
      <c r="E105" s="661"/>
      <c r="F105" s="558"/>
      <c r="G105" s="558"/>
      <c r="H105" s="558"/>
      <c r="I105" s="557"/>
      <c r="J105" s="558"/>
      <c r="K105" s="558"/>
    </row>
    <row r="106" spans="1:11" ht="16.5" customHeight="1">
      <c r="A106" s="557"/>
      <c r="B106" s="559"/>
      <c r="C106" s="593"/>
      <c r="D106" s="557"/>
      <c r="E106" s="661"/>
      <c r="F106" s="558"/>
      <c r="G106" s="558"/>
      <c r="H106" s="558"/>
      <c r="I106" s="557"/>
      <c r="J106" s="558"/>
      <c r="K106" s="558"/>
    </row>
    <row r="107" spans="1:11" ht="16.5">
      <c r="A107" s="557"/>
      <c r="B107" s="559"/>
      <c r="C107" s="593"/>
      <c r="D107" s="557"/>
      <c r="E107" s="661"/>
      <c r="F107" s="558"/>
      <c r="G107" s="558"/>
      <c r="H107" s="558"/>
      <c r="I107" s="557"/>
      <c r="J107" s="558"/>
      <c r="K107" s="558"/>
    </row>
    <row r="108" spans="1:11" ht="16.5" customHeight="1">
      <c r="A108" s="557"/>
      <c r="B108" s="559"/>
      <c r="C108" s="593"/>
      <c r="D108" s="557"/>
      <c r="E108" s="661"/>
      <c r="F108" s="558"/>
      <c r="G108" s="558"/>
      <c r="H108" s="558"/>
      <c r="I108" s="557"/>
      <c r="J108" s="558"/>
      <c r="K108" s="558"/>
    </row>
    <row r="109" spans="1:11" ht="16.5">
      <c r="A109" s="557"/>
      <c r="B109" s="559"/>
      <c r="C109" s="593"/>
      <c r="D109" s="557"/>
      <c r="E109" s="661"/>
      <c r="F109" s="558"/>
      <c r="G109" s="558"/>
      <c r="H109" s="558"/>
      <c r="I109" s="557"/>
      <c r="J109" s="558"/>
      <c r="K109" s="558"/>
    </row>
    <row r="110" spans="1:11" ht="16.5" customHeight="1">
      <c r="A110" s="557"/>
      <c r="B110" s="559"/>
      <c r="C110" s="593"/>
      <c r="D110" s="557"/>
      <c r="E110" s="661"/>
      <c r="F110" s="558"/>
      <c r="G110" s="558"/>
      <c r="H110" s="558"/>
      <c r="I110" s="557"/>
      <c r="J110" s="558"/>
      <c r="K110" s="558"/>
    </row>
    <row r="111" spans="1:11" ht="16.5">
      <c r="A111" s="557"/>
      <c r="B111" s="559"/>
      <c r="C111" s="593"/>
      <c r="D111" s="557"/>
      <c r="E111" s="661"/>
      <c r="F111" s="558"/>
      <c r="G111" s="558"/>
      <c r="H111" s="558"/>
      <c r="I111" s="557"/>
      <c r="J111" s="558"/>
      <c r="K111" s="558"/>
    </row>
    <row r="112" spans="1:11" ht="16.5" customHeight="1">
      <c r="A112" s="557"/>
      <c r="B112" s="559"/>
      <c r="C112" s="593"/>
      <c r="D112" s="557"/>
      <c r="E112" s="661"/>
      <c r="F112" s="558"/>
      <c r="G112" s="558"/>
      <c r="H112" s="558"/>
      <c r="I112" s="557"/>
      <c r="J112" s="558"/>
      <c r="K112" s="558"/>
    </row>
    <row r="113" spans="1:11" ht="16.5">
      <c r="A113" s="557"/>
      <c r="B113" s="559"/>
      <c r="C113" s="593"/>
      <c r="D113" s="557"/>
      <c r="E113" s="661"/>
      <c r="F113" s="558"/>
      <c r="G113" s="558"/>
      <c r="H113" s="558"/>
      <c r="I113" s="557"/>
      <c r="J113" s="558"/>
      <c r="K113" s="558"/>
    </row>
    <row r="114" spans="1:11" ht="16.5" customHeight="1">
      <c r="A114" s="557"/>
      <c r="B114" s="559"/>
      <c r="C114" s="593"/>
      <c r="D114" s="557"/>
      <c r="E114" s="661"/>
      <c r="F114" s="558"/>
      <c r="G114" s="558"/>
      <c r="H114" s="558"/>
      <c r="I114" s="557"/>
      <c r="J114" s="558"/>
      <c r="K114" s="558"/>
    </row>
    <row r="115" spans="1:11" ht="16.5">
      <c r="A115" s="557"/>
      <c r="B115" s="559"/>
      <c r="C115" s="593"/>
      <c r="D115" s="557"/>
      <c r="E115" s="661"/>
      <c r="F115" s="558"/>
      <c r="G115" s="558"/>
      <c r="H115" s="558"/>
      <c r="I115" s="557"/>
      <c r="J115" s="558"/>
      <c r="K115" s="558"/>
    </row>
    <row r="116" spans="1:11" ht="16.5" customHeight="1">
      <c r="A116" s="557"/>
      <c r="B116" s="559"/>
      <c r="C116" s="593"/>
      <c r="D116" s="557"/>
      <c r="E116" s="661"/>
      <c r="F116" s="558"/>
      <c r="G116" s="558"/>
      <c r="H116" s="558"/>
      <c r="I116" s="557"/>
      <c r="J116" s="558"/>
      <c r="K116" s="558"/>
    </row>
    <row r="117" spans="1:11" ht="16.5">
      <c r="A117" s="557"/>
      <c r="B117" s="559"/>
      <c r="C117" s="593"/>
      <c r="D117" s="557"/>
      <c r="E117" s="661"/>
      <c r="F117" s="558"/>
      <c r="G117" s="558"/>
      <c r="H117" s="558"/>
      <c r="I117" s="557"/>
      <c r="J117" s="558"/>
      <c r="K117" s="558"/>
    </row>
    <row r="118" spans="1:11" ht="16.5" customHeight="1">
      <c r="A118" s="557"/>
      <c r="B118" s="559"/>
      <c r="C118" s="593"/>
      <c r="D118" s="557"/>
      <c r="E118" s="661"/>
      <c r="F118" s="558"/>
      <c r="G118" s="558"/>
      <c r="H118" s="558"/>
      <c r="I118" s="557"/>
      <c r="J118" s="558"/>
      <c r="K118" s="558"/>
    </row>
    <row r="119" spans="1:11" ht="16.5">
      <c r="A119" s="557"/>
      <c r="B119" s="559"/>
      <c r="C119" s="593"/>
      <c r="D119" s="557"/>
      <c r="E119" s="661"/>
      <c r="F119" s="558"/>
      <c r="G119" s="558"/>
      <c r="H119" s="558"/>
      <c r="I119" s="557"/>
      <c r="J119" s="558"/>
      <c r="K119" s="558"/>
    </row>
    <row r="120" spans="1:11" ht="16.5" customHeight="1">
      <c r="A120" s="557"/>
      <c r="B120" s="559"/>
      <c r="C120" s="593"/>
      <c r="D120" s="557"/>
      <c r="E120" s="661"/>
      <c r="F120" s="558"/>
      <c r="G120" s="558"/>
      <c r="H120" s="558"/>
      <c r="I120" s="557"/>
      <c r="J120" s="558"/>
      <c r="K120" s="558"/>
    </row>
    <row r="121" spans="1:11" ht="16.5">
      <c r="A121" s="557"/>
      <c r="B121" s="559"/>
      <c r="C121" s="593"/>
      <c r="D121" s="557"/>
      <c r="E121" s="661"/>
      <c r="F121" s="558"/>
      <c r="G121" s="558"/>
      <c r="H121" s="558"/>
      <c r="I121" s="557"/>
      <c r="J121" s="558"/>
      <c r="K121" s="558"/>
    </row>
    <row r="122" spans="1:11" ht="16.5" customHeight="1">
      <c r="A122" s="557"/>
      <c r="B122" s="559"/>
      <c r="C122" s="593"/>
      <c r="D122" s="557"/>
      <c r="E122" s="661"/>
      <c r="F122" s="558"/>
      <c r="G122" s="558"/>
      <c r="H122" s="558"/>
      <c r="I122" s="557"/>
      <c r="J122" s="558"/>
      <c r="K122" s="558"/>
    </row>
    <row r="123" spans="1:11" ht="16.5">
      <c r="A123" s="557"/>
      <c r="B123" s="559"/>
      <c r="C123" s="593"/>
      <c r="D123" s="557"/>
      <c r="E123" s="661"/>
      <c r="F123" s="558"/>
      <c r="G123" s="558"/>
      <c r="H123" s="558"/>
      <c r="I123" s="557"/>
      <c r="J123" s="558"/>
      <c r="K123" s="558"/>
    </row>
    <row r="124" spans="1:11" ht="16.5" customHeight="1">
      <c r="A124" s="557"/>
      <c r="B124" s="559"/>
      <c r="C124" s="593"/>
      <c r="D124" s="557"/>
      <c r="E124" s="661"/>
      <c r="F124" s="558"/>
      <c r="G124" s="558"/>
      <c r="H124" s="558"/>
      <c r="I124" s="557"/>
      <c r="J124" s="558"/>
      <c r="K124" s="558"/>
    </row>
    <row r="125" spans="1:11" ht="16.5">
      <c r="A125" s="557"/>
      <c r="B125" s="559"/>
      <c r="C125" s="593"/>
      <c r="D125" s="557"/>
      <c r="E125" s="661"/>
      <c r="F125" s="558"/>
      <c r="G125" s="558"/>
      <c r="H125" s="558"/>
      <c r="I125" s="557"/>
      <c r="J125" s="558"/>
      <c r="K125" s="558"/>
    </row>
    <row r="126" spans="1:11" ht="16.5" customHeight="1">
      <c r="A126" s="557"/>
      <c r="B126" s="559"/>
      <c r="C126" s="593"/>
      <c r="D126" s="557"/>
      <c r="E126" s="661"/>
      <c r="F126" s="558"/>
      <c r="G126" s="558"/>
      <c r="H126" s="558"/>
      <c r="I126" s="557"/>
      <c r="J126" s="558"/>
      <c r="K126" s="558"/>
    </row>
    <row r="127" spans="1:11" ht="16.5">
      <c r="A127" s="557"/>
      <c r="B127" s="559"/>
      <c r="C127" s="593"/>
      <c r="D127" s="557"/>
      <c r="E127" s="661"/>
      <c r="F127" s="558"/>
      <c r="G127" s="558"/>
      <c r="H127" s="558"/>
      <c r="I127" s="557"/>
      <c r="J127" s="558"/>
      <c r="K127" s="558"/>
    </row>
    <row r="128" spans="1:11" ht="16.5" customHeight="1">
      <c r="A128" s="557"/>
      <c r="B128" s="559"/>
      <c r="C128" s="593"/>
      <c r="D128" s="557"/>
      <c r="E128" s="661"/>
      <c r="F128" s="558"/>
      <c r="G128" s="558"/>
      <c r="H128" s="558"/>
      <c r="I128" s="557"/>
      <c r="J128" s="558"/>
      <c r="K128" s="558"/>
    </row>
    <row r="129" spans="1:11" ht="16.5">
      <c r="A129" s="557"/>
      <c r="B129" s="559"/>
      <c r="C129" s="593"/>
      <c r="D129" s="557"/>
      <c r="E129" s="661"/>
      <c r="F129" s="558"/>
      <c r="G129" s="558"/>
      <c r="H129" s="558"/>
      <c r="I129" s="557"/>
      <c r="J129" s="558"/>
      <c r="K129" s="558"/>
    </row>
    <row r="130" spans="1:11" ht="16.5" customHeight="1">
      <c r="A130" s="557"/>
      <c r="B130" s="559"/>
      <c r="C130" s="593"/>
      <c r="D130" s="557"/>
      <c r="E130" s="661"/>
      <c r="F130" s="558"/>
      <c r="G130" s="558"/>
      <c r="H130" s="558"/>
      <c r="I130" s="557"/>
      <c r="J130" s="558"/>
      <c r="K130" s="558"/>
    </row>
    <row r="131" spans="1:11" ht="16.5">
      <c r="A131" s="557"/>
      <c r="B131" s="559"/>
      <c r="C131" s="593"/>
      <c r="D131" s="557"/>
      <c r="E131" s="661"/>
      <c r="F131" s="558"/>
      <c r="G131" s="558"/>
      <c r="H131" s="558"/>
      <c r="I131" s="557"/>
      <c r="J131" s="558"/>
      <c r="K131" s="558"/>
    </row>
    <row r="132" spans="1:11" ht="16.5" customHeight="1">
      <c r="A132" s="557"/>
      <c r="B132" s="559"/>
      <c r="C132" s="593"/>
      <c r="D132" s="557"/>
      <c r="E132" s="661"/>
      <c r="F132" s="558"/>
      <c r="G132" s="558"/>
      <c r="H132" s="558"/>
      <c r="I132" s="557"/>
      <c r="J132" s="558"/>
      <c r="K132" s="558"/>
    </row>
    <row r="133" spans="1:11" ht="16.5">
      <c r="A133" s="557"/>
      <c r="B133" s="559"/>
      <c r="C133" s="593"/>
      <c r="D133" s="557"/>
      <c r="E133" s="661"/>
      <c r="F133" s="558"/>
      <c r="G133" s="558"/>
      <c r="H133" s="558"/>
      <c r="I133" s="557"/>
      <c r="J133" s="558"/>
      <c r="K133" s="558"/>
    </row>
    <row r="134" spans="1:11" ht="16.5" customHeight="1">
      <c r="A134" s="557"/>
      <c r="B134" s="559"/>
      <c r="C134" s="593"/>
      <c r="D134" s="557"/>
      <c r="E134" s="661"/>
      <c r="F134" s="558"/>
      <c r="G134" s="558"/>
      <c r="H134" s="558"/>
      <c r="I134" s="557"/>
      <c r="J134" s="558"/>
      <c r="K134" s="558"/>
    </row>
    <row r="135" spans="1:11" ht="16.5">
      <c r="A135" s="557"/>
      <c r="B135" s="559"/>
      <c r="C135" s="593"/>
      <c r="D135" s="557"/>
      <c r="E135" s="661"/>
      <c r="F135" s="558"/>
      <c r="G135" s="558"/>
      <c r="H135" s="558"/>
      <c r="I135" s="557"/>
      <c r="J135" s="558"/>
      <c r="K135" s="558"/>
    </row>
    <row r="136" spans="1:11" ht="16.5" customHeight="1">
      <c r="A136" s="557"/>
      <c r="B136" s="559"/>
      <c r="C136" s="593"/>
      <c r="D136" s="557"/>
      <c r="E136" s="661"/>
      <c r="F136" s="558"/>
      <c r="G136" s="558"/>
      <c r="H136" s="558"/>
      <c r="I136" s="557"/>
      <c r="J136" s="558"/>
      <c r="K136" s="558"/>
    </row>
    <row r="137" spans="1:11" ht="16.5">
      <c r="A137" s="557"/>
      <c r="B137" s="559"/>
      <c r="C137" s="593"/>
      <c r="D137" s="557"/>
      <c r="E137" s="661"/>
      <c r="F137" s="558"/>
      <c r="G137" s="558"/>
      <c r="H137" s="558"/>
      <c r="I137" s="557"/>
      <c r="J137" s="558"/>
      <c r="K137" s="558"/>
    </row>
    <row r="138" spans="1:11" ht="16.5" customHeight="1">
      <c r="A138" s="557"/>
      <c r="B138" s="559"/>
      <c r="C138" s="593"/>
      <c r="D138" s="557"/>
      <c r="E138" s="661"/>
      <c r="F138" s="558"/>
      <c r="G138" s="558"/>
      <c r="H138" s="558"/>
      <c r="I138" s="557"/>
      <c r="J138" s="558"/>
      <c r="K138" s="558"/>
    </row>
    <row r="139" spans="1:11" ht="16.5">
      <c r="A139" s="557"/>
      <c r="B139" s="559"/>
      <c r="C139" s="593"/>
      <c r="D139" s="557"/>
      <c r="E139" s="661"/>
      <c r="F139" s="558"/>
      <c r="G139" s="558"/>
      <c r="H139" s="558"/>
      <c r="I139" s="557"/>
      <c r="J139" s="558"/>
      <c r="K139" s="558"/>
    </row>
    <row r="140" spans="1:11" ht="16.5" customHeight="1">
      <c r="A140" s="557"/>
      <c r="B140" s="559"/>
      <c r="C140" s="593"/>
      <c r="D140" s="557"/>
      <c r="E140" s="661"/>
      <c r="F140" s="558"/>
      <c r="G140" s="558"/>
      <c r="H140" s="558"/>
      <c r="I140" s="557"/>
      <c r="J140" s="558"/>
      <c r="K140" s="558"/>
    </row>
    <row r="141" spans="1:11" ht="16.5">
      <c r="A141" s="557"/>
      <c r="B141" s="559"/>
      <c r="C141" s="593"/>
      <c r="D141" s="557"/>
      <c r="E141" s="661"/>
      <c r="F141" s="558"/>
      <c r="G141" s="558"/>
      <c r="H141" s="558"/>
      <c r="I141" s="557"/>
      <c r="J141" s="558"/>
      <c r="K141" s="558"/>
    </row>
    <row r="142" spans="1:11" ht="16.5" customHeight="1">
      <c r="A142" s="557"/>
      <c r="B142" s="559"/>
      <c r="C142" s="593"/>
      <c r="D142" s="557"/>
      <c r="E142" s="661"/>
      <c r="F142" s="558"/>
      <c r="G142" s="558"/>
      <c r="H142" s="558"/>
      <c r="I142" s="557"/>
      <c r="J142" s="558"/>
      <c r="K142" s="558"/>
    </row>
    <row r="143" spans="1:11" ht="16.5">
      <c r="A143" s="557"/>
      <c r="B143" s="559"/>
      <c r="C143" s="593"/>
      <c r="D143" s="557"/>
      <c r="E143" s="661"/>
      <c r="F143" s="558"/>
      <c r="G143" s="558"/>
      <c r="H143" s="558"/>
      <c r="I143" s="557"/>
      <c r="J143" s="558"/>
      <c r="K143" s="558"/>
    </row>
    <row r="144" spans="1:11" ht="16.5" customHeight="1">
      <c r="A144" s="557"/>
      <c r="B144" s="559"/>
      <c r="C144" s="593"/>
      <c r="D144" s="557"/>
      <c r="E144" s="661"/>
      <c r="F144" s="558"/>
      <c r="G144" s="558"/>
      <c r="H144" s="558"/>
      <c r="I144" s="557"/>
      <c r="J144" s="558"/>
      <c r="K144" s="558"/>
    </row>
    <row r="145" spans="1:11" ht="16.5">
      <c r="A145" s="557"/>
      <c r="B145" s="559"/>
      <c r="C145" s="593"/>
      <c r="D145" s="557"/>
      <c r="E145" s="661"/>
      <c r="F145" s="558"/>
      <c r="G145" s="558"/>
      <c r="H145" s="558"/>
      <c r="I145" s="557"/>
      <c r="J145" s="558"/>
      <c r="K145" s="558"/>
    </row>
    <row r="146" spans="1:11" ht="16.5" customHeight="1">
      <c r="A146" s="557"/>
      <c r="B146" s="559"/>
      <c r="C146" s="593"/>
      <c r="D146" s="557"/>
      <c r="E146" s="661"/>
      <c r="F146" s="558"/>
      <c r="G146" s="558"/>
      <c r="H146" s="558"/>
      <c r="I146" s="557"/>
      <c r="J146" s="558"/>
      <c r="K146" s="558"/>
    </row>
    <row r="147" spans="1:11" ht="16.5">
      <c r="A147" s="557"/>
      <c r="B147" s="559"/>
      <c r="C147" s="593"/>
      <c r="D147" s="557"/>
      <c r="E147" s="661"/>
      <c r="F147" s="558"/>
      <c r="G147" s="558"/>
      <c r="H147" s="558"/>
      <c r="I147" s="557"/>
      <c r="J147" s="558"/>
      <c r="K147" s="558"/>
    </row>
    <row r="148" spans="1:11" ht="16.5" customHeight="1">
      <c r="A148" s="557"/>
      <c r="B148" s="559"/>
      <c r="C148" s="593"/>
      <c r="D148" s="557"/>
      <c r="E148" s="661"/>
      <c r="F148" s="558"/>
      <c r="G148" s="558"/>
      <c r="H148" s="558"/>
      <c r="I148" s="557"/>
      <c r="J148" s="558"/>
      <c r="K148" s="558"/>
    </row>
    <row r="149" spans="1:11" ht="16.5">
      <c r="A149" s="557"/>
      <c r="B149" s="559"/>
      <c r="C149" s="593"/>
      <c r="D149" s="557"/>
      <c r="E149" s="661"/>
      <c r="F149" s="558"/>
      <c r="G149" s="558"/>
      <c r="H149" s="558"/>
      <c r="I149" s="557"/>
      <c r="J149" s="558"/>
      <c r="K149" s="558"/>
    </row>
    <row r="150" spans="1:11" ht="16.5" customHeight="1">
      <c r="A150" s="557"/>
      <c r="B150" s="559"/>
      <c r="C150" s="593"/>
      <c r="D150" s="557"/>
      <c r="E150" s="661"/>
      <c r="F150" s="558"/>
      <c r="G150" s="558"/>
      <c r="H150" s="558"/>
      <c r="I150" s="557"/>
      <c r="J150" s="558"/>
      <c r="K150" s="558"/>
    </row>
    <row r="151" spans="1:11" ht="16.5">
      <c r="A151" s="557"/>
      <c r="B151" s="559"/>
      <c r="C151" s="593"/>
      <c r="D151" s="557"/>
      <c r="E151" s="661"/>
      <c r="F151" s="558"/>
      <c r="G151" s="558"/>
      <c r="H151" s="558"/>
      <c r="I151" s="557"/>
      <c r="J151" s="558"/>
      <c r="K151" s="558"/>
    </row>
    <row r="152" spans="1:11" ht="16.5" customHeight="1">
      <c r="A152" s="557"/>
      <c r="B152" s="559"/>
      <c r="C152" s="593"/>
      <c r="D152" s="557"/>
      <c r="E152" s="661"/>
      <c r="F152" s="558"/>
      <c r="G152" s="558"/>
      <c r="H152" s="558"/>
      <c r="I152" s="557"/>
      <c r="J152" s="558"/>
      <c r="K152" s="558"/>
    </row>
    <row r="153" spans="1:11" ht="16.5">
      <c r="A153" s="557"/>
      <c r="B153" s="559"/>
      <c r="C153" s="593"/>
      <c r="D153" s="557"/>
      <c r="E153" s="661"/>
      <c r="F153" s="558"/>
      <c r="G153" s="558"/>
      <c r="H153" s="558"/>
      <c r="I153" s="557"/>
      <c r="J153" s="558"/>
      <c r="K153" s="558"/>
    </row>
    <row r="154" spans="1:11" ht="16.5" customHeight="1">
      <c r="A154" s="557"/>
      <c r="B154" s="559"/>
      <c r="C154" s="593"/>
      <c r="D154" s="557"/>
      <c r="E154" s="661"/>
      <c r="F154" s="558"/>
      <c r="G154" s="558"/>
      <c r="H154" s="558"/>
      <c r="I154" s="557"/>
      <c r="J154" s="558"/>
      <c r="K154" s="558"/>
    </row>
    <row r="155" spans="1:11" ht="16.5">
      <c r="A155" s="557"/>
      <c r="B155" s="559"/>
      <c r="C155" s="593"/>
      <c r="D155" s="557"/>
      <c r="E155" s="661"/>
      <c r="F155" s="558"/>
      <c r="G155" s="558"/>
      <c r="H155" s="558"/>
      <c r="I155" s="557"/>
      <c r="J155" s="558"/>
      <c r="K155" s="558"/>
    </row>
    <row r="156" spans="1:11" ht="16.5" customHeight="1">
      <c r="A156" s="557"/>
      <c r="B156" s="559"/>
      <c r="C156" s="593"/>
      <c r="D156" s="557"/>
      <c r="E156" s="661"/>
      <c r="F156" s="558"/>
      <c r="G156" s="558"/>
      <c r="H156" s="558"/>
      <c r="I156" s="557"/>
      <c r="J156" s="558"/>
      <c r="K156" s="558"/>
    </row>
    <row r="157" spans="1:11" ht="16.5">
      <c r="A157" s="557"/>
      <c r="B157" s="559"/>
      <c r="C157" s="593"/>
      <c r="D157" s="557"/>
      <c r="E157" s="661"/>
      <c r="F157" s="558"/>
      <c r="G157" s="558"/>
      <c r="H157" s="558"/>
      <c r="I157" s="557"/>
      <c r="J157" s="558"/>
      <c r="K157" s="558"/>
    </row>
    <row r="158" spans="1:11" ht="16.5" customHeight="1">
      <c r="A158" s="557"/>
      <c r="B158" s="559"/>
      <c r="C158" s="593"/>
      <c r="D158" s="557"/>
      <c r="E158" s="661"/>
      <c r="F158" s="558"/>
      <c r="G158" s="558"/>
      <c r="H158" s="558"/>
      <c r="I158" s="557"/>
      <c r="J158" s="558"/>
      <c r="K158" s="558"/>
    </row>
    <row r="159" spans="1:11" ht="16.5">
      <c r="A159" s="557"/>
      <c r="B159" s="559"/>
      <c r="C159" s="593"/>
      <c r="D159" s="557"/>
      <c r="E159" s="661"/>
      <c r="F159" s="558"/>
      <c r="G159" s="558"/>
      <c r="H159" s="558"/>
      <c r="I159" s="557"/>
      <c r="J159" s="558"/>
      <c r="K159" s="558"/>
    </row>
    <row r="160" spans="1:11" ht="16.5" customHeight="1">
      <c r="A160" s="557"/>
      <c r="B160" s="559"/>
      <c r="C160" s="593"/>
      <c r="D160" s="557"/>
      <c r="E160" s="661"/>
      <c r="F160" s="558"/>
      <c r="G160" s="558"/>
      <c r="H160" s="558"/>
      <c r="I160" s="557"/>
      <c r="J160" s="558"/>
      <c r="K160" s="558"/>
    </row>
    <row r="161" spans="1:11" ht="16.5">
      <c r="A161" s="557"/>
      <c r="B161" s="559"/>
      <c r="C161" s="593"/>
      <c r="D161" s="557"/>
      <c r="E161" s="661"/>
      <c r="F161" s="558"/>
      <c r="G161" s="558"/>
      <c r="H161" s="558"/>
      <c r="I161" s="557"/>
      <c r="J161" s="558"/>
      <c r="K161" s="558"/>
    </row>
    <row r="162" spans="1:11" ht="16.5" customHeight="1">
      <c r="A162" s="557"/>
      <c r="B162" s="559"/>
      <c r="C162" s="593"/>
      <c r="D162" s="557"/>
      <c r="E162" s="661"/>
      <c r="F162" s="558"/>
      <c r="G162" s="558"/>
      <c r="H162" s="558"/>
      <c r="I162" s="557"/>
      <c r="J162" s="558"/>
      <c r="K162" s="558"/>
    </row>
    <row r="163" spans="1:11" ht="16.5">
      <c r="A163" s="557"/>
      <c r="B163" s="559"/>
      <c r="C163" s="593"/>
      <c r="D163" s="557"/>
      <c r="E163" s="661"/>
      <c r="F163" s="558"/>
      <c r="G163" s="558"/>
      <c r="H163" s="558"/>
      <c r="I163" s="557"/>
      <c r="J163" s="558"/>
      <c r="K163" s="558"/>
    </row>
    <row r="164" spans="1:11" ht="16.5" customHeight="1">
      <c r="A164" s="557"/>
      <c r="B164" s="559"/>
      <c r="C164" s="593"/>
      <c r="D164" s="557"/>
      <c r="E164" s="661"/>
      <c r="F164" s="558"/>
      <c r="G164" s="558"/>
      <c r="H164" s="558"/>
      <c r="I164" s="557"/>
      <c r="J164" s="558"/>
      <c r="K164" s="558"/>
    </row>
    <row r="165" spans="1:11" ht="16.5">
      <c r="A165" s="557"/>
      <c r="B165" s="559"/>
      <c r="C165" s="593"/>
      <c r="D165" s="557"/>
      <c r="E165" s="661"/>
      <c r="F165" s="558"/>
      <c r="G165" s="558"/>
      <c r="H165" s="558"/>
      <c r="I165" s="557"/>
      <c r="J165" s="558"/>
      <c r="K165" s="558"/>
    </row>
    <row r="166" spans="1:11" ht="16.5" customHeight="1">
      <c r="A166" s="557"/>
      <c r="B166" s="559"/>
      <c r="C166" s="593"/>
      <c r="D166" s="557"/>
      <c r="E166" s="661"/>
      <c r="F166" s="558"/>
      <c r="G166" s="558"/>
      <c r="H166" s="558"/>
      <c r="I166" s="557"/>
      <c r="J166" s="558"/>
      <c r="K166" s="558"/>
    </row>
    <row r="167" spans="1:11" ht="16.5">
      <c r="A167" s="557"/>
      <c r="B167" s="559"/>
      <c r="C167" s="593"/>
      <c r="D167" s="557"/>
      <c r="E167" s="661"/>
      <c r="F167" s="558"/>
      <c r="G167" s="558"/>
      <c r="H167" s="558"/>
      <c r="I167" s="557"/>
      <c r="J167" s="558"/>
      <c r="K167" s="558"/>
    </row>
    <row r="168" spans="1:11" ht="16.5" customHeight="1">
      <c r="A168" s="557"/>
      <c r="B168" s="559"/>
      <c r="C168" s="593"/>
      <c r="D168" s="557"/>
      <c r="E168" s="661"/>
      <c r="F168" s="558"/>
      <c r="G168" s="558"/>
      <c r="H168" s="558"/>
      <c r="I168" s="557"/>
      <c r="J168" s="558"/>
      <c r="K168" s="558"/>
    </row>
    <row r="169" spans="1:11" ht="16.5">
      <c r="A169" s="557"/>
      <c r="B169" s="559"/>
      <c r="C169" s="593"/>
      <c r="D169" s="557"/>
      <c r="E169" s="661"/>
      <c r="F169" s="558"/>
      <c r="G169" s="558"/>
      <c r="H169" s="558"/>
      <c r="I169" s="557"/>
      <c r="J169" s="558"/>
      <c r="K169" s="558"/>
    </row>
    <row r="170" spans="1:11" ht="16.5" customHeight="1">
      <c r="A170" s="557"/>
      <c r="B170" s="559"/>
      <c r="C170" s="593"/>
      <c r="D170" s="557"/>
      <c r="E170" s="661"/>
      <c r="F170" s="558"/>
      <c r="G170" s="558"/>
      <c r="H170" s="558"/>
      <c r="I170" s="557"/>
      <c r="J170" s="558"/>
      <c r="K170" s="558"/>
    </row>
    <row r="171" spans="1:11" ht="16.5">
      <c r="A171" s="557"/>
      <c r="B171" s="559"/>
      <c r="C171" s="593"/>
      <c r="D171" s="557"/>
      <c r="E171" s="661"/>
      <c r="F171" s="558"/>
      <c r="G171" s="558"/>
      <c r="H171" s="558"/>
      <c r="I171" s="557"/>
      <c r="J171" s="558"/>
      <c r="K171" s="558"/>
    </row>
    <row r="172" spans="1:11" ht="16.5" customHeight="1">
      <c r="A172" s="557"/>
      <c r="B172" s="559"/>
      <c r="C172" s="593"/>
      <c r="D172" s="557"/>
      <c r="E172" s="661"/>
      <c r="F172" s="558"/>
      <c r="G172" s="558"/>
      <c r="H172" s="558"/>
      <c r="I172" s="557"/>
      <c r="J172" s="558"/>
      <c r="K172" s="558"/>
    </row>
    <row r="173" spans="1:11" ht="16.5">
      <c r="A173" s="557"/>
      <c r="B173" s="559"/>
      <c r="C173" s="593"/>
      <c r="D173" s="557"/>
      <c r="E173" s="661"/>
      <c r="F173" s="558"/>
      <c r="G173" s="558"/>
      <c r="H173" s="558"/>
      <c r="I173" s="557"/>
      <c r="J173" s="558"/>
      <c r="K173" s="558"/>
    </row>
    <row r="174" spans="1:11" ht="16.5" customHeight="1">
      <c r="A174" s="557"/>
      <c r="B174" s="559"/>
      <c r="C174" s="593"/>
      <c r="D174" s="557"/>
      <c r="E174" s="661"/>
      <c r="F174" s="558"/>
      <c r="G174" s="558"/>
      <c r="H174" s="558"/>
      <c r="I174" s="557"/>
      <c r="J174" s="558"/>
      <c r="K174" s="558"/>
    </row>
    <row r="175" spans="1:11" ht="16.5">
      <c r="A175" s="557"/>
      <c r="B175" s="559"/>
      <c r="C175" s="593"/>
      <c r="D175" s="557"/>
      <c r="E175" s="661"/>
      <c r="F175" s="558"/>
      <c r="G175" s="558"/>
      <c r="H175" s="558"/>
      <c r="I175" s="557"/>
      <c r="J175" s="558"/>
      <c r="K175" s="558"/>
    </row>
    <row r="176" spans="1:11" ht="16.5" customHeight="1">
      <c r="A176" s="557"/>
      <c r="B176" s="559"/>
      <c r="C176" s="593"/>
      <c r="D176" s="557"/>
      <c r="E176" s="661"/>
      <c r="F176" s="558"/>
      <c r="G176" s="558"/>
      <c r="H176" s="558"/>
      <c r="I176" s="557"/>
      <c r="J176" s="558"/>
      <c r="K176" s="558"/>
    </row>
    <row r="177" spans="1:11" ht="16.5">
      <c r="A177" s="557"/>
      <c r="B177" s="559"/>
      <c r="C177" s="593"/>
      <c r="D177" s="557"/>
      <c r="E177" s="661"/>
      <c r="F177" s="558"/>
      <c r="G177" s="558"/>
      <c r="H177" s="558"/>
      <c r="I177" s="557"/>
      <c r="J177" s="558"/>
      <c r="K177" s="558"/>
    </row>
    <row r="178" spans="1:11" ht="16.5" customHeight="1">
      <c r="A178" s="557"/>
      <c r="B178" s="559"/>
      <c r="C178" s="593"/>
      <c r="D178" s="557"/>
      <c r="E178" s="661"/>
      <c r="F178" s="558"/>
      <c r="G178" s="558"/>
      <c r="H178" s="558"/>
      <c r="I178" s="557"/>
      <c r="J178" s="558"/>
      <c r="K178" s="558"/>
    </row>
    <row r="179" spans="1:11" ht="16.5">
      <c r="A179" s="557"/>
      <c r="B179" s="559"/>
      <c r="C179" s="593"/>
      <c r="D179" s="557"/>
      <c r="E179" s="661"/>
      <c r="F179" s="558"/>
      <c r="G179" s="558"/>
      <c r="H179" s="558"/>
      <c r="I179" s="557"/>
      <c r="J179" s="558"/>
      <c r="K179" s="558"/>
    </row>
    <row r="180" spans="1:11" ht="16.5" customHeight="1">
      <c r="A180" s="557"/>
      <c r="B180" s="559"/>
      <c r="C180" s="593"/>
      <c r="D180" s="557"/>
      <c r="E180" s="661"/>
      <c r="F180" s="558"/>
      <c r="G180" s="558"/>
      <c r="H180" s="558"/>
      <c r="I180" s="557"/>
      <c r="J180" s="558"/>
      <c r="K180" s="558"/>
    </row>
    <row r="181" spans="1:11" ht="16.5">
      <c r="A181" s="557"/>
      <c r="B181" s="559"/>
      <c r="C181" s="593"/>
      <c r="D181" s="557"/>
      <c r="E181" s="661"/>
      <c r="F181" s="558"/>
      <c r="G181" s="558"/>
      <c r="H181" s="558"/>
      <c r="I181" s="557"/>
      <c r="J181" s="558"/>
      <c r="K181" s="558"/>
    </row>
    <row r="182" spans="1:11" ht="16.5" customHeight="1">
      <c r="A182" s="557"/>
      <c r="B182" s="559"/>
      <c r="C182" s="593"/>
      <c r="D182" s="557"/>
      <c r="E182" s="661"/>
      <c r="F182" s="558"/>
      <c r="G182" s="558"/>
      <c r="H182" s="558"/>
      <c r="I182" s="557"/>
      <c r="J182" s="558"/>
      <c r="K182" s="558"/>
    </row>
    <row r="183" spans="1:11" ht="16.5">
      <c r="A183" s="557"/>
      <c r="B183" s="559"/>
      <c r="C183" s="593"/>
      <c r="D183" s="557"/>
      <c r="E183" s="661"/>
      <c r="F183" s="558"/>
      <c r="G183" s="558"/>
      <c r="H183" s="558"/>
      <c r="I183" s="557"/>
      <c r="J183" s="558"/>
      <c r="K183" s="558"/>
    </row>
    <row r="184" spans="1:11" ht="16.5" customHeight="1">
      <c r="A184" s="557"/>
      <c r="B184" s="559"/>
      <c r="C184" s="593"/>
      <c r="D184" s="557"/>
      <c r="E184" s="661"/>
      <c r="F184" s="558"/>
      <c r="G184" s="558"/>
      <c r="H184" s="558"/>
      <c r="I184" s="557"/>
      <c r="J184" s="558"/>
      <c r="K184" s="558"/>
    </row>
    <row r="185" spans="1:11" ht="16.5">
      <c r="A185" s="557"/>
      <c r="B185" s="559"/>
      <c r="C185" s="593"/>
      <c r="D185" s="557"/>
      <c r="E185" s="661"/>
      <c r="F185" s="558"/>
      <c r="G185" s="558"/>
      <c r="H185" s="558"/>
      <c r="I185" s="557"/>
      <c r="J185" s="558"/>
      <c r="K185" s="558"/>
    </row>
    <row r="186" spans="1:11" ht="16.5" customHeight="1">
      <c r="A186" s="557"/>
      <c r="B186" s="559"/>
      <c r="C186" s="593"/>
      <c r="D186" s="557"/>
      <c r="E186" s="661"/>
      <c r="F186" s="558"/>
      <c r="G186" s="558"/>
      <c r="H186" s="558"/>
      <c r="I186" s="557"/>
      <c r="J186" s="558"/>
      <c r="K186" s="558"/>
    </row>
    <row r="187" spans="1:11" ht="16.5">
      <c r="A187" s="557"/>
      <c r="B187" s="559"/>
      <c r="C187" s="593"/>
      <c r="D187" s="557"/>
      <c r="E187" s="661"/>
      <c r="F187" s="558"/>
      <c r="G187" s="558"/>
      <c r="H187" s="558"/>
      <c r="I187" s="557"/>
      <c r="J187" s="558"/>
      <c r="K187" s="558"/>
    </row>
    <row r="188" spans="1:11" ht="16.5" customHeight="1">
      <c r="A188" s="557"/>
      <c r="B188" s="559"/>
      <c r="C188" s="593"/>
      <c r="D188" s="557"/>
      <c r="E188" s="661"/>
      <c r="F188" s="558"/>
      <c r="G188" s="558"/>
      <c r="H188" s="558"/>
      <c r="I188" s="557"/>
      <c r="J188" s="558"/>
      <c r="K188" s="558"/>
    </row>
    <row r="189" spans="1:11" ht="16.5">
      <c r="A189" s="557"/>
      <c r="B189" s="559"/>
      <c r="C189" s="593"/>
      <c r="D189" s="557"/>
      <c r="E189" s="661"/>
      <c r="F189" s="558"/>
      <c r="G189" s="558"/>
      <c r="H189" s="558"/>
      <c r="I189" s="557"/>
      <c r="J189" s="558"/>
      <c r="K189" s="558"/>
    </row>
    <row r="190" spans="1:11" ht="16.5" customHeight="1">
      <c r="A190" s="557"/>
      <c r="B190" s="559"/>
      <c r="C190" s="593"/>
      <c r="D190" s="557"/>
      <c r="E190" s="661"/>
      <c r="F190" s="558"/>
      <c r="G190" s="558"/>
      <c r="H190" s="558"/>
      <c r="I190" s="557"/>
      <c r="J190" s="558"/>
      <c r="K190" s="558"/>
    </row>
    <row r="191" spans="1:11" ht="16.5">
      <c r="A191" s="557"/>
      <c r="B191" s="559"/>
      <c r="C191" s="593"/>
      <c r="D191" s="557"/>
      <c r="E191" s="661"/>
      <c r="F191" s="558"/>
      <c r="G191" s="558"/>
      <c r="H191" s="558"/>
      <c r="I191" s="557"/>
      <c r="J191" s="558"/>
      <c r="K191" s="558"/>
    </row>
    <row r="192" spans="1:11" ht="16.5" customHeight="1">
      <c r="A192" s="557"/>
      <c r="B192" s="559"/>
      <c r="C192" s="593"/>
      <c r="D192" s="557"/>
      <c r="E192" s="661"/>
      <c r="F192" s="558"/>
      <c r="G192" s="558"/>
      <c r="H192" s="558"/>
      <c r="I192" s="557"/>
      <c r="J192" s="558"/>
      <c r="K192" s="558"/>
    </row>
    <row r="193" spans="1:11" ht="16.5">
      <c r="A193" s="557"/>
      <c r="B193" s="559"/>
      <c r="C193" s="593"/>
      <c r="D193" s="557"/>
      <c r="E193" s="661"/>
      <c r="F193" s="558"/>
      <c r="G193" s="558"/>
      <c r="H193" s="558"/>
      <c r="I193" s="557"/>
      <c r="J193" s="558"/>
      <c r="K193" s="558"/>
    </row>
    <row r="194" spans="1:11" ht="16.5" customHeight="1">
      <c r="A194" s="557"/>
      <c r="B194" s="559"/>
      <c r="C194" s="593"/>
      <c r="D194" s="557"/>
      <c r="E194" s="661"/>
      <c r="F194" s="558"/>
      <c r="G194" s="558"/>
      <c r="H194" s="558"/>
      <c r="I194" s="557"/>
      <c r="J194" s="558"/>
      <c r="K194" s="558"/>
    </row>
    <row r="195" spans="1:11" ht="16.5">
      <c r="A195" s="557"/>
      <c r="B195" s="559"/>
      <c r="C195" s="593"/>
      <c r="D195" s="557"/>
      <c r="E195" s="661"/>
      <c r="F195" s="558"/>
      <c r="G195" s="558"/>
      <c r="H195" s="558"/>
      <c r="I195" s="557"/>
      <c r="J195" s="558"/>
      <c r="K195" s="558"/>
    </row>
    <row r="196" spans="1:11" ht="16.5" customHeight="1">
      <c r="A196" s="557"/>
      <c r="B196" s="559"/>
      <c r="C196" s="593"/>
      <c r="D196" s="557"/>
      <c r="E196" s="661"/>
      <c r="F196" s="558"/>
      <c r="G196" s="558"/>
      <c r="H196" s="558"/>
      <c r="I196" s="557"/>
      <c r="J196" s="558"/>
      <c r="K196" s="558"/>
    </row>
    <row r="197" spans="1:11" ht="16.5">
      <c r="A197" s="557"/>
      <c r="B197" s="559"/>
      <c r="C197" s="593"/>
      <c r="D197" s="557"/>
      <c r="E197" s="661"/>
      <c r="F197" s="558"/>
      <c r="G197" s="558"/>
      <c r="H197" s="558"/>
      <c r="I197" s="557"/>
      <c r="J197" s="558"/>
      <c r="K197" s="558"/>
    </row>
    <row r="198" spans="1:11" ht="16.5" customHeight="1">
      <c r="A198" s="557"/>
      <c r="B198" s="559"/>
      <c r="C198" s="593"/>
      <c r="D198" s="557"/>
      <c r="E198" s="661"/>
      <c r="F198" s="558"/>
      <c r="G198" s="558"/>
      <c r="H198" s="558"/>
      <c r="I198" s="557"/>
      <c r="J198" s="558"/>
      <c r="K198" s="558"/>
    </row>
    <row r="199" spans="1:11" ht="16.5">
      <c r="A199" s="557"/>
      <c r="B199" s="559"/>
      <c r="C199" s="593"/>
      <c r="D199" s="557"/>
      <c r="E199" s="661"/>
      <c r="F199" s="558"/>
      <c r="G199" s="558"/>
      <c r="H199" s="558"/>
      <c r="I199" s="557"/>
      <c r="J199" s="558"/>
      <c r="K199" s="558"/>
    </row>
    <row r="200" spans="1:11" ht="16.5" customHeight="1">
      <c r="A200" s="557"/>
      <c r="B200" s="559"/>
      <c r="C200" s="593"/>
      <c r="D200" s="557"/>
      <c r="E200" s="661"/>
      <c r="F200" s="558"/>
      <c r="G200" s="558"/>
      <c r="H200" s="558"/>
      <c r="I200" s="557"/>
      <c r="J200" s="558"/>
      <c r="K200" s="558"/>
    </row>
    <row r="201" spans="1:11" ht="16.5">
      <c r="A201" s="557"/>
      <c r="B201" s="559"/>
      <c r="C201" s="593"/>
      <c r="D201" s="557"/>
      <c r="E201" s="661"/>
      <c r="F201" s="558"/>
      <c r="G201" s="558"/>
      <c r="H201" s="558"/>
      <c r="I201" s="557"/>
      <c r="J201" s="558"/>
      <c r="K201" s="558"/>
    </row>
    <row r="202" spans="1:11" ht="16.5" customHeight="1">
      <c r="A202" s="557"/>
      <c r="B202" s="559"/>
      <c r="C202" s="593"/>
      <c r="D202" s="557"/>
      <c r="E202" s="661"/>
      <c r="F202" s="558"/>
      <c r="G202" s="558"/>
      <c r="H202" s="558"/>
      <c r="I202" s="557"/>
      <c r="J202" s="558"/>
      <c r="K202" s="558"/>
    </row>
    <row r="203" spans="1:11" ht="16.5">
      <c r="A203" s="557"/>
      <c r="B203" s="559"/>
      <c r="C203" s="593"/>
      <c r="D203" s="557"/>
      <c r="E203" s="661"/>
      <c r="F203" s="558"/>
      <c r="G203" s="558"/>
      <c r="H203" s="558"/>
      <c r="I203" s="557"/>
      <c r="J203" s="558"/>
      <c r="K203" s="558"/>
    </row>
    <row r="204" spans="1:11" ht="16.5" customHeight="1">
      <c r="A204" s="557"/>
      <c r="B204" s="559"/>
      <c r="C204" s="593"/>
      <c r="D204" s="557"/>
      <c r="E204" s="661"/>
      <c r="F204" s="558"/>
      <c r="G204" s="558"/>
      <c r="H204" s="558"/>
      <c r="I204" s="557"/>
      <c r="J204" s="558"/>
      <c r="K204" s="558"/>
    </row>
    <row r="205" spans="1:11" ht="16.5">
      <c r="A205" s="557"/>
      <c r="B205" s="559"/>
      <c r="C205" s="593"/>
      <c r="D205" s="557"/>
      <c r="E205" s="661"/>
      <c r="F205" s="558"/>
      <c r="G205" s="558"/>
      <c r="H205" s="558"/>
      <c r="I205" s="557"/>
      <c r="J205" s="558"/>
      <c r="K205" s="558"/>
    </row>
    <row r="206" spans="1:11" ht="16.5" customHeight="1">
      <c r="A206" s="557"/>
      <c r="B206" s="559"/>
      <c r="C206" s="593"/>
      <c r="D206" s="557"/>
      <c r="E206" s="661"/>
      <c r="F206" s="558"/>
      <c r="G206" s="558"/>
      <c r="H206" s="558"/>
      <c r="I206" s="557"/>
      <c r="J206" s="558"/>
      <c r="K206" s="558"/>
    </row>
    <row r="207" spans="1:11" ht="16.5">
      <c r="A207" s="557"/>
      <c r="B207" s="559"/>
      <c r="C207" s="593"/>
      <c r="D207" s="557"/>
      <c r="E207" s="661"/>
      <c r="F207" s="558"/>
      <c r="G207" s="558"/>
      <c r="H207" s="558"/>
      <c r="I207" s="557"/>
      <c r="J207" s="558"/>
      <c r="K207" s="558"/>
    </row>
    <row r="208" spans="1:11" ht="16.5" customHeight="1">
      <c r="A208" s="557"/>
      <c r="B208" s="559"/>
      <c r="C208" s="593"/>
      <c r="D208" s="557"/>
      <c r="E208" s="661"/>
      <c r="F208" s="558"/>
      <c r="G208" s="558"/>
      <c r="H208" s="558"/>
      <c r="I208" s="557"/>
      <c r="J208" s="558"/>
      <c r="K208" s="558"/>
    </row>
    <row r="209" spans="1:11" ht="16.5">
      <c r="A209" s="557"/>
      <c r="B209" s="559"/>
      <c r="C209" s="593"/>
      <c r="D209" s="557"/>
      <c r="E209" s="661"/>
      <c r="F209" s="558"/>
      <c r="G209" s="558"/>
      <c r="H209" s="558"/>
      <c r="I209" s="557"/>
      <c r="J209" s="558"/>
      <c r="K209" s="558"/>
    </row>
    <row r="210" spans="1:11" ht="16.5" customHeight="1">
      <c r="A210" s="557"/>
      <c r="B210" s="559"/>
      <c r="C210" s="593"/>
      <c r="D210" s="557"/>
      <c r="E210" s="661"/>
      <c r="F210" s="558"/>
      <c r="G210" s="558"/>
      <c r="H210" s="558"/>
      <c r="I210" s="557"/>
      <c r="J210" s="558"/>
      <c r="K210" s="558"/>
    </row>
    <row r="211" spans="1:11" ht="16.5">
      <c r="A211" s="557"/>
      <c r="B211" s="559"/>
      <c r="C211" s="593"/>
      <c r="D211" s="557"/>
      <c r="E211" s="661"/>
      <c r="F211" s="558"/>
      <c r="G211" s="558"/>
      <c r="H211" s="558"/>
      <c r="I211" s="557"/>
      <c r="J211" s="558"/>
      <c r="K211" s="558"/>
    </row>
    <row r="212" spans="1:11" ht="16.5" customHeight="1">
      <c r="A212" s="557"/>
      <c r="B212" s="559"/>
      <c r="C212" s="593"/>
      <c r="D212" s="557"/>
      <c r="E212" s="661"/>
      <c r="F212" s="558"/>
      <c r="G212" s="558"/>
      <c r="H212" s="558"/>
      <c r="I212" s="557"/>
      <c r="J212" s="558"/>
      <c r="K212" s="558"/>
    </row>
    <row r="213" spans="1:11" ht="16.5">
      <c r="A213" s="557"/>
      <c r="B213" s="559"/>
      <c r="C213" s="593"/>
      <c r="D213" s="557"/>
      <c r="E213" s="661"/>
      <c r="F213" s="558"/>
      <c r="G213" s="558"/>
      <c r="H213" s="558"/>
      <c r="I213" s="557"/>
      <c r="J213" s="558"/>
      <c r="K213" s="558"/>
    </row>
    <row r="214" spans="1:11" ht="16.5" customHeight="1">
      <c r="A214" s="557"/>
      <c r="B214" s="559"/>
      <c r="C214" s="593"/>
      <c r="D214" s="557"/>
      <c r="E214" s="661"/>
      <c r="F214" s="558"/>
      <c r="G214" s="558"/>
      <c r="H214" s="558"/>
      <c r="I214" s="557"/>
      <c r="J214" s="558"/>
      <c r="K214" s="558"/>
    </row>
    <row r="215" spans="1:11" ht="16.5">
      <c r="A215" s="557"/>
      <c r="B215" s="559"/>
      <c r="C215" s="593"/>
      <c r="D215" s="557"/>
      <c r="E215" s="661"/>
      <c r="F215" s="558"/>
      <c r="G215" s="558"/>
      <c r="H215" s="558"/>
      <c r="I215" s="557"/>
      <c r="J215" s="558"/>
      <c r="K215" s="558"/>
    </row>
    <row r="216" spans="1:11" ht="16.5" customHeight="1">
      <c r="A216" s="557"/>
      <c r="B216" s="559"/>
      <c r="C216" s="593"/>
      <c r="D216" s="557"/>
      <c r="E216" s="661"/>
      <c r="F216" s="558"/>
      <c r="G216" s="558"/>
      <c r="H216" s="558"/>
      <c r="I216" s="557"/>
      <c r="J216" s="558"/>
      <c r="K216" s="558"/>
    </row>
    <row r="217" spans="1:11" ht="16.5">
      <c r="A217" s="557"/>
      <c r="B217" s="559"/>
      <c r="C217" s="593"/>
      <c r="D217" s="557"/>
      <c r="E217" s="661"/>
      <c r="F217" s="558"/>
      <c r="G217" s="558"/>
      <c r="H217" s="558"/>
      <c r="I217" s="557"/>
      <c r="J217" s="558"/>
      <c r="K217" s="558"/>
    </row>
    <row r="218" spans="1:11" ht="16.5" customHeight="1">
      <c r="A218" s="557"/>
      <c r="B218" s="559"/>
      <c r="C218" s="593"/>
      <c r="D218" s="557"/>
      <c r="E218" s="661"/>
      <c r="F218" s="558"/>
      <c r="G218" s="558"/>
      <c r="H218" s="558"/>
      <c r="I218" s="557"/>
      <c r="J218" s="558"/>
      <c r="K218" s="558"/>
    </row>
    <row r="219" spans="1:11" ht="16.5">
      <c r="A219" s="557"/>
      <c r="B219" s="559"/>
      <c r="C219" s="593"/>
      <c r="D219" s="557"/>
      <c r="E219" s="661"/>
      <c r="F219" s="558"/>
      <c r="G219" s="558"/>
      <c r="H219" s="558"/>
      <c r="I219" s="557"/>
      <c r="J219" s="558"/>
      <c r="K219" s="558"/>
    </row>
    <row r="220" spans="1:11" ht="16.5" customHeight="1">
      <c r="A220" s="557"/>
      <c r="B220" s="559"/>
      <c r="C220" s="593"/>
      <c r="D220" s="557"/>
      <c r="E220" s="661"/>
      <c r="F220" s="558"/>
      <c r="G220" s="558"/>
      <c r="H220" s="558"/>
      <c r="I220" s="557"/>
      <c r="J220" s="558"/>
      <c r="K220" s="558"/>
    </row>
    <row r="221" spans="1:11" ht="16.5">
      <c r="A221" s="557"/>
      <c r="B221" s="559"/>
      <c r="C221" s="593"/>
      <c r="D221" s="557"/>
      <c r="E221" s="661"/>
      <c r="F221" s="558"/>
      <c r="G221" s="558"/>
      <c r="H221" s="558"/>
      <c r="I221" s="557"/>
      <c r="J221" s="558"/>
      <c r="K221" s="558"/>
    </row>
    <row r="222" spans="1:11" ht="16.5" customHeight="1">
      <c r="A222" s="557"/>
      <c r="B222" s="559"/>
      <c r="C222" s="593"/>
      <c r="D222" s="557"/>
      <c r="E222" s="661"/>
      <c r="F222" s="558"/>
      <c r="G222" s="558"/>
      <c r="H222" s="558"/>
      <c r="I222" s="557"/>
      <c r="J222" s="558"/>
      <c r="K222" s="558"/>
    </row>
    <row r="223" spans="1:11" ht="16.5">
      <c r="A223" s="557"/>
      <c r="B223" s="559"/>
      <c r="C223" s="593"/>
      <c r="D223" s="557"/>
      <c r="E223" s="661"/>
      <c r="F223" s="558"/>
      <c r="G223" s="558"/>
      <c r="H223" s="558"/>
      <c r="I223" s="557"/>
      <c r="J223" s="558"/>
      <c r="K223" s="558"/>
    </row>
    <row r="224" spans="1:11" ht="16.5" customHeight="1">
      <c r="A224" s="557"/>
      <c r="B224" s="559"/>
      <c r="C224" s="593"/>
      <c r="D224" s="557"/>
      <c r="E224" s="661"/>
      <c r="F224" s="558"/>
      <c r="G224" s="558"/>
      <c r="H224" s="558"/>
      <c r="I224" s="557"/>
      <c r="J224" s="558"/>
      <c r="K224" s="558"/>
    </row>
    <row r="225" spans="1:11" ht="16.5">
      <c r="A225" s="557"/>
      <c r="B225" s="559"/>
      <c r="C225" s="593"/>
      <c r="D225" s="557"/>
      <c r="E225" s="661"/>
      <c r="F225" s="558"/>
      <c r="G225" s="558"/>
      <c r="H225" s="558"/>
      <c r="I225" s="557"/>
      <c r="J225" s="558"/>
      <c r="K225" s="558"/>
    </row>
    <row r="226" spans="1:11" ht="16.5" customHeight="1">
      <c r="A226" s="557"/>
      <c r="B226" s="559"/>
      <c r="C226" s="593"/>
      <c r="D226" s="557"/>
      <c r="E226" s="661"/>
      <c r="F226" s="558"/>
      <c r="G226" s="558"/>
      <c r="H226" s="558"/>
      <c r="I226" s="557"/>
      <c r="J226" s="558"/>
      <c r="K226" s="558"/>
    </row>
    <row r="227" spans="1:11" ht="16.5">
      <c r="A227" s="557"/>
      <c r="B227" s="559"/>
      <c r="C227" s="593"/>
      <c r="D227" s="557"/>
      <c r="E227" s="661"/>
      <c r="F227" s="558"/>
      <c r="G227" s="558"/>
      <c r="H227" s="558"/>
      <c r="I227" s="557"/>
      <c r="J227" s="558"/>
      <c r="K227" s="558"/>
    </row>
    <row r="228" spans="1:11" ht="16.5" customHeight="1">
      <c r="A228" s="557"/>
      <c r="B228" s="559"/>
      <c r="C228" s="593"/>
      <c r="D228" s="557"/>
      <c r="E228" s="661"/>
      <c r="F228" s="558"/>
      <c r="G228" s="558"/>
      <c r="H228" s="558"/>
      <c r="I228" s="557"/>
      <c r="J228" s="558"/>
      <c r="K228" s="558"/>
    </row>
    <row r="229" spans="1:11" ht="16.5">
      <c r="A229" s="557"/>
      <c r="B229" s="559"/>
      <c r="C229" s="593"/>
      <c r="D229" s="557"/>
      <c r="E229" s="661"/>
      <c r="F229" s="558"/>
      <c r="G229" s="558"/>
      <c r="H229" s="558"/>
      <c r="I229" s="557"/>
      <c r="J229" s="558"/>
      <c r="K229" s="558"/>
    </row>
    <row r="230" spans="1:11" ht="16.5" customHeight="1">
      <c r="A230" s="557"/>
      <c r="B230" s="559"/>
      <c r="C230" s="593"/>
      <c r="D230" s="557"/>
      <c r="E230" s="661"/>
      <c r="F230" s="558"/>
      <c r="G230" s="558"/>
      <c r="H230" s="558"/>
      <c r="I230" s="557"/>
      <c r="J230" s="558"/>
      <c r="K230" s="558"/>
    </row>
    <row r="231" spans="1:11" ht="16.5">
      <c r="A231" s="557"/>
      <c r="B231" s="559"/>
      <c r="C231" s="593"/>
      <c r="D231" s="557"/>
      <c r="E231" s="661"/>
      <c r="F231" s="558"/>
      <c r="G231" s="558"/>
      <c r="H231" s="558"/>
      <c r="I231" s="557"/>
      <c r="J231" s="558"/>
      <c r="K231" s="558"/>
    </row>
    <row r="232" spans="1:11" ht="16.5" customHeight="1">
      <c r="A232" s="557"/>
      <c r="B232" s="559"/>
      <c r="C232" s="593"/>
      <c r="D232" s="557"/>
      <c r="E232" s="661"/>
      <c r="F232" s="558"/>
      <c r="G232" s="558"/>
      <c r="H232" s="558"/>
      <c r="I232" s="557"/>
      <c r="J232" s="558"/>
      <c r="K232" s="558"/>
    </row>
    <row r="233" spans="1:11" ht="16.5">
      <c r="A233" s="557"/>
      <c r="B233" s="559"/>
      <c r="C233" s="593"/>
      <c r="D233" s="557"/>
      <c r="E233" s="661"/>
      <c r="F233" s="558"/>
      <c r="G233" s="558"/>
      <c r="H233" s="558"/>
      <c r="I233" s="557"/>
      <c r="J233" s="558"/>
      <c r="K233" s="558"/>
    </row>
    <row r="234" spans="1:11" ht="16.5" customHeight="1">
      <c r="A234" s="557"/>
      <c r="B234" s="559"/>
      <c r="C234" s="593"/>
      <c r="D234" s="557"/>
      <c r="E234" s="661"/>
      <c r="F234" s="558"/>
      <c r="G234" s="558"/>
      <c r="H234" s="558"/>
      <c r="I234" s="557"/>
      <c r="J234" s="558"/>
      <c r="K234" s="558"/>
    </row>
    <row r="235" spans="1:11" ht="16.5">
      <c r="A235" s="557"/>
      <c r="B235" s="559"/>
      <c r="C235" s="593"/>
      <c r="D235" s="557"/>
      <c r="E235" s="661"/>
      <c r="F235" s="558"/>
      <c r="G235" s="558"/>
      <c r="H235" s="558"/>
      <c r="I235" s="557"/>
      <c r="J235" s="558"/>
      <c r="K235" s="558"/>
    </row>
  </sheetData>
  <mergeCells count="10">
    <mergeCell ref="H17:J17"/>
    <mergeCell ref="H1:I1"/>
    <mergeCell ref="B2:J2"/>
    <mergeCell ref="A3:J3"/>
    <mergeCell ref="A4:A5"/>
    <mergeCell ref="B4:B5"/>
    <mergeCell ref="C4:C5"/>
    <mergeCell ref="D4:D5"/>
    <mergeCell ref="E4:E5"/>
    <mergeCell ref="F4:J4"/>
  </mergeCells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M255"/>
  <sheetViews>
    <sheetView view="pageBreakPreview" topLeftCell="A7" zoomScale="85" zoomScaleNormal="85" zoomScaleSheetLayoutView="85" workbookViewId="0">
      <selection activeCell="F18" sqref="F18"/>
    </sheetView>
  </sheetViews>
  <sheetFormatPr defaultRowHeight="15.75"/>
  <cols>
    <col min="1" max="1" width="5.85546875" style="429" customWidth="1"/>
    <col min="2" max="2" width="33.140625" style="400" customWidth="1"/>
    <col min="3" max="3" width="17.42578125" style="401" customWidth="1"/>
    <col min="4" max="5" width="19" style="429" customWidth="1"/>
    <col min="6" max="6" width="16.28515625" style="399" customWidth="1"/>
    <col min="7" max="7" width="15.28515625" style="399" customWidth="1"/>
    <col min="8" max="8" width="17" style="399" customWidth="1"/>
    <col min="9" max="9" width="14.42578125" style="399" customWidth="1"/>
    <col min="10" max="11" width="15" style="399" customWidth="1"/>
    <col min="12" max="12" width="16.5703125" style="399" customWidth="1"/>
    <col min="13" max="16384" width="9.140625" style="399"/>
  </cols>
  <sheetData>
    <row r="1" spans="1:13" ht="36.75" customHeight="1">
      <c r="A1" s="399"/>
      <c r="B1" s="430" t="s">
        <v>719</v>
      </c>
      <c r="D1" s="401"/>
      <c r="E1" s="401"/>
      <c r="H1" s="578"/>
      <c r="I1" s="807"/>
      <c r="J1" s="1159"/>
      <c r="K1" s="1159"/>
      <c r="L1" s="1159"/>
    </row>
    <row r="2" spans="1:13" ht="28.5" customHeight="1">
      <c r="A2" s="1162" t="s">
        <v>766</v>
      </c>
      <c r="B2" s="1163"/>
      <c r="C2" s="1163"/>
      <c r="D2" s="1163"/>
      <c r="E2" s="1163"/>
      <c r="F2" s="1163"/>
      <c r="G2" s="1163"/>
      <c r="H2" s="1163"/>
      <c r="I2" s="1163"/>
      <c r="J2" s="1163"/>
      <c r="K2" s="1163"/>
      <c r="L2" s="1163"/>
    </row>
    <row r="3" spans="1:13" ht="24.75" customHeight="1">
      <c r="A3" s="1166" t="s">
        <v>820</v>
      </c>
      <c r="B3" s="1166"/>
      <c r="C3" s="1166"/>
      <c r="D3" s="1166"/>
      <c r="E3" s="1166"/>
      <c r="F3" s="1166"/>
      <c r="G3" s="1166"/>
      <c r="H3" s="1166"/>
      <c r="I3" s="1166"/>
      <c r="J3" s="1166"/>
      <c r="K3" s="1166"/>
      <c r="L3" s="1166"/>
    </row>
    <row r="4" spans="1:13" ht="16.5">
      <c r="A4" s="653"/>
      <c r="B4" s="478"/>
      <c r="C4" s="479"/>
      <c r="D4" s="653"/>
      <c r="E4" s="653"/>
      <c r="F4" s="402"/>
      <c r="G4" s="402"/>
      <c r="H4" s="402"/>
      <c r="I4" s="402"/>
      <c r="J4" s="402"/>
      <c r="K4" s="402"/>
      <c r="L4" s="404"/>
    </row>
    <row r="5" spans="1:13" ht="36.75" customHeight="1">
      <c r="A5" s="1164" t="s">
        <v>0</v>
      </c>
      <c r="B5" s="1164" t="s">
        <v>287</v>
      </c>
      <c r="C5" s="1164" t="s">
        <v>184</v>
      </c>
      <c r="D5" s="1164" t="s">
        <v>339</v>
      </c>
      <c r="E5" s="1164" t="s">
        <v>323</v>
      </c>
      <c r="F5" s="1167" t="s">
        <v>765</v>
      </c>
      <c r="G5" s="1168"/>
      <c r="H5" s="1168"/>
      <c r="I5" s="1168"/>
      <c r="J5" s="1169"/>
      <c r="K5" s="1160" t="s">
        <v>532</v>
      </c>
      <c r="L5" s="1160" t="s">
        <v>533</v>
      </c>
    </row>
    <row r="6" spans="1:13" s="406" customFormat="1" ht="61.15" customHeight="1">
      <c r="A6" s="1165"/>
      <c r="B6" s="1165"/>
      <c r="C6" s="1165"/>
      <c r="D6" s="1165"/>
      <c r="E6" s="1165"/>
      <c r="F6" s="369" t="s">
        <v>707</v>
      </c>
      <c r="G6" s="369" t="s">
        <v>708</v>
      </c>
      <c r="H6" s="369" t="s">
        <v>709</v>
      </c>
      <c r="I6" s="369" t="s">
        <v>710</v>
      </c>
      <c r="J6" s="369" t="s">
        <v>711</v>
      </c>
      <c r="K6" s="1160"/>
      <c r="L6" s="1160"/>
    </row>
    <row r="7" spans="1:13" ht="36.75" customHeight="1">
      <c r="A7" s="407" t="s">
        <v>101</v>
      </c>
      <c r="B7" s="408" t="s">
        <v>340</v>
      </c>
      <c r="C7" s="409" t="s">
        <v>5</v>
      </c>
      <c r="D7" s="410"/>
      <c r="E7" s="410"/>
      <c r="F7" s="410"/>
      <c r="G7" s="410"/>
      <c r="H7" s="410"/>
      <c r="I7" s="410"/>
      <c r="J7" s="410"/>
      <c r="K7" s="410"/>
      <c r="L7" s="411"/>
    </row>
    <row r="8" spans="1:13" s="413" customFormat="1" ht="29.25" customHeight="1">
      <c r="A8" s="407" t="s">
        <v>102</v>
      </c>
      <c r="B8" s="408" t="s">
        <v>341</v>
      </c>
      <c r="C8" s="409" t="s">
        <v>342</v>
      </c>
      <c r="D8" s="410"/>
      <c r="E8" s="410"/>
      <c r="F8" s="412"/>
      <c r="G8" s="412"/>
      <c r="H8" s="412"/>
      <c r="I8" s="412"/>
      <c r="J8" s="412"/>
      <c r="K8" s="412"/>
      <c r="L8" s="407"/>
    </row>
    <row r="9" spans="1:13" s="413" customFormat="1" ht="29.25" customHeight="1">
      <c r="A9" s="407" t="s">
        <v>115</v>
      </c>
      <c r="B9" s="414" t="s">
        <v>343</v>
      </c>
      <c r="C9" s="405"/>
      <c r="D9" s="801"/>
      <c r="E9" s="801"/>
      <c r="F9" s="412"/>
      <c r="G9" s="802"/>
      <c r="H9" s="802"/>
      <c r="I9" s="802"/>
      <c r="J9" s="802"/>
      <c r="K9" s="802"/>
      <c r="L9" s="407"/>
    </row>
    <row r="10" spans="1:13" ht="26.25" customHeight="1">
      <c r="A10" s="415">
        <v>1</v>
      </c>
      <c r="B10" s="416" t="s">
        <v>745</v>
      </c>
      <c r="C10" s="409" t="s">
        <v>682</v>
      </c>
      <c r="D10" s="1042">
        <v>100041.3</v>
      </c>
      <c r="E10" s="978">
        <f>21168+22128+23174+24078+25000</f>
        <v>115548</v>
      </c>
      <c r="F10" s="1042">
        <v>21481.5</v>
      </c>
      <c r="G10" s="1043">
        <v>22337.71</v>
      </c>
      <c r="H10" s="1043">
        <v>23249.63</v>
      </c>
      <c r="I10" s="1043">
        <v>25080.91</v>
      </c>
      <c r="J10" s="1043">
        <v>26733.439999999999</v>
      </c>
      <c r="K10" s="978">
        <f>SUM(F10:J10)</f>
        <v>118883.19</v>
      </c>
      <c r="L10" s="421" t="s">
        <v>78</v>
      </c>
      <c r="M10" s="417"/>
    </row>
    <row r="11" spans="1:13" ht="26.25" customHeight="1">
      <c r="A11" s="415"/>
      <c r="B11" s="416" t="s">
        <v>345</v>
      </c>
      <c r="C11" s="409" t="s">
        <v>682</v>
      </c>
      <c r="D11" s="1043">
        <v>56881.99</v>
      </c>
      <c r="E11" s="978">
        <v>68575</v>
      </c>
      <c r="F11" s="1043">
        <v>12550.79</v>
      </c>
      <c r="G11" s="1043">
        <v>13163.47</v>
      </c>
      <c r="H11" s="1043">
        <v>13787.44</v>
      </c>
      <c r="I11" s="1043">
        <v>14375.03</v>
      </c>
      <c r="J11" s="1043">
        <v>14812.61</v>
      </c>
      <c r="K11" s="978">
        <f>SUM(F11:J11)</f>
        <v>68689.34</v>
      </c>
      <c r="L11" s="421" t="s">
        <v>78</v>
      </c>
      <c r="M11" s="419"/>
    </row>
    <row r="12" spans="1:13" ht="26.25" customHeight="1">
      <c r="A12" s="415"/>
      <c r="B12" s="416" t="s">
        <v>346</v>
      </c>
      <c r="C12" s="409" t="s">
        <v>682</v>
      </c>
      <c r="D12" s="1043">
        <f>D10-D11</f>
        <v>43159.310000000005</v>
      </c>
      <c r="E12" s="978">
        <f t="shared" ref="E12:K12" si="0">E10-E11</f>
        <v>46973</v>
      </c>
      <c r="F12" s="1043">
        <f t="shared" si="0"/>
        <v>8930.7099999999991</v>
      </c>
      <c r="G12" s="1043">
        <f t="shared" si="0"/>
        <v>9174.24</v>
      </c>
      <c r="H12" s="1043">
        <f t="shared" si="0"/>
        <v>9462.19</v>
      </c>
      <c r="I12" s="1043">
        <f t="shared" si="0"/>
        <v>10705.88</v>
      </c>
      <c r="J12" s="1043">
        <f t="shared" si="0"/>
        <v>11920.829999999998</v>
      </c>
      <c r="K12" s="978">
        <f t="shared" si="0"/>
        <v>50193.850000000006</v>
      </c>
      <c r="L12" s="421" t="s">
        <v>78</v>
      </c>
      <c r="M12" s="417"/>
    </row>
    <row r="13" spans="1:13" ht="26.25" hidden="1" customHeight="1">
      <c r="A13" s="415"/>
      <c r="B13" s="416" t="s">
        <v>347</v>
      </c>
      <c r="C13" s="409" t="s">
        <v>682</v>
      </c>
      <c r="D13" s="808"/>
      <c r="E13" s="815"/>
      <c r="F13" s="809"/>
      <c r="G13" s="809"/>
      <c r="H13" s="809"/>
      <c r="I13" s="809"/>
      <c r="J13" s="809"/>
      <c r="K13" s="809"/>
      <c r="L13" s="421"/>
      <c r="M13" s="417"/>
    </row>
    <row r="14" spans="1:13" ht="26.25" hidden="1" customHeight="1">
      <c r="A14" s="415"/>
      <c r="B14" s="416" t="s">
        <v>348</v>
      </c>
      <c r="C14" s="409" t="s">
        <v>682</v>
      </c>
      <c r="D14" s="810"/>
      <c r="E14" s="815"/>
      <c r="F14" s="811"/>
      <c r="G14" s="811"/>
      <c r="H14" s="811"/>
      <c r="I14" s="811"/>
      <c r="J14" s="811"/>
      <c r="K14" s="811"/>
      <c r="L14" s="421"/>
      <c r="M14" s="417"/>
    </row>
    <row r="15" spans="1:13" ht="26.25" hidden="1" customHeight="1">
      <c r="A15" s="415"/>
      <c r="B15" s="416" t="s">
        <v>522</v>
      </c>
      <c r="C15" s="409" t="s">
        <v>683</v>
      </c>
      <c r="D15" s="810"/>
      <c r="E15" s="815"/>
      <c r="F15" s="811"/>
      <c r="G15" s="811"/>
      <c r="H15" s="811"/>
      <c r="I15" s="811"/>
      <c r="J15" s="811"/>
      <c r="K15" s="811"/>
      <c r="L15" s="421"/>
      <c r="M15" s="417"/>
    </row>
    <row r="16" spans="1:13" ht="26.25" hidden="1" customHeight="1">
      <c r="A16" s="415"/>
      <c r="B16" s="420" t="s">
        <v>349</v>
      </c>
      <c r="C16" s="409" t="s">
        <v>682</v>
      </c>
      <c r="D16" s="421"/>
      <c r="E16" s="815"/>
      <c r="F16" s="421"/>
      <c r="G16" s="421"/>
      <c r="H16" s="421"/>
      <c r="I16" s="421"/>
      <c r="J16" s="421"/>
      <c r="K16" s="421"/>
      <c r="L16" s="421"/>
    </row>
    <row r="17" spans="1:13" ht="32.1" customHeight="1">
      <c r="A17" s="415">
        <v>2</v>
      </c>
      <c r="B17" s="420" t="s">
        <v>746</v>
      </c>
      <c r="C17" s="409" t="s">
        <v>683</v>
      </c>
      <c r="D17" s="978">
        <v>161</v>
      </c>
      <c r="E17" s="978">
        <v>420</v>
      </c>
      <c r="F17" s="1043">
        <v>182.22</v>
      </c>
      <c r="G17" s="1042">
        <v>21.2</v>
      </c>
      <c r="H17" s="1043">
        <v>0.92</v>
      </c>
      <c r="I17" s="1043"/>
      <c r="J17" s="1043"/>
      <c r="K17" s="1043">
        <f>SUM(F17:J17)</f>
        <v>204.33999999999997</v>
      </c>
      <c r="L17" s="421" t="s">
        <v>42</v>
      </c>
    </row>
    <row r="18" spans="1:13" ht="34.35" customHeight="1">
      <c r="A18" s="415">
        <v>3</v>
      </c>
      <c r="B18" s="420" t="s">
        <v>90</v>
      </c>
      <c r="C18" s="409" t="s">
        <v>301</v>
      </c>
      <c r="D18" s="1042">
        <v>35.4</v>
      </c>
      <c r="E18" s="978">
        <v>40</v>
      </c>
      <c r="F18" s="1042">
        <v>34.6</v>
      </c>
      <c r="G18" s="1042">
        <v>34.4</v>
      </c>
      <c r="H18" s="1042">
        <v>35.33</v>
      </c>
      <c r="I18" s="1042">
        <v>37.479999999999997</v>
      </c>
      <c r="J18" s="978">
        <v>38</v>
      </c>
      <c r="K18" s="978">
        <f>J18</f>
        <v>38</v>
      </c>
      <c r="L18" s="986" t="s">
        <v>42</v>
      </c>
    </row>
    <row r="19" spans="1:13" ht="34.35" customHeight="1">
      <c r="A19" s="415">
        <v>4</v>
      </c>
      <c r="B19" s="984" t="s">
        <v>701</v>
      </c>
      <c r="C19" s="985" t="s">
        <v>700</v>
      </c>
      <c r="D19" s="978">
        <v>83676</v>
      </c>
      <c r="E19" s="978">
        <v>102933</v>
      </c>
      <c r="F19" s="978">
        <v>87555</v>
      </c>
      <c r="G19" s="978">
        <v>93293</v>
      </c>
      <c r="H19" s="978">
        <v>99491</v>
      </c>
      <c r="I19" s="978">
        <v>82982</v>
      </c>
      <c r="J19" s="978">
        <v>82615</v>
      </c>
      <c r="K19" s="978">
        <v>82615</v>
      </c>
      <c r="L19" s="987" t="s">
        <v>42</v>
      </c>
    </row>
    <row r="20" spans="1:13" ht="34.35" customHeight="1">
      <c r="A20" s="415">
        <v>5</v>
      </c>
      <c r="B20" s="984" t="s">
        <v>702</v>
      </c>
      <c r="C20" s="985" t="s">
        <v>700</v>
      </c>
      <c r="D20" s="978">
        <v>189310</v>
      </c>
      <c r="E20" s="978">
        <v>348000</v>
      </c>
      <c r="F20" s="978">
        <v>185700</v>
      </c>
      <c r="G20" s="978">
        <v>213620</v>
      </c>
      <c r="H20" s="978">
        <v>232110</v>
      </c>
      <c r="I20" s="978">
        <v>247820</v>
      </c>
      <c r="J20" s="978">
        <v>254810</v>
      </c>
      <c r="K20" s="978">
        <f>J20</f>
        <v>254810</v>
      </c>
      <c r="L20" s="987" t="s">
        <v>42</v>
      </c>
    </row>
    <row r="21" spans="1:13" ht="30.6" customHeight="1">
      <c r="A21" s="415">
        <v>6</v>
      </c>
      <c r="B21" s="420" t="s">
        <v>747</v>
      </c>
      <c r="C21" s="409" t="s">
        <v>682</v>
      </c>
      <c r="D21" s="978">
        <f t="shared" ref="D21:J21" si="1">D22+D23</f>
        <v>167</v>
      </c>
      <c r="E21" s="1042">
        <f t="shared" si="1"/>
        <v>395.2</v>
      </c>
      <c r="F21" s="1043">
        <f t="shared" si="1"/>
        <v>50.28</v>
      </c>
      <c r="G21" s="1042">
        <f t="shared" si="1"/>
        <v>55.4</v>
      </c>
      <c r="H21" s="1042">
        <f t="shared" si="1"/>
        <v>63.3</v>
      </c>
      <c r="I21" s="1042">
        <f t="shared" si="1"/>
        <v>130.5</v>
      </c>
      <c r="J21" s="1042">
        <f t="shared" si="1"/>
        <v>124.4</v>
      </c>
      <c r="K21" s="1043">
        <f>SUM(F21:J21)</f>
        <v>423.88</v>
      </c>
      <c r="L21" s="421" t="s">
        <v>78</v>
      </c>
    </row>
    <row r="22" spans="1:13" ht="30.6" customHeight="1">
      <c r="A22" s="1041" t="s">
        <v>284</v>
      </c>
      <c r="B22" s="380" t="s">
        <v>749</v>
      </c>
      <c r="C22" s="409" t="s">
        <v>682</v>
      </c>
      <c r="D22" s="978">
        <v>73</v>
      </c>
      <c r="E22" s="1042">
        <v>186.6</v>
      </c>
      <c r="F22" s="1043">
        <v>20.58</v>
      </c>
      <c r="G22" s="1042">
        <v>25.4</v>
      </c>
      <c r="H22" s="1042">
        <v>27.8</v>
      </c>
      <c r="I22" s="1042">
        <v>58.5</v>
      </c>
      <c r="J22" s="1042">
        <v>79.7</v>
      </c>
      <c r="K22" s="1043">
        <f>SUM(F22:J22)</f>
        <v>211.98000000000002</v>
      </c>
      <c r="L22" s="421" t="s">
        <v>78</v>
      </c>
    </row>
    <row r="23" spans="1:13" ht="30.6" customHeight="1">
      <c r="A23" s="1041" t="s">
        <v>284</v>
      </c>
      <c r="B23" s="380" t="s">
        <v>750</v>
      </c>
      <c r="C23" s="409" t="s">
        <v>682</v>
      </c>
      <c r="D23" s="978">
        <v>94</v>
      </c>
      <c r="E23" s="1042">
        <v>208.6</v>
      </c>
      <c r="F23" s="1042">
        <v>29.7</v>
      </c>
      <c r="G23" s="978">
        <v>30</v>
      </c>
      <c r="H23" s="1042">
        <v>35.5</v>
      </c>
      <c r="I23" s="978">
        <v>72</v>
      </c>
      <c r="J23" s="1042">
        <v>44.7</v>
      </c>
      <c r="K23" s="1042">
        <f>SUM(F23:J23)</f>
        <v>211.89999999999998</v>
      </c>
      <c r="L23" s="421" t="s">
        <v>78</v>
      </c>
    </row>
    <row r="24" spans="1:13" ht="30.75" customHeight="1">
      <c r="A24" s="415">
        <v>7</v>
      </c>
      <c r="B24" s="420" t="s">
        <v>748</v>
      </c>
      <c r="C24" s="409" t="s">
        <v>683</v>
      </c>
      <c r="D24" s="1042">
        <v>38.5</v>
      </c>
      <c r="E24" s="978">
        <v>60</v>
      </c>
      <c r="F24" s="978">
        <v>40</v>
      </c>
      <c r="G24" s="978">
        <v>45</v>
      </c>
      <c r="H24" s="978">
        <v>60</v>
      </c>
      <c r="I24" s="978">
        <v>65</v>
      </c>
      <c r="J24" s="978">
        <v>70</v>
      </c>
      <c r="K24" s="978">
        <v>70</v>
      </c>
      <c r="L24" s="421" t="s">
        <v>78</v>
      </c>
    </row>
    <row r="25" spans="1:13" ht="16.5">
      <c r="A25" s="422"/>
      <c r="B25" s="423"/>
      <c r="C25" s="403"/>
      <c r="D25" s="424"/>
      <c r="E25" s="424"/>
      <c r="F25" s="425"/>
      <c r="G25" s="425"/>
      <c r="H25" s="425"/>
      <c r="I25" s="425"/>
      <c r="J25" s="425"/>
      <c r="K25" s="425"/>
      <c r="L25" s="404"/>
    </row>
    <row r="26" spans="1:13" ht="16.5">
      <c r="A26" s="422"/>
      <c r="B26" s="426"/>
      <c r="C26" s="403"/>
      <c r="D26" s="424"/>
      <c r="E26" s="424"/>
      <c r="F26" s="427"/>
      <c r="G26" s="425"/>
      <c r="H26" s="425"/>
      <c r="I26" s="425"/>
      <c r="J26" s="425"/>
      <c r="K26" s="425"/>
      <c r="L26" s="404"/>
      <c r="M26" s="417"/>
    </row>
    <row r="27" spans="1:13" ht="16.5">
      <c r="A27" s="422"/>
      <c r="B27" s="423"/>
      <c r="C27" s="403"/>
      <c r="D27" s="422"/>
      <c r="E27" s="422"/>
      <c r="F27" s="428"/>
      <c r="G27" s="428"/>
      <c r="H27" s="428"/>
      <c r="I27" s="428"/>
      <c r="J27" s="428"/>
      <c r="K27" s="428"/>
      <c r="L27" s="404"/>
    </row>
    <row r="28" spans="1:13" ht="16.5">
      <c r="A28" s="422"/>
      <c r="B28" s="423"/>
      <c r="C28" s="403"/>
      <c r="D28" s="422"/>
      <c r="E28" s="422"/>
      <c r="F28" s="428"/>
      <c r="G28" s="428"/>
      <c r="H28" s="428"/>
      <c r="I28" s="428"/>
      <c r="J28" s="428"/>
      <c r="K28" s="428"/>
      <c r="L28" s="404"/>
    </row>
    <row r="29" spans="1:13" ht="16.5">
      <c r="A29" s="422"/>
      <c r="B29" s="423"/>
      <c r="C29" s="403"/>
      <c r="D29" s="422"/>
      <c r="E29" s="422"/>
      <c r="F29" s="428"/>
      <c r="G29" s="428"/>
      <c r="H29" s="428"/>
      <c r="I29" s="428"/>
      <c r="J29" s="428"/>
      <c r="K29" s="428"/>
      <c r="L29" s="404"/>
    </row>
    <row r="30" spans="1:13" ht="16.5">
      <c r="A30" s="422"/>
      <c r="B30" s="423"/>
      <c r="C30" s="403"/>
      <c r="D30" s="422"/>
      <c r="E30" s="422"/>
      <c r="F30" s="428"/>
      <c r="G30" s="428"/>
      <c r="H30" s="428"/>
      <c r="I30" s="428"/>
      <c r="J30" s="428"/>
      <c r="K30" s="428"/>
      <c r="L30" s="404"/>
    </row>
    <row r="31" spans="1:13" ht="16.5">
      <c r="A31" s="422"/>
      <c r="B31" s="423"/>
      <c r="C31" s="403"/>
      <c r="D31" s="422"/>
      <c r="E31" s="422"/>
      <c r="F31" s="428"/>
      <c r="G31" s="428"/>
      <c r="H31" s="428"/>
      <c r="I31" s="428"/>
      <c r="J31" s="428"/>
      <c r="K31" s="428"/>
      <c r="L31" s="404"/>
    </row>
    <row r="32" spans="1:13" ht="16.5">
      <c r="A32" s="422"/>
      <c r="B32" s="423"/>
      <c r="C32" s="403"/>
      <c r="D32" s="422"/>
      <c r="E32" s="422"/>
      <c r="F32" s="404"/>
      <c r="G32" s="404"/>
      <c r="H32" s="404"/>
      <c r="I32" s="404"/>
      <c r="J32" s="404"/>
      <c r="K32" s="404"/>
      <c r="L32" s="404"/>
    </row>
    <row r="33" spans="1:12" ht="18.75">
      <c r="A33" s="422"/>
      <c r="B33" s="423"/>
      <c r="C33" s="812"/>
      <c r="D33" s="422"/>
      <c r="E33" s="422"/>
      <c r="F33" s="404"/>
      <c r="G33" s="404"/>
      <c r="H33" s="404"/>
      <c r="I33" s="404"/>
      <c r="J33" s="404"/>
      <c r="K33" s="404"/>
      <c r="L33" s="404"/>
    </row>
    <row r="34" spans="1:12" ht="18.75">
      <c r="A34" s="422"/>
      <c r="B34" s="423"/>
      <c r="C34" s="813"/>
      <c r="D34" s="422"/>
      <c r="E34" s="422"/>
      <c r="F34" s="404"/>
      <c r="G34" s="404"/>
      <c r="H34" s="404"/>
      <c r="I34" s="404"/>
      <c r="J34" s="404"/>
      <c r="K34" s="404"/>
      <c r="L34" s="404"/>
    </row>
    <row r="35" spans="1:12" ht="18.75">
      <c r="A35" s="422"/>
      <c r="B35" s="423"/>
      <c r="C35" s="813"/>
      <c r="D35" s="422"/>
      <c r="E35" s="422"/>
      <c r="F35" s="404"/>
      <c r="G35" s="404"/>
      <c r="H35" s="404"/>
      <c r="I35" s="404"/>
      <c r="J35" s="404"/>
      <c r="K35" s="404"/>
      <c r="L35" s="404"/>
    </row>
    <row r="36" spans="1:12" ht="16.5">
      <c r="A36" s="422"/>
      <c r="B36" s="423"/>
      <c r="C36" s="814"/>
      <c r="D36" s="422"/>
      <c r="E36" s="422"/>
      <c r="F36" s="404"/>
      <c r="G36" s="404"/>
      <c r="H36" s="404"/>
      <c r="I36" s="404"/>
      <c r="J36" s="404"/>
      <c r="K36" s="404"/>
      <c r="L36" s="404"/>
    </row>
    <row r="37" spans="1:12" ht="16.5">
      <c r="A37" s="422"/>
      <c r="B37" s="423"/>
      <c r="C37" s="814"/>
      <c r="D37" s="422"/>
      <c r="E37" s="422"/>
      <c r="F37" s="404"/>
      <c r="G37" s="404"/>
      <c r="H37" s="404"/>
      <c r="I37" s="404"/>
      <c r="J37" s="404"/>
      <c r="K37" s="404"/>
      <c r="L37" s="404"/>
    </row>
    <row r="38" spans="1:12" ht="16.5">
      <c r="A38" s="422"/>
      <c r="B38" s="423"/>
      <c r="C38" s="814"/>
      <c r="D38" s="422"/>
      <c r="E38" s="422"/>
      <c r="F38" s="404"/>
      <c r="G38" s="404"/>
      <c r="H38" s="404"/>
      <c r="I38" s="404"/>
      <c r="J38" s="404"/>
      <c r="K38" s="404"/>
      <c r="L38" s="404"/>
    </row>
    <row r="39" spans="1:12" ht="16.5">
      <c r="A39" s="422"/>
      <c r="B39" s="423"/>
      <c r="C39" s="595"/>
      <c r="D39" s="422"/>
      <c r="E39" s="422"/>
      <c r="F39" s="404"/>
      <c r="G39" s="404"/>
      <c r="H39" s="404"/>
      <c r="I39" s="404"/>
      <c r="J39" s="404"/>
      <c r="K39" s="404"/>
      <c r="L39" s="404"/>
    </row>
    <row r="40" spans="1:12" ht="16.5">
      <c r="A40" s="422"/>
      <c r="B40" s="423"/>
      <c r="C40" s="403"/>
      <c r="D40" s="422"/>
      <c r="E40" s="422"/>
      <c r="F40" s="404"/>
      <c r="G40" s="404"/>
      <c r="H40" s="404"/>
      <c r="I40" s="404"/>
      <c r="J40" s="404"/>
      <c r="K40" s="404"/>
      <c r="L40" s="404"/>
    </row>
    <row r="41" spans="1:12" ht="16.5">
      <c r="A41" s="422"/>
      <c r="B41" s="423"/>
      <c r="C41" s="403"/>
      <c r="D41" s="422"/>
      <c r="E41" s="422"/>
      <c r="F41" s="404"/>
      <c r="G41" s="404"/>
      <c r="H41" s="404"/>
      <c r="I41" s="404"/>
      <c r="J41" s="404"/>
      <c r="K41" s="404"/>
      <c r="L41" s="404"/>
    </row>
    <row r="42" spans="1:12" ht="16.5">
      <c r="A42" s="422"/>
      <c r="B42" s="423"/>
      <c r="C42" s="403"/>
      <c r="D42" s="422"/>
      <c r="E42" s="422"/>
      <c r="F42" s="404"/>
      <c r="G42" s="404"/>
      <c r="H42" s="404"/>
      <c r="I42" s="404"/>
      <c r="J42" s="404"/>
      <c r="K42" s="404"/>
      <c r="L42" s="404"/>
    </row>
    <row r="43" spans="1:12" ht="16.5">
      <c r="A43" s="422"/>
      <c r="B43" s="423"/>
      <c r="C43" s="403"/>
      <c r="D43" s="422"/>
      <c r="E43" s="422"/>
      <c r="F43" s="404"/>
      <c r="G43" s="404"/>
      <c r="H43" s="404"/>
      <c r="I43" s="404"/>
      <c r="J43" s="404"/>
      <c r="K43" s="404"/>
      <c r="L43" s="404"/>
    </row>
    <row r="44" spans="1:12" ht="16.5">
      <c r="A44" s="422"/>
      <c r="B44" s="423"/>
      <c r="C44" s="403"/>
      <c r="D44" s="422"/>
      <c r="E44" s="422"/>
      <c r="F44" s="404"/>
      <c r="G44" s="404"/>
      <c r="H44" s="404"/>
      <c r="I44" s="404"/>
      <c r="J44" s="404"/>
      <c r="K44" s="404"/>
      <c r="L44" s="404"/>
    </row>
    <row r="45" spans="1:12" ht="16.5">
      <c r="A45" s="422"/>
      <c r="B45" s="423"/>
      <c r="C45" s="403"/>
      <c r="D45" s="422"/>
      <c r="E45" s="422"/>
      <c r="F45" s="404"/>
      <c r="G45" s="404"/>
      <c r="H45" s="404"/>
      <c r="I45" s="404"/>
      <c r="J45" s="404"/>
      <c r="K45" s="404"/>
      <c r="L45" s="404"/>
    </row>
    <row r="46" spans="1:12" ht="16.5">
      <c r="A46" s="422"/>
      <c r="B46" s="423"/>
      <c r="C46" s="403"/>
      <c r="D46" s="422"/>
      <c r="E46" s="422"/>
      <c r="F46" s="404"/>
      <c r="G46" s="404"/>
      <c r="H46" s="404"/>
      <c r="I46" s="404"/>
      <c r="J46" s="404"/>
      <c r="K46" s="404"/>
      <c r="L46" s="404"/>
    </row>
    <row r="47" spans="1:12" ht="16.5">
      <c r="A47" s="422"/>
      <c r="B47" s="423"/>
      <c r="C47" s="403"/>
      <c r="D47" s="422"/>
      <c r="E47" s="422"/>
      <c r="F47" s="404"/>
      <c r="G47" s="404"/>
      <c r="H47" s="404"/>
      <c r="I47" s="404"/>
      <c r="J47" s="404"/>
      <c r="K47" s="404"/>
      <c r="L47" s="404"/>
    </row>
    <row r="48" spans="1:12" ht="16.5">
      <c r="A48" s="422"/>
      <c r="B48" s="423"/>
      <c r="C48" s="403"/>
      <c r="D48" s="422"/>
      <c r="E48" s="422"/>
      <c r="F48" s="404"/>
      <c r="G48" s="404"/>
      <c r="H48" s="404"/>
      <c r="I48" s="404"/>
      <c r="J48" s="404"/>
      <c r="K48" s="404"/>
      <c r="L48" s="404"/>
    </row>
    <row r="49" spans="1:12" ht="16.5">
      <c r="A49" s="422"/>
      <c r="B49" s="423"/>
      <c r="C49" s="403"/>
      <c r="D49" s="422"/>
      <c r="E49" s="422"/>
      <c r="F49" s="404"/>
      <c r="G49" s="404"/>
      <c r="H49" s="404"/>
      <c r="I49" s="404"/>
      <c r="J49" s="404"/>
      <c r="K49" s="404"/>
      <c r="L49" s="404"/>
    </row>
    <row r="50" spans="1:12" ht="16.5">
      <c r="A50" s="422"/>
      <c r="B50" s="423"/>
      <c r="C50" s="403"/>
      <c r="D50" s="422"/>
      <c r="E50" s="422"/>
      <c r="F50" s="404"/>
      <c r="G50" s="404"/>
      <c r="H50" s="404"/>
      <c r="I50" s="404"/>
      <c r="J50" s="404"/>
      <c r="K50" s="404"/>
      <c r="L50" s="404"/>
    </row>
    <row r="51" spans="1:12" ht="16.5">
      <c r="A51" s="422"/>
      <c r="B51" s="423"/>
      <c r="C51" s="403"/>
      <c r="D51" s="422"/>
      <c r="E51" s="422"/>
      <c r="F51" s="404"/>
      <c r="G51" s="404"/>
      <c r="H51" s="404"/>
      <c r="I51" s="404"/>
      <c r="J51" s="404"/>
      <c r="K51" s="404"/>
      <c r="L51" s="404"/>
    </row>
    <row r="52" spans="1:12" ht="16.5">
      <c r="A52" s="422"/>
      <c r="B52" s="423"/>
      <c r="C52" s="403"/>
      <c r="D52" s="422"/>
      <c r="E52" s="422"/>
      <c r="F52" s="404"/>
      <c r="G52" s="404"/>
      <c r="H52" s="404"/>
      <c r="I52" s="404"/>
      <c r="J52" s="404"/>
      <c r="K52" s="404"/>
      <c r="L52" s="404"/>
    </row>
    <row r="53" spans="1:12" ht="16.5">
      <c r="A53" s="422"/>
      <c r="B53" s="423"/>
      <c r="C53" s="403"/>
      <c r="D53" s="422"/>
      <c r="E53" s="422"/>
      <c r="F53" s="404"/>
      <c r="G53" s="404"/>
      <c r="H53" s="404"/>
      <c r="I53" s="404"/>
      <c r="J53" s="404"/>
      <c r="K53" s="404"/>
      <c r="L53" s="404"/>
    </row>
    <row r="54" spans="1:12" ht="16.5">
      <c r="A54" s="422"/>
      <c r="B54" s="423"/>
      <c r="C54" s="403"/>
      <c r="D54" s="422"/>
      <c r="E54" s="422"/>
      <c r="F54" s="404"/>
      <c r="G54" s="404"/>
      <c r="H54" s="404"/>
      <c r="I54" s="404"/>
      <c r="J54" s="404"/>
      <c r="K54" s="404"/>
      <c r="L54" s="404"/>
    </row>
    <row r="55" spans="1:12" ht="16.5">
      <c r="A55" s="422"/>
      <c r="B55" s="423"/>
      <c r="C55" s="403"/>
      <c r="D55" s="422"/>
      <c r="E55" s="422"/>
      <c r="F55" s="404"/>
      <c r="G55" s="404"/>
      <c r="H55" s="404"/>
      <c r="I55" s="404"/>
      <c r="J55" s="404"/>
      <c r="K55" s="404"/>
      <c r="L55" s="404"/>
    </row>
    <row r="56" spans="1:12" ht="16.5">
      <c r="A56" s="422"/>
      <c r="B56" s="423"/>
      <c r="C56" s="403"/>
      <c r="D56" s="422"/>
      <c r="E56" s="422"/>
      <c r="F56" s="404"/>
      <c r="G56" s="404"/>
      <c r="H56" s="404"/>
      <c r="I56" s="404"/>
      <c r="J56" s="404"/>
      <c r="K56" s="404"/>
      <c r="L56" s="404"/>
    </row>
    <row r="57" spans="1:12" ht="16.5">
      <c r="A57" s="422"/>
      <c r="B57" s="423"/>
      <c r="C57" s="403"/>
      <c r="D57" s="422"/>
      <c r="E57" s="422"/>
      <c r="F57" s="404"/>
      <c r="G57" s="404"/>
      <c r="H57" s="404"/>
      <c r="I57" s="404"/>
      <c r="J57" s="404"/>
      <c r="K57" s="404"/>
      <c r="L57" s="404"/>
    </row>
    <row r="58" spans="1:12" ht="16.5">
      <c r="A58" s="422"/>
      <c r="B58" s="423"/>
      <c r="C58" s="403"/>
      <c r="D58" s="422"/>
      <c r="E58" s="422"/>
      <c r="F58" s="404"/>
      <c r="G58" s="404"/>
      <c r="H58" s="404"/>
      <c r="I58" s="404"/>
      <c r="J58" s="404"/>
      <c r="K58" s="404"/>
      <c r="L58" s="404"/>
    </row>
    <row r="59" spans="1:12" ht="16.5">
      <c r="A59" s="422"/>
      <c r="B59" s="423"/>
      <c r="C59" s="403"/>
      <c r="D59" s="422"/>
      <c r="E59" s="422"/>
      <c r="F59" s="404"/>
      <c r="G59" s="404"/>
      <c r="H59" s="404"/>
      <c r="I59" s="404"/>
      <c r="J59" s="404"/>
      <c r="K59" s="404"/>
      <c r="L59" s="404"/>
    </row>
    <row r="60" spans="1:12" ht="16.5">
      <c r="A60" s="422"/>
      <c r="B60" s="423"/>
      <c r="C60" s="403"/>
      <c r="D60" s="422"/>
      <c r="E60" s="422"/>
      <c r="F60" s="404"/>
      <c r="G60" s="404"/>
      <c r="H60" s="404"/>
      <c r="I60" s="404"/>
      <c r="J60" s="404"/>
      <c r="K60" s="404"/>
      <c r="L60" s="404"/>
    </row>
    <row r="61" spans="1:12" ht="16.5">
      <c r="A61" s="422"/>
      <c r="B61" s="423"/>
      <c r="C61" s="403"/>
      <c r="D61" s="422"/>
      <c r="E61" s="422"/>
      <c r="F61" s="404"/>
      <c r="G61" s="404"/>
      <c r="H61" s="404"/>
      <c r="I61" s="404"/>
      <c r="J61" s="404"/>
      <c r="K61" s="404"/>
      <c r="L61" s="404"/>
    </row>
    <row r="62" spans="1:12" ht="16.5">
      <c r="A62" s="422"/>
      <c r="B62" s="423"/>
      <c r="C62" s="403"/>
      <c r="D62" s="422"/>
      <c r="E62" s="422"/>
      <c r="F62" s="404"/>
      <c r="G62" s="404"/>
      <c r="H62" s="404"/>
      <c r="I62" s="404"/>
      <c r="J62" s="404"/>
      <c r="K62" s="404"/>
      <c r="L62" s="404"/>
    </row>
    <row r="63" spans="1:12" ht="16.5">
      <c r="A63" s="422"/>
      <c r="B63" s="423"/>
      <c r="C63" s="403"/>
      <c r="D63" s="422"/>
      <c r="E63" s="422"/>
      <c r="F63" s="404"/>
      <c r="G63" s="404"/>
      <c r="H63" s="404"/>
      <c r="I63" s="404"/>
      <c r="J63" s="404"/>
      <c r="K63" s="404"/>
      <c r="L63" s="404"/>
    </row>
    <row r="64" spans="1:12" ht="16.5">
      <c r="A64" s="422"/>
      <c r="B64" s="423"/>
      <c r="C64" s="403"/>
      <c r="D64" s="422"/>
      <c r="E64" s="422"/>
      <c r="F64" s="404"/>
      <c r="G64" s="404"/>
      <c r="H64" s="404"/>
      <c r="I64" s="404"/>
      <c r="J64" s="404"/>
      <c r="K64" s="404"/>
      <c r="L64" s="404"/>
    </row>
    <row r="65" spans="1:12" ht="16.5">
      <c r="A65" s="422"/>
      <c r="B65" s="423"/>
      <c r="C65" s="403"/>
      <c r="D65" s="422"/>
      <c r="E65" s="422"/>
      <c r="F65" s="404"/>
      <c r="G65" s="404"/>
      <c r="H65" s="404"/>
      <c r="I65" s="404"/>
      <c r="J65" s="404"/>
      <c r="K65" s="404"/>
      <c r="L65" s="404"/>
    </row>
    <row r="66" spans="1:12" ht="16.5">
      <c r="A66" s="422"/>
      <c r="B66" s="423"/>
      <c r="C66" s="403"/>
      <c r="D66" s="422"/>
      <c r="E66" s="422"/>
      <c r="F66" s="404"/>
      <c r="G66" s="404"/>
      <c r="H66" s="404"/>
      <c r="I66" s="404"/>
      <c r="J66" s="404"/>
      <c r="K66" s="404"/>
      <c r="L66" s="404"/>
    </row>
    <row r="67" spans="1:12" ht="16.5">
      <c r="A67" s="422"/>
      <c r="B67" s="423"/>
      <c r="C67" s="403"/>
      <c r="D67" s="422"/>
      <c r="E67" s="422"/>
      <c r="F67" s="404"/>
      <c r="G67" s="404"/>
      <c r="H67" s="404"/>
      <c r="I67" s="404"/>
      <c r="J67" s="404"/>
      <c r="K67" s="404"/>
      <c r="L67" s="404"/>
    </row>
    <row r="68" spans="1:12" ht="16.5">
      <c r="A68" s="422"/>
      <c r="B68" s="423"/>
      <c r="C68" s="403"/>
      <c r="D68" s="422"/>
      <c r="E68" s="422"/>
      <c r="F68" s="404"/>
      <c r="G68" s="404"/>
      <c r="H68" s="404"/>
      <c r="I68" s="404"/>
      <c r="J68" s="404"/>
      <c r="K68" s="404"/>
      <c r="L68" s="404"/>
    </row>
    <row r="69" spans="1:12" ht="16.5">
      <c r="A69" s="422"/>
      <c r="B69" s="423"/>
      <c r="C69" s="403"/>
      <c r="D69" s="422"/>
      <c r="E69" s="422"/>
      <c r="F69" s="404"/>
      <c r="G69" s="404"/>
      <c r="H69" s="404"/>
      <c r="I69" s="404"/>
      <c r="J69" s="404"/>
      <c r="K69" s="404"/>
      <c r="L69" s="404"/>
    </row>
    <row r="70" spans="1:12" ht="16.5">
      <c r="A70" s="422"/>
      <c r="B70" s="423"/>
      <c r="C70" s="403"/>
      <c r="D70" s="422"/>
      <c r="E70" s="422"/>
      <c r="F70" s="404"/>
      <c r="G70" s="404"/>
      <c r="H70" s="404"/>
      <c r="I70" s="404"/>
      <c r="J70" s="404"/>
      <c r="K70" s="404"/>
      <c r="L70" s="404"/>
    </row>
    <row r="71" spans="1:12" ht="16.5">
      <c r="A71" s="422"/>
      <c r="B71" s="423"/>
      <c r="C71" s="403"/>
      <c r="D71" s="422"/>
      <c r="E71" s="422"/>
      <c r="F71" s="404"/>
      <c r="G71" s="404"/>
      <c r="H71" s="404"/>
      <c r="I71" s="404"/>
      <c r="J71" s="404"/>
      <c r="K71" s="404"/>
      <c r="L71" s="404"/>
    </row>
    <row r="72" spans="1:12" ht="16.5">
      <c r="A72" s="422"/>
      <c r="B72" s="423"/>
      <c r="C72" s="403"/>
      <c r="D72" s="422"/>
      <c r="E72" s="422"/>
      <c r="F72" s="404"/>
      <c r="G72" s="404"/>
      <c r="H72" s="404"/>
      <c r="I72" s="404"/>
      <c r="J72" s="404"/>
      <c r="K72" s="404"/>
      <c r="L72" s="404"/>
    </row>
    <row r="73" spans="1:12" ht="16.5">
      <c r="A73" s="422"/>
      <c r="B73" s="423"/>
      <c r="C73" s="403"/>
      <c r="D73" s="422"/>
      <c r="E73" s="422"/>
      <c r="F73" s="404"/>
      <c r="G73" s="404"/>
      <c r="H73" s="404"/>
      <c r="I73" s="404"/>
      <c r="J73" s="404"/>
      <c r="K73" s="404"/>
      <c r="L73" s="404"/>
    </row>
    <row r="74" spans="1:12" ht="16.5">
      <c r="A74" s="422"/>
      <c r="B74" s="423"/>
      <c r="C74" s="403"/>
      <c r="D74" s="422"/>
      <c r="E74" s="422"/>
      <c r="F74" s="404"/>
      <c r="G74" s="404"/>
      <c r="H74" s="404"/>
      <c r="I74" s="404"/>
      <c r="J74" s="404"/>
      <c r="K74" s="404"/>
      <c r="L74" s="404"/>
    </row>
    <row r="75" spans="1:12" ht="16.5">
      <c r="A75" s="422"/>
      <c r="B75" s="423"/>
      <c r="C75" s="403"/>
      <c r="D75" s="422"/>
      <c r="E75" s="422"/>
      <c r="F75" s="404"/>
      <c r="G75" s="404"/>
      <c r="H75" s="404"/>
      <c r="I75" s="404"/>
      <c r="J75" s="404"/>
      <c r="K75" s="404"/>
      <c r="L75" s="404"/>
    </row>
    <row r="76" spans="1:12" ht="16.5">
      <c r="A76" s="422"/>
      <c r="B76" s="423"/>
      <c r="C76" s="403"/>
      <c r="D76" s="422"/>
      <c r="E76" s="422"/>
      <c r="F76" s="404"/>
      <c r="G76" s="404"/>
      <c r="H76" s="404"/>
      <c r="I76" s="404"/>
      <c r="J76" s="404"/>
      <c r="K76" s="404"/>
      <c r="L76" s="404"/>
    </row>
    <row r="77" spans="1:12" ht="16.5">
      <c r="A77" s="422"/>
      <c r="B77" s="423"/>
      <c r="C77" s="403"/>
      <c r="D77" s="422"/>
      <c r="E77" s="422"/>
      <c r="F77" s="404"/>
      <c r="G77" s="404"/>
      <c r="H77" s="404"/>
      <c r="I77" s="404"/>
      <c r="J77" s="404"/>
      <c r="K77" s="404"/>
      <c r="L77" s="404"/>
    </row>
    <row r="78" spans="1:12" ht="16.5">
      <c r="A78" s="422"/>
      <c r="B78" s="423"/>
      <c r="C78" s="403"/>
      <c r="D78" s="422"/>
      <c r="E78" s="422"/>
      <c r="F78" s="404"/>
      <c r="G78" s="404"/>
      <c r="H78" s="404"/>
      <c r="I78" s="404"/>
      <c r="J78" s="404"/>
      <c r="K78" s="404"/>
      <c r="L78" s="404"/>
    </row>
    <row r="79" spans="1:12" ht="16.5">
      <c r="A79" s="422"/>
      <c r="B79" s="423"/>
      <c r="C79" s="403"/>
      <c r="D79" s="422"/>
      <c r="E79" s="422"/>
      <c r="F79" s="404"/>
      <c r="G79" s="404"/>
      <c r="H79" s="404"/>
      <c r="I79" s="404"/>
      <c r="J79" s="404"/>
      <c r="K79" s="404"/>
      <c r="L79" s="404"/>
    </row>
    <row r="80" spans="1:12" ht="16.5">
      <c r="A80" s="422"/>
      <c r="B80" s="423"/>
      <c r="C80" s="403"/>
      <c r="D80" s="422"/>
      <c r="E80" s="422"/>
      <c r="F80" s="404"/>
      <c r="G80" s="404"/>
      <c r="H80" s="404"/>
      <c r="I80" s="404"/>
      <c r="J80" s="404"/>
      <c r="K80" s="404"/>
      <c r="L80" s="404"/>
    </row>
    <row r="81" spans="1:12" ht="16.5">
      <c r="A81" s="422"/>
      <c r="B81" s="423"/>
      <c r="C81" s="403"/>
      <c r="D81" s="422"/>
      <c r="E81" s="422"/>
      <c r="F81" s="404"/>
      <c r="G81" s="404"/>
      <c r="H81" s="404"/>
      <c r="I81" s="404"/>
      <c r="J81" s="404"/>
      <c r="K81" s="404"/>
      <c r="L81" s="404"/>
    </row>
    <row r="82" spans="1:12" ht="16.5">
      <c r="A82" s="422"/>
      <c r="B82" s="423"/>
      <c r="C82" s="403"/>
      <c r="D82" s="422"/>
      <c r="E82" s="422"/>
      <c r="F82" s="404"/>
      <c r="G82" s="404"/>
      <c r="H82" s="404"/>
      <c r="I82" s="404"/>
      <c r="J82" s="404"/>
      <c r="K82" s="404"/>
      <c r="L82" s="404"/>
    </row>
    <row r="83" spans="1:12" ht="16.5">
      <c r="A83" s="422"/>
      <c r="B83" s="423"/>
      <c r="C83" s="403"/>
      <c r="D83" s="422"/>
      <c r="E83" s="422"/>
      <c r="F83" s="404"/>
      <c r="G83" s="404"/>
      <c r="H83" s="404"/>
      <c r="I83" s="404"/>
      <c r="J83" s="404"/>
      <c r="K83" s="404"/>
      <c r="L83" s="404"/>
    </row>
    <row r="84" spans="1:12" ht="16.5">
      <c r="A84" s="422"/>
      <c r="B84" s="423"/>
      <c r="C84" s="403"/>
      <c r="D84" s="422"/>
      <c r="E84" s="422"/>
      <c r="F84" s="404"/>
      <c r="G84" s="404"/>
      <c r="H84" s="404"/>
      <c r="I84" s="404"/>
      <c r="J84" s="404"/>
      <c r="K84" s="404"/>
      <c r="L84" s="404"/>
    </row>
    <row r="85" spans="1:12" ht="16.5">
      <c r="A85" s="422"/>
      <c r="B85" s="423"/>
      <c r="C85" s="403"/>
      <c r="D85" s="422"/>
      <c r="E85" s="422"/>
      <c r="F85" s="404"/>
      <c r="G85" s="404"/>
      <c r="H85" s="404"/>
      <c r="I85" s="404"/>
      <c r="J85" s="404"/>
      <c r="K85" s="404"/>
      <c r="L85" s="404"/>
    </row>
    <row r="86" spans="1:12" ht="16.5">
      <c r="A86" s="422"/>
      <c r="B86" s="423"/>
      <c r="C86" s="403"/>
      <c r="D86" s="422"/>
      <c r="E86" s="422"/>
      <c r="F86" s="404"/>
      <c r="G86" s="404"/>
      <c r="H86" s="404"/>
      <c r="I86" s="404"/>
      <c r="J86" s="404"/>
      <c r="K86" s="404"/>
      <c r="L86" s="404"/>
    </row>
    <row r="87" spans="1:12" ht="16.5">
      <c r="A87" s="422"/>
      <c r="B87" s="423"/>
      <c r="C87" s="403"/>
      <c r="D87" s="422"/>
      <c r="E87" s="422"/>
      <c r="F87" s="404"/>
      <c r="G87" s="404"/>
      <c r="H87" s="404"/>
      <c r="I87" s="404"/>
      <c r="J87" s="404"/>
      <c r="K87" s="404"/>
      <c r="L87" s="404"/>
    </row>
    <row r="88" spans="1:12" ht="16.5">
      <c r="A88" s="422"/>
      <c r="B88" s="423"/>
      <c r="C88" s="403"/>
      <c r="D88" s="422"/>
      <c r="E88" s="422"/>
      <c r="F88" s="404"/>
      <c r="G88" s="404"/>
      <c r="H88" s="404"/>
      <c r="I88" s="404"/>
      <c r="J88" s="404"/>
      <c r="K88" s="404"/>
      <c r="L88" s="404"/>
    </row>
    <row r="89" spans="1:12" ht="16.5">
      <c r="A89" s="422"/>
      <c r="B89" s="423"/>
      <c r="C89" s="403"/>
      <c r="D89" s="422"/>
      <c r="E89" s="422"/>
      <c r="F89" s="404"/>
      <c r="G89" s="404"/>
      <c r="H89" s="404"/>
      <c r="I89" s="404"/>
      <c r="J89" s="404"/>
      <c r="K89" s="404"/>
      <c r="L89" s="404"/>
    </row>
    <row r="90" spans="1:12" ht="16.5">
      <c r="A90" s="422"/>
      <c r="B90" s="423"/>
      <c r="C90" s="403"/>
      <c r="D90" s="422"/>
      <c r="E90" s="422"/>
      <c r="F90" s="404"/>
      <c r="G90" s="404"/>
      <c r="H90" s="404"/>
      <c r="I90" s="404"/>
      <c r="J90" s="404"/>
      <c r="K90" s="404"/>
      <c r="L90" s="404"/>
    </row>
    <row r="91" spans="1:12" ht="16.5">
      <c r="A91" s="422"/>
      <c r="B91" s="423"/>
      <c r="C91" s="403"/>
      <c r="D91" s="422"/>
      <c r="E91" s="422"/>
      <c r="F91" s="404"/>
      <c r="G91" s="404"/>
      <c r="H91" s="404"/>
      <c r="I91" s="404"/>
      <c r="J91" s="404"/>
      <c r="K91" s="404"/>
      <c r="L91" s="404"/>
    </row>
    <row r="92" spans="1:12" ht="16.5">
      <c r="A92" s="422"/>
      <c r="B92" s="423"/>
      <c r="C92" s="403"/>
      <c r="D92" s="422"/>
      <c r="E92" s="422"/>
      <c r="F92" s="404"/>
      <c r="G92" s="404"/>
      <c r="H92" s="404"/>
      <c r="I92" s="404"/>
      <c r="J92" s="404"/>
      <c r="K92" s="404"/>
      <c r="L92" s="404"/>
    </row>
    <row r="93" spans="1:12" ht="16.5">
      <c r="A93" s="422"/>
      <c r="B93" s="423"/>
      <c r="C93" s="403"/>
      <c r="D93" s="422"/>
      <c r="E93" s="422"/>
      <c r="F93" s="404"/>
      <c r="G93" s="404"/>
      <c r="H93" s="404"/>
      <c r="I93" s="404"/>
      <c r="J93" s="404"/>
      <c r="K93" s="404"/>
      <c r="L93" s="404"/>
    </row>
    <row r="94" spans="1:12" ht="16.5">
      <c r="A94" s="422"/>
      <c r="B94" s="423"/>
      <c r="C94" s="403"/>
      <c r="D94" s="422"/>
      <c r="E94" s="422"/>
      <c r="F94" s="404"/>
      <c r="G94" s="404"/>
      <c r="H94" s="404"/>
      <c r="I94" s="404"/>
      <c r="J94" s="404"/>
      <c r="K94" s="404"/>
      <c r="L94" s="404"/>
    </row>
    <row r="95" spans="1:12" ht="16.5">
      <c r="A95" s="422"/>
      <c r="B95" s="423"/>
      <c r="C95" s="403"/>
      <c r="D95" s="422"/>
      <c r="E95" s="422"/>
      <c r="F95" s="404"/>
      <c r="G95" s="404"/>
      <c r="H95" s="404"/>
      <c r="I95" s="404"/>
      <c r="J95" s="404"/>
      <c r="K95" s="404"/>
      <c r="L95" s="404"/>
    </row>
    <row r="96" spans="1:12" ht="16.5">
      <c r="A96" s="422"/>
      <c r="B96" s="423"/>
      <c r="C96" s="403"/>
      <c r="D96" s="422"/>
      <c r="E96" s="422"/>
      <c r="F96" s="404"/>
      <c r="G96" s="404"/>
      <c r="H96" s="404"/>
      <c r="I96" s="404"/>
      <c r="J96" s="404"/>
      <c r="K96" s="404"/>
      <c r="L96" s="404"/>
    </row>
    <row r="97" spans="1:12" ht="16.5">
      <c r="A97" s="422"/>
      <c r="B97" s="423"/>
      <c r="C97" s="403"/>
      <c r="D97" s="422"/>
      <c r="E97" s="422"/>
      <c r="F97" s="404"/>
      <c r="G97" s="404"/>
      <c r="H97" s="404"/>
      <c r="I97" s="404"/>
      <c r="J97" s="404"/>
      <c r="K97" s="404"/>
      <c r="L97" s="404"/>
    </row>
    <row r="98" spans="1:12" ht="16.5">
      <c r="A98" s="422"/>
      <c r="B98" s="423"/>
      <c r="C98" s="403"/>
      <c r="D98" s="422"/>
      <c r="E98" s="422"/>
      <c r="F98" s="404"/>
      <c r="G98" s="404"/>
      <c r="H98" s="404"/>
      <c r="I98" s="404"/>
      <c r="J98" s="404"/>
      <c r="K98" s="404"/>
      <c r="L98" s="404"/>
    </row>
    <row r="99" spans="1:12" ht="16.5">
      <c r="A99" s="422"/>
      <c r="B99" s="423"/>
      <c r="C99" s="403"/>
      <c r="D99" s="422"/>
      <c r="E99" s="422"/>
      <c r="F99" s="404"/>
      <c r="G99" s="404"/>
      <c r="H99" s="404"/>
      <c r="I99" s="404"/>
      <c r="J99" s="404"/>
      <c r="K99" s="404"/>
      <c r="L99" s="404"/>
    </row>
    <row r="100" spans="1:12" ht="16.5">
      <c r="A100" s="422"/>
      <c r="B100" s="423"/>
      <c r="C100" s="403"/>
      <c r="D100" s="422"/>
      <c r="E100" s="422"/>
      <c r="F100" s="404"/>
      <c r="G100" s="404"/>
      <c r="H100" s="404"/>
      <c r="I100" s="404"/>
      <c r="J100" s="404"/>
      <c r="K100" s="404"/>
      <c r="L100" s="404"/>
    </row>
    <row r="101" spans="1:12" ht="16.5">
      <c r="A101" s="422"/>
      <c r="B101" s="423"/>
      <c r="C101" s="403"/>
      <c r="D101" s="422"/>
      <c r="E101" s="422"/>
      <c r="F101" s="404"/>
      <c r="G101" s="404"/>
      <c r="H101" s="404"/>
      <c r="I101" s="404"/>
      <c r="J101" s="404"/>
      <c r="K101" s="404"/>
      <c r="L101" s="404"/>
    </row>
    <row r="102" spans="1:12" ht="16.5">
      <c r="A102" s="422"/>
      <c r="B102" s="423"/>
      <c r="C102" s="403"/>
      <c r="D102" s="422"/>
      <c r="E102" s="422"/>
      <c r="F102" s="404"/>
      <c r="G102" s="404"/>
      <c r="H102" s="404"/>
      <c r="I102" s="404"/>
      <c r="J102" s="404"/>
      <c r="K102" s="404"/>
      <c r="L102" s="404"/>
    </row>
    <row r="103" spans="1:12" ht="16.5">
      <c r="A103" s="422"/>
      <c r="B103" s="423"/>
      <c r="C103" s="403"/>
      <c r="D103" s="422"/>
      <c r="E103" s="422"/>
      <c r="F103" s="404"/>
      <c r="G103" s="404"/>
      <c r="H103" s="404"/>
      <c r="I103" s="404"/>
      <c r="J103" s="404"/>
      <c r="K103" s="404"/>
      <c r="L103" s="404"/>
    </row>
    <row r="104" spans="1:12" ht="16.5">
      <c r="A104" s="422"/>
      <c r="B104" s="423"/>
      <c r="C104" s="403"/>
      <c r="D104" s="422"/>
      <c r="E104" s="422"/>
      <c r="F104" s="404"/>
      <c r="G104" s="404"/>
      <c r="H104" s="404"/>
      <c r="I104" s="404"/>
      <c r="J104" s="404"/>
      <c r="K104" s="404"/>
      <c r="L104" s="404"/>
    </row>
    <row r="105" spans="1:12" ht="16.5">
      <c r="A105" s="422"/>
      <c r="B105" s="423"/>
      <c r="C105" s="403"/>
      <c r="D105" s="422"/>
      <c r="E105" s="422"/>
      <c r="F105" s="404"/>
      <c r="G105" s="404"/>
      <c r="H105" s="404"/>
      <c r="I105" s="404"/>
      <c r="J105" s="404"/>
      <c r="K105" s="404"/>
      <c r="L105" s="404"/>
    </row>
    <row r="106" spans="1:12" ht="16.5">
      <c r="A106" s="422"/>
      <c r="B106" s="423"/>
      <c r="C106" s="403"/>
      <c r="D106" s="422"/>
      <c r="E106" s="422"/>
      <c r="F106" s="404"/>
      <c r="G106" s="404"/>
      <c r="H106" s="404"/>
      <c r="I106" s="404"/>
      <c r="J106" s="404"/>
      <c r="K106" s="404"/>
      <c r="L106" s="404"/>
    </row>
    <row r="107" spans="1:12" ht="16.5">
      <c r="A107" s="422"/>
      <c r="B107" s="423"/>
      <c r="C107" s="403"/>
      <c r="D107" s="422"/>
      <c r="E107" s="422"/>
      <c r="F107" s="404"/>
      <c r="G107" s="404"/>
      <c r="H107" s="404"/>
      <c r="I107" s="404"/>
      <c r="J107" s="404"/>
      <c r="K107" s="404"/>
      <c r="L107" s="404"/>
    </row>
    <row r="108" spans="1:12" ht="16.5">
      <c r="A108" s="422"/>
      <c r="B108" s="423"/>
      <c r="C108" s="403"/>
      <c r="D108" s="422"/>
      <c r="E108" s="422"/>
      <c r="F108" s="404"/>
      <c r="G108" s="404"/>
      <c r="H108" s="404"/>
      <c r="I108" s="404"/>
      <c r="J108" s="404"/>
      <c r="K108" s="404"/>
      <c r="L108" s="404"/>
    </row>
    <row r="109" spans="1:12" ht="16.5">
      <c r="A109" s="422"/>
      <c r="B109" s="423"/>
      <c r="C109" s="403"/>
      <c r="D109" s="422"/>
      <c r="E109" s="422"/>
      <c r="F109" s="404"/>
      <c r="G109" s="404"/>
      <c r="H109" s="404"/>
      <c r="I109" s="404"/>
      <c r="J109" s="404"/>
      <c r="K109" s="404"/>
      <c r="L109" s="404"/>
    </row>
    <row r="110" spans="1:12" ht="16.5">
      <c r="A110" s="422"/>
      <c r="B110" s="423"/>
      <c r="C110" s="403"/>
      <c r="D110" s="422"/>
      <c r="E110" s="422"/>
      <c r="F110" s="404"/>
      <c r="G110" s="404"/>
      <c r="H110" s="404"/>
      <c r="I110" s="404"/>
      <c r="J110" s="404"/>
      <c r="K110" s="404"/>
      <c r="L110" s="404"/>
    </row>
    <row r="111" spans="1:12" ht="16.5">
      <c r="A111" s="422"/>
      <c r="B111" s="423"/>
      <c r="C111" s="403"/>
      <c r="D111" s="422"/>
      <c r="E111" s="422"/>
      <c r="F111" s="404"/>
      <c r="G111" s="404"/>
      <c r="H111" s="404"/>
      <c r="I111" s="404"/>
      <c r="J111" s="404"/>
      <c r="K111" s="404"/>
      <c r="L111" s="404"/>
    </row>
    <row r="112" spans="1:12" ht="16.5">
      <c r="A112" s="422"/>
      <c r="B112" s="423"/>
      <c r="C112" s="403"/>
      <c r="D112" s="422"/>
      <c r="E112" s="422"/>
      <c r="F112" s="404"/>
      <c r="G112" s="404"/>
      <c r="H112" s="404"/>
      <c r="I112" s="404"/>
      <c r="J112" s="404"/>
      <c r="K112" s="404"/>
      <c r="L112" s="404"/>
    </row>
    <row r="113" spans="1:12" ht="16.5">
      <c r="A113" s="422"/>
      <c r="B113" s="423"/>
      <c r="C113" s="403"/>
      <c r="D113" s="422"/>
      <c r="E113" s="422"/>
      <c r="F113" s="404"/>
      <c r="G113" s="404"/>
      <c r="H113" s="404"/>
      <c r="I113" s="404"/>
      <c r="J113" s="404"/>
      <c r="K113" s="404"/>
      <c r="L113" s="404"/>
    </row>
    <row r="114" spans="1:12" ht="16.5">
      <c r="A114" s="422"/>
      <c r="B114" s="423"/>
      <c r="C114" s="403"/>
      <c r="D114" s="422"/>
      <c r="E114" s="422"/>
      <c r="F114" s="404"/>
      <c r="G114" s="404"/>
      <c r="H114" s="404"/>
      <c r="I114" s="404"/>
      <c r="J114" s="404"/>
      <c r="K114" s="404"/>
      <c r="L114" s="404"/>
    </row>
    <row r="115" spans="1:12" ht="16.5">
      <c r="A115" s="422"/>
      <c r="B115" s="423"/>
      <c r="C115" s="403"/>
      <c r="D115" s="422"/>
      <c r="E115" s="422"/>
      <c r="F115" s="404"/>
      <c r="G115" s="404"/>
      <c r="H115" s="404"/>
      <c r="I115" s="404"/>
      <c r="J115" s="404"/>
      <c r="K115" s="404"/>
      <c r="L115" s="404"/>
    </row>
    <row r="116" spans="1:12" ht="16.5">
      <c r="A116" s="422"/>
      <c r="B116" s="423"/>
      <c r="C116" s="403"/>
      <c r="D116" s="422"/>
      <c r="E116" s="422"/>
      <c r="F116" s="404"/>
      <c r="G116" s="404"/>
      <c r="H116" s="404"/>
      <c r="I116" s="404"/>
      <c r="J116" s="404"/>
      <c r="K116" s="404"/>
      <c r="L116" s="404"/>
    </row>
    <row r="117" spans="1:12" ht="16.5">
      <c r="A117" s="422"/>
      <c r="B117" s="423"/>
      <c r="C117" s="403"/>
      <c r="D117" s="422"/>
      <c r="E117" s="422"/>
      <c r="F117" s="404"/>
      <c r="G117" s="404"/>
      <c r="H117" s="404"/>
      <c r="I117" s="404"/>
      <c r="J117" s="404"/>
      <c r="K117" s="404"/>
      <c r="L117" s="404"/>
    </row>
    <row r="118" spans="1:12" ht="16.5">
      <c r="A118" s="422"/>
      <c r="B118" s="423"/>
      <c r="C118" s="403"/>
      <c r="D118" s="422"/>
      <c r="E118" s="422"/>
      <c r="F118" s="404"/>
      <c r="G118" s="404"/>
      <c r="H118" s="404"/>
      <c r="I118" s="404"/>
      <c r="J118" s="404"/>
      <c r="K118" s="404"/>
      <c r="L118" s="404"/>
    </row>
    <row r="119" spans="1:12" ht="16.5">
      <c r="A119" s="422"/>
      <c r="B119" s="423"/>
      <c r="C119" s="403"/>
      <c r="D119" s="422"/>
      <c r="E119" s="422"/>
      <c r="F119" s="404"/>
      <c r="G119" s="404"/>
      <c r="H119" s="404"/>
      <c r="I119" s="404"/>
      <c r="J119" s="404"/>
      <c r="K119" s="404"/>
      <c r="L119" s="404"/>
    </row>
    <row r="120" spans="1:12" ht="16.5">
      <c r="A120" s="422"/>
      <c r="B120" s="423"/>
      <c r="C120" s="403"/>
      <c r="D120" s="422"/>
      <c r="E120" s="422"/>
      <c r="F120" s="404"/>
      <c r="G120" s="404"/>
      <c r="H120" s="404"/>
      <c r="I120" s="404"/>
      <c r="J120" s="404"/>
      <c r="K120" s="404"/>
      <c r="L120" s="404"/>
    </row>
    <row r="121" spans="1:12" ht="16.5">
      <c r="A121" s="422"/>
      <c r="B121" s="423"/>
      <c r="C121" s="403"/>
      <c r="D121" s="422"/>
      <c r="E121" s="422"/>
      <c r="F121" s="404"/>
      <c r="G121" s="404"/>
      <c r="H121" s="404"/>
      <c r="I121" s="404"/>
      <c r="J121" s="404"/>
      <c r="K121" s="404"/>
      <c r="L121" s="404"/>
    </row>
    <row r="122" spans="1:12" ht="16.5">
      <c r="A122" s="422"/>
      <c r="B122" s="423"/>
      <c r="C122" s="403"/>
      <c r="D122" s="422"/>
      <c r="E122" s="422"/>
      <c r="F122" s="404"/>
      <c r="G122" s="404"/>
      <c r="H122" s="404"/>
      <c r="I122" s="404"/>
      <c r="J122" s="404"/>
      <c r="K122" s="404"/>
      <c r="L122" s="404"/>
    </row>
    <row r="123" spans="1:12" ht="16.5">
      <c r="A123" s="422"/>
      <c r="B123" s="423"/>
      <c r="C123" s="403"/>
      <c r="D123" s="422"/>
      <c r="E123" s="422"/>
      <c r="F123" s="404"/>
      <c r="G123" s="404"/>
      <c r="H123" s="404"/>
      <c r="I123" s="404"/>
      <c r="J123" s="404"/>
      <c r="K123" s="404"/>
      <c r="L123" s="404"/>
    </row>
    <row r="124" spans="1:12" ht="16.5">
      <c r="A124" s="422"/>
      <c r="B124" s="423"/>
      <c r="C124" s="403"/>
      <c r="D124" s="422"/>
      <c r="E124" s="422"/>
      <c r="F124" s="404"/>
      <c r="G124" s="404"/>
      <c r="H124" s="404"/>
      <c r="I124" s="404"/>
      <c r="J124" s="404"/>
      <c r="K124" s="404"/>
      <c r="L124" s="404"/>
    </row>
    <row r="125" spans="1:12" ht="16.5">
      <c r="A125" s="422"/>
      <c r="B125" s="423"/>
      <c r="C125" s="403"/>
      <c r="D125" s="422"/>
      <c r="E125" s="422"/>
      <c r="F125" s="404"/>
      <c r="G125" s="404"/>
      <c r="H125" s="404"/>
      <c r="I125" s="404"/>
      <c r="J125" s="404"/>
      <c r="K125" s="404"/>
      <c r="L125" s="404"/>
    </row>
    <row r="126" spans="1:12" ht="16.5">
      <c r="A126" s="422"/>
      <c r="B126" s="423"/>
      <c r="C126" s="403"/>
      <c r="D126" s="422"/>
      <c r="E126" s="422"/>
      <c r="F126" s="404"/>
      <c r="G126" s="404"/>
      <c r="H126" s="404"/>
      <c r="I126" s="404"/>
      <c r="J126" s="404"/>
      <c r="K126" s="404"/>
      <c r="L126" s="404"/>
    </row>
    <row r="127" spans="1:12" ht="16.5">
      <c r="A127" s="422"/>
      <c r="B127" s="423"/>
      <c r="C127" s="403"/>
      <c r="D127" s="422"/>
      <c r="E127" s="422"/>
      <c r="F127" s="404"/>
      <c r="G127" s="404"/>
      <c r="H127" s="404"/>
      <c r="I127" s="404"/>
      <c r="J127" s="404"/>
      <c r="K127" s="404"/>
      <c r="L127" s="404"/>
    </row>
    <row r="128" spans="1:12" ht="16.5">
      <c r="A128" s="422"/>
      <c r="B128" s="423"/>
      <c r="C128" s="403"/>
      <c r="D128" s="422"/>
      <c r="E128" s="422"/>
      <c r="F128" s="404"/>
      <c r="G128" s="404"/>
      <c r="H128" s="404"/>
      <c r="I128" s="404"/>
      <c r="J128" s="404"/>
      <c r="K128" s="404"/>
      <c r="L128" s="404"/>
    </row>
    <row r="129" spans="1:12" ht="16.5">
      <c r="A129" s="422"/>
      <c r="B129" s="423"/>
      <c r="C129" s="403"/>
      <c r="D129" s="422"/>
      <c r="E129" s="422"/>
      <c r="F129" s="404"/>
      <c r="G129" s="404"/>
      <c r="H129" s="404"/>
      <c r="I129" s="404"/>
      <c r="J129" s="404"/>
      <c r="K129" s="404"/>
      <c r="L129" s="404"/>
    </row>
    <row r="130" spans="1:12" ht="16.5">
      <c r="A130" s="422"/>
      <c r="B130" s="423"/>
      <c r="C130" s="403"/>
      <c r="D130" s="422"/>
      <c r="E130" s="422"/>
      <c r="F130" s="404"/>
      <c r="G130" s="404"/>
      <c r="H130" s="404"/>
      <c r="I130" s="404"/>
      <c r="J130" s="404"/>
      <c r="K130" s="404"/>
      <c r="L130" s="404"/>
    </row>
    <row r="131" spans="1:12" ht="16.5">
      <c r="A131" s="422"/>
      <c r="B131" s="423"/>
      <c r="C131" s="403"/>
      <c r="D131" s="422"/>
      <c r="E131" s="422"/>
      <c r="F131" s="404"/>
      <c r="G131" s="404"/>
      <c r="H131" s="404"/>
      <c r="I131" s="404"/>
      <c r="J131" s="404"/>
      <c r="K131" s="404"/>
      <c r="L131" s="404"/>
    </row>
    <row r="132" spans="1:12" ht="16.5">
      <c r="A132" s="422"/>
      <c r="B132" s="423"/>
      <c r="C132" s="403"/>
      <c r="D132" s="422"/>
      <c r="E132" s="422"/>
      <c r="F132" s="404"/>
      <c r="G132" s="404"/>
      <c r="H132" s="404"/>
      <c r="I132" s="404"/>
      <c r="J132" s="404"/>
      <c r="K132" s="404"/>
      <c r="L132" s="404"/>
    </row>
    <row r="133" spans="1:12" ht="16.5">
      <c r="A133" s="422"/>
      <c r="B133" s="423"/>
      <c r="C133" s="403"/>
      <c r="D133" s="422"/>
      <c r="E133" s="422"/>
      <c r="F133" s="404"/>
      <c r="G133" s="404"/>
      <c r="H133" s="404"/>
      <c r="I133" s="404"/>
      <c r="J133" s="404"/>
      <c r="K133" s="404"/>
      <c r="L133" s="404"/>
    </row>
    <row r="134" spans="1:12" ht="16.5">
      <c r="A134" s="422"/>
      <c r="B134" s="423"/>
      <c r="C134" s="403"/>
      <c r="D134" s="422"/>
      <c r="E134" s="422"/>
      <c r="F134" s="404"/>
      <c r="G134" s="404"/>
      <c r="H134" s="404"/>
      <c r="I134" s="404"/>
      <c r="J134" s="404"/>
      <c r="K134" s="404"/>
      <c r="L134" s="404"/>
    </row>
    <row r="135" spans="1:12" ht="16.5">
      <c r="A135" s="422"/>
      <c r="B135" s="423"/>
      <c r="C135" s="403"/>
      <c r="D135" s="422"/>
      <c r="E135" s="422"/>
      <c r="F135" s="404"/>
      <c r="G135" s="404"/>
      <c r="H135" s="404"/>
      <c r="I135" s="404"/>
      <c r="J135" s="404"/>
      <c r="K135" s="404"/>
      <c r="L135" s="404"/>
    </row>
    <row r="136" spans="1:12" ht="16.5">
      <c r="A136" s="422"/>
      <c r="B136" s="423"/>
      <c r="C136" s="403"/>
      <c r="D136" s="422"/>
      <c r="E136" s="422"/>
      <c r="F136" s="404"/>
      <c r="G136" s="404"/>
      <c r="H136" s="404"/>
      <c r="I136" s="404"/>
      <c r="J136" s="404"/>
      <c r="K136" s="404"/>
      <c r="L136" s="404"/>
    </row>
    <row r="137" spans="1:12" ht="16.5">
      <c r="A137" s="422"/>
      <c r="B137" s="423"/>
      <c r="C137" s="403"/>
      <c r="D137" s="422"/>
      <c r="E137" s="422"/>
      <c r="F137" s="404"/>
      <c r="G137" s="404"/>
      <c r="H137" s="404"/>
      <c r="I137" s="404"/>
      <c r="J137" s="404"/>
      <c r="K137" s="404"/>
      <c r="L137" s="404"/>
    </row>
    <row r="138" spans="1:12" ht="16.5">
      <c r="A138" s="422"/>
      <c r="B138" s="423"/>
      <c r="C138" s="403"/>
      <c r="D138" s="422"/>
      <c r="E138" s="422"/>
      <c r="F138" s="404"/>
      <c r="G138" s="404"/>
      <c r="H138" s="404"/>
      <c r="I138" s="404"/>
      <c r="J138" s="404"/>
      <c r="K138" s="404"/>
      <c r="L138" s="404"/>
    </row>
    <row r="139" spans="1:12" ht="16.5">
      <c r="A139" s="422"/>
      <c r="B139" s="423"/>
      <c r="C139" s="403"/>
      <c r="D139" s="422"/>
      <c r="E139" s="422"/>
      <c r="F139" s="404"/>
      <c r="G139" s="404"/>
      <c r="H139" s="404"/>
      <c r="I139" s="404"/>
      <c r="J139" s="404"/>
      <c r="K139" s="404"/>
      <c r="L139" s="404"/>
    </row>
    <row r="140" spans="1:12" ht="16.5">
      <c r="A140" s="422"/>
      <c r="B140" s="423"/>
      <c r="C140" s="403"/>
      <c r="D140" s="422"/>
      <c r="E140" s="422"/>
      <c r="F140" s="404"/>
      <c r="G140" s="404"/>
      <c r="H140" s="404"/>
      <c r="I140" s="404"/>
      <c r="J140" s="404"/>
      <c r="K140" s="404"/>
      <c r="L140" s="404"/>
    </row>
    <row r="141" spans="1:12" ht="16.5">
      <c r="A141" s="422"/>
      <c r="B141" s="423"/>
      <c r="C141" s="403"/>
      <c r="D141" s="422"/>
      <c r="E141" s="422"/>
      <c r="F141" s="404"/>
      <c r="G141" s="404"/>
      <c r="H141" s="404"/>
      <c r="I141" s="404"/>
      <c r="J141" s="404"/>
      <c r="K141" s="404"/>
      <c r="L141" s="404"/>
    </row>
    <row r="142" spans="1:12" ht="16.5">
      <c r="A142" s="422"/>
      <c r="B142" s="423"/>
      <c r="C142" s="403"/>
      <c r="D142" s="422"/>
      <c r="E142" s="422"/>
      <c r="F142" s="404"/>
      <c r="G142" s="404"/>
      <c r="H142" s="404"/>
      <c r="I142" s="404"/>
      <c r="J142" s="404"/>
      <c r="K142" s="404"/>
      <c r="L142" s="404"/>
    </row>
    <row r="143" spans="1:12" ht="16.5">
      <c r="A143" s="422"/>
      <c r="B143" s="423"/>
      <c r="C143" s="403"/>
      <c r="D143" s="422"/>
      <c r="E143" s="422"/>
      <c r="F143" s="404"/>
      <c r="G143" s="404"/>
      <c r="H143" s="404"/>
      <c r="I143" s="404"/>
      <c r="J143" s="404"/>
      <c r="K143" s="404"/>
      <c r="L143" s="404"/>
    </row>
    <row r="144" spans="1:12" ht="16.5">
      <c r="A144" s="422"/>
      <c r="B144" s="423"/>
      <c r="C144" s="403"/>
      <c r="D144" s="422"/>
      <c r="E144" s="422"/>
      <c r="F144" s="404"/>
      <c r="G144" s="404"/>
      <c r="H144" s="404"/>
      <c r="I144" s="404"/>
      <c r="J144" s="404"/>
      <c r="K144" s="404"/>
      <c r="L144" s="404"/>
    </row>
    <row r="145" spans="1:12" ht="16.5">
      <c r="A145" s="422"/>
      <c r="B145" s="423"/>
      <c r="C145" s="403"/>
      <c r="D145" s="422"/>
      <c r="E145" s="422"/>
      <c r="F145" s="404"/>
      <c r="G145" s="404"/>
      <c r="H145" s="404"/>
      <c r="I145" s="404"/>
      <c r="J145" s="404"/>
      <c r="K145" s="404"/>
      <c r="L145" s="404"/>
    </row>
    <row r="146" spans="1:12" ht="16.5">
      <c r="A146" s="422"/>
      <c r="B146" s="423"/>
      <c r="C146" s="403"/>
      <c r="D146" s="422"/>
      <c r="E146" s="422"/>
      <c r="F146" s="404"/>
      <c r="G146" s="404"/>
      <c r="H146" s="404"/>
      <c r="I146" s="404"/>
      <c r="J146" s="404"/>
      <c r="K146" s="404"/>
      <c r="L146" s="404"/>
    </row>
    <row r="147" spans="1:12" ht="16.5">
      <c r="A147" s="422"/>
      <c r="B147" s="423"/>
      <c r="C147" s="403"/>
      <c r="D147" s="422"/>
      <c r="E147" s="422"/>
      <c r="F147" s="404"/>
      <c r="G147" s="404"/>
      <c r="H147" s="404"/>
      <c r="I147" s="404"/>
      <c r="J147" s="404"/>
      <c r="K147" s="404"/>
      <c r="L147" s="404"/>
    </row>
    <row r="148" spans="1:12" ht="16.5">
      <c r="A148" s="422"/>
      <c r="B148" s="423"/>
      <c r="C148" s="403"/>
      <c r="D148" s="422"/>
      <c r="E148" s="422"/>
      <c r="F148" s="404"/>
      <c r="G148" s="404"/>
      <c r="H148" s="404"/>
      <c r="I148" s="404"/>
      <c r="J148" s="404"/>
      <c r="K148" s="404"/>
      <c r="L148" s="404"/>
    </row>
    <row r="149" spans="1:12" ht="16.5">
      <c r="A149" s="422"/>
      <c r="B149" s="423"/>
      <c r="C149" s="403"/>
      <c r="D149" s="422"/>
      <c r="E149" s="422"/>
      <c r="F149" s="404"/>
      <c r="G149" s="404"/>
      <c r="H149" s="404"/>
      <c r="I149" s="404"/>
      <c r="J149" s="404"/>
      <c r="K149" s="404"/>
      <c r="L149" s="404"/>
    </row>
    <row r="150" spans="1:12" ht="16.5">
      <c r="A150" s="422"/>
      <c r="B150" s="423"/>
      <c r="C150" s="403"/>
      <c r="D150" s="422"/>
      <c r="E150" s="422"/>
      <c r="F150" s="404"/>
      <c r="G150" s="404"/>
      <c r="H150" s="404"/>
      <c r="I150" s="404"/>
      <c r="J150" s="404"/>
      <c r="K150" s="404"/>
      <c r="L150" s="404"/>
    </row>
    <row r="151" spans="1:12" ht="16.5">
      <c r="A151" s="422"/>
      <c r="B151" s="423"/>
      <c r="C151" s="403"/>
      <c r="D151" s="422"/>
      <c r="E151" s="422"/>
      <c r="F151" s="404"/>
      <c r="G151" s="404"/>
      <c r="H151" s="404"/>
      <c r="I151" s="404"/>
      <c r="J151" s="404"/>
      <c r="K151" s="404"/>
      <c r="L151" s="404"/>
    </row>
    <row r="152" spans="1:12" ht="16.5">
      <c r="A152" s="422"/>
      <c r="B152" s="423"/>
      <c r="C152" s="403"/>
      <c r="D152" s="422"/>
      <c r="E152" s="422"/>
      <c r="F152" s="404"/>
      <c r="G152" s="404"/>
      <c r="H152" s="404"/>
      <c r="I152" s="404"/>
      <c r="J152" s="404"/>
      <c r="K152" s="404"/>
      <c r="L152" s="404"/>
    </row>
    <row r="153" spans="1:12" ht="16.5">
      <c r="A153" s="422"/>
      <c r="B153" s="423"/>
      <c r="C153" s="403"/>
      <c r="D153" s="422"/>
      <c r="E153" s="422"/>
      <c r="F153" s="404"/>
      <c r="G153" s="404"/>
      <c r="H153" s="404"/>
      <c r="I153" s="404"/>
      <c r="J153" s="404"/>
      <c r="K153" s="404"/>
      <c r="L153" s="404"/>
    </row>
    <row r="154" spans="1:12" ht="16.5">
      <c r="A154" s="422"/>
      <c r="B154" s="423"/>
      <c r="C154" s="403"/>
      <c r="D154" s="422"/>
      <c r="E154" s="422"/>
      <c r="F154" s="404"/>
      <c r="G154" s="404"/>
      <c r="H154" s="404"/>
      <c r="I154" s="404"/>
      <c r="J154" s="404"/>
      <c r="K154" s="404"/>
      <c r="L154" s="404"/>
    </row>
    <row r="155" spans="1:12" ht="16.5">
      <c r="A155" s="422"/>
      <c r="B155" s="423"/>
      <c r="C155" s="403"/>
      <c r="D155" s="422"/>
      <c r="E155" s="422"/>
      <c r="F155" s="404"/>
      <c r="G155" s="404"/>
      <c r="H155" s="404"/>
      <c r="I155" s="404"/>
      <c r="J155" s="404"/>
      <c r="K155" s="404"/>
      <c r="L155" s="404"/>
    </row>
    <row r="156" spans="1:12" ht="16.5">
      <c r="A156" s="422"/>
      <c r="B156" s="423"/>
      <c r="C156" s="403"/>
      <c r="D156" s="422"/>
      <c r="E156" s="422"/>
      <c r="F156" s="404"/>
      <c r="G156" s="404"/>
      <c r="H156" s="404"/>
      <c r="I156" s="404"/>
      <c r="J156" s="404"/>
      <c r="K156" s="404"/>
      <c r="L156" s="404"/>
    </row>
    <row r="157" spans="1:12" ht="16.5">
      <c r="A157" s="422"/>
      <c r="B157" s="423"/>
      <c r="C157" s="403"/>
      <c r="D157" s="422"/>
      <c r="E157" s="422"/>
      <c r="F157" s="404"/>
      <c r="G157" s="404"/>
      <c r="H157" s="404"/>
      <c r="I157" s="404"/>
      <c r="J157" s="404"/>
      <c r="K157" s="404"/>
      <c r="L157" s="404"/>
    </row>
    <row r="158" spans="1:12" ht="16.5">
      <c r="A158" s="422"/>
      <c r="B158" s="423"/>
      <c r="C158" s="403"/>
      <c r="D158" s="422"/>
      <c r="E158" s="422"/>
      <c r="F158" s="404"/>
      <c r="G158" s="404"/>
      <c r="H158" s="404"/>
      <c r="I158" s="404"/>
      <c r="J158" s="404"/>
      <c r="K158" s="404"/>
      <c r="L158" s="404"/>
    </row>
    <row r="159" spans="1:12" ht="16.5">
      <c r="A159" s="422"/>
      <c r="B159" s="423"/>
      <c r="C159" s="403"/>
      <c r="D159" s="422"/>
      <c r="E159" s="422"/>
      <c r="F159" s="404"/>
      <c r="G159" s="404"/>
      <c r="H159" s="404"/>
      <c r="I159" s="404"/>
      <c r="J159" s="404"/>
      <c r="K159" s="404"/>
      <c r="L159" s="404"/>
    </row>
    <row r="160" spans="1:12" ht="16.5">
      <c r="A160" s="422"/>
      <c r="B160" s="423"/>
      <c r="C160" s="403"/>
      <c r="D160" s="422"/>
      <c r="E160" s="422"/>
      <c r="F160" s="404"/>
      <c r="G160" s="404"/>
      <c r="H160" s="404"/>
      <c r="I160" s="404"/>
      <c r="J160" s="404"/>
      <c r="K160" s="404"/>
      <c r="L160" s="404"/>
    </row>
    <row r="161" spans="1:12" ht="16.5">
      <c r="A161" s="422"/>
      <c r="B161" s="423"/>
      <c r="C161" s="403"/>
      <c r="D161" s="422"/>
      <c r="E161" s="422"/>
      <c r="F161" s="404"/>
      <c r="G161" s="404"/>
      <c r="H161" s="404"/>
      <c r="I161" s="404"/>
      <c r="J161" s="404"/>
      <c r="K161" s="404"/>
      <c r="L161" s="404"/>
    </row>
    <row r="162" spans="1:12" ht="16.5">
      <c r="A162" s="422"/>
      <c r="B162" s="423"/>
      <c r="C162" s="403"/>
      <c r="D162" s="422"/>
      <c r="E162" s="422"/>
      <c r="F162" s="404"/>
      <c r="G162" s="404"/>
      <c r="H162" s="404"/>
      <c r="I162" s="404"/>
      <c r="J162" s="404"/>
      <c r="K162" s="404"/>
      <c r="L162" s="404"/>
    </row>
    <row r="163" spans="1:12" ht="16.5">
      <c r="A163" s="422"/>
      <c r="B163" s="423"/>
      <c r="C163" s="403"/>
      <c r="D163" s="422"/>
      <c r="E163" s="422"/>
      <c r="F163" s="404"/>
      <c r="G163" s="404"/>
      <c r="H163" s="404"/>
      <c r="I163" s="404"/>
      <c r="J163" s="404"/>
      <c r="K163" s="404"/>
      <c r="L163" s="404"/>
    </row>
    <row r="164" spans="1:12" ht="16.5">
      <c r="A164" s="422"/>
      <c r="B164" s="423"/>
      <c r="C164" s="403"/>
      <c r="D164" s="422"/>
      <c r="E164" s="422"/>
      <c r="F164" s="404"/>
      <c r="G164" s="404"/>
      <c r="H164" s="404"/>
      <c r="I164" s="404"/>
      <c r="J164" s="404"/>
      <c r="K164" s="404"/>
      <c r="L164" s="404"/>
    </row>
    <row r="165" spans="1:12" ht="16.5">
      <c r="A165" s="422"/>
      <c r="B165" s="423"/>
      <c r="C165" s="403"/>
      <c r="D165" s="422"/>
      <c r="E165" s="422"/>
      <c r="F165" s="404"/>
      <c r="G165" s="404"/>
      <c r="H165" s="404"/>
      <c r="I165" s="404"/>
      <c r="J165" s="404"/>
      <c r="K165" s="404"/>
      <c r="L165" s="404"/>
    </row>
    <row r="166" spans="1:12" ht="16.5">
      <c r="A166" s="422"/>
      <c r="B166" s="423"/>
      <c r="C166" s="403"/>
      <c r="D166" s="422"/>
      <c r="E166" s="422"/>
      <c r="F166" s="404"/>
      <c r="G166" s="404"/>
      <c r="H166" s="404"/>
      <c r="I166" s="404"/>
      <c r="J166" s="404"/>
      <c r="K166" s="404"/>
      <c r="L166" s="404"/>
    </row>
    <row r="167" spans="1:12" ht="16.5">
      <c r="A167" s="422"/>
      <c r="B167" s="423"/>
      <c r="C167" s="403"/>
      <c r="D167" s="422"/>
      <c r="E167" s="422"/>
      <c r="F167" s="404"/>
      <c r="G167" s="404"/>
      <c r="H167" s="404"/>
      <c r="I167" s="404"/>
      <c r="J167" s="404"/>
      <c r="K167" s="404"/>
      <c r="L167" s="404"/>
    </row>
    <row r="168" spans="1:12" ht="16.5">
      <c r="A168" s="422"/>
      <c r="B168" s="423"/>
      <c r="C168" s="403"/>
      <c r="D168" s="422"/>
      <c r="E168" s="422"/>
      <c r="F168" s="404"/>
      <c r="G168" s="404"/>
      <c r="H168" s="404"/>
      <c r="I168" s="404"/>
      <c r="J168" s="404"/>
      <c r="K168" s="404"/>
      <c r="L168" s="404"/>
    </row>
    <row r="169" spans="1:12" ht="16.5">
      <c r="A169" s="422"/>
      <c r="B169" s="423"/>
      <c r="C169" s="403"/>
      <c r="D169" s="422"/>
      <c r="E169" s="422"/>
      <c r="F169" s="404"/>
      <c r="G169" s="404"/>
      <c r="H169" s="404"/>
      <c r="I169" s="404"/>
      <c r="J169" s="404"/>
      <c r="K169" s="404"/>
      <c r="L169" s="404"/>
    </row>
    <row r="170" spans="1:12" ht="16.5">
      <c r="A170" s="422"/>
      <c r="B170" s="423"/>
      <c r="C170" s="403"/>
      <c r="D170" s="422"/>
      <c r="E170" s="422"/>
      <c r="F170" s="404"/>
      <c r="G170" s="404"/>
      <c r="H170" s="404"/>
      <c r="I170" s="404"/>
      <c r="J170" s="404"/>
      <c r="K170" s="404"/>
      <c r="L170" s="404"/>
    </row>
    <row r="171" spans="1:12" ht="16.5">
      <c r="A171" s="422"/>
      <c r="B171" s="423"/>
      <c r="C171" s="403"/>
      <c r="D171" s="422"/>
      <c r="E171" s="422"/>
      <c r="F171" s="404"/>
      <c r="G171" s="404"/>
      <c r="H171" s="404"/>
      <c r="I171" s="404"/>
      <c r="J171" s="404"/>
      <c r="K171" s="404"/>
      <c r="L171" s="404"/>
    </row>
    <row r="172" spans="1:12" ht="16.5">
      <c r="A172" s="422"/>
      <c r="B172" s="423"/>
      <c r="C172" s="403"/>
      <c r="D172" s="422"/>
      <c r="E172" s="422"/>
      <c r="F172" s="404"/>
      <c r="G172" s="404"/>
      <c r="H172" s="404"/>
      <c r="I172" s="404"/>
      <c r="J172" s="404"/>
      <c r="K172" s="404"/>
      <c r="L172" s="404"/>
    </row>
    <row r="173" spans="1:12" ht="16.5">
      <c r="A173" s="422"/>
      <c r="B173" s="423"/>
      <c r="C173" s="403"/>
      <c r="D173" s="422"/>
      <c r="E173" s="422"/>
      <c r="F173" s="404"/>
      <c r="G173" s="404"/>
      <c r="H173" s="404"/>
      <c r="I173" s="404"/>
      <c r="J173" s="404"/>
      <c r="K173" s="404"/>
      <c r="L173" s="404"/>
    </row>
    <row r="174" spans="1:12" ht="16.5">
      <c r="A174" s="422"/>
      <c r="B174" s="423"/>
      <c r="C174" s="403"/>
      <c r="D174" s="422"/>
      <c r="E174" s="422"/>
      <c r="F174" s="404"/>
      <c r="G174" s="404"/>
      <c r="H174" s="404"/>
      <c r="I174" s="404"/>
      <c r="J174" s="404"/>
      <c r="K174" s="404"/>
      <c r="L174" s="404"/>
    </row>
    <row r="175" spans="1:12" ht="16.5">
      <c r="A175" s="422"/>
      <c r="B175" s="423"/>
      <c r="C175" s="403"/>
      <c r="D175" s="422"/>
      <c r="E175" s="422"/>
      <c r="F175" s="404"/>
      <c r="G175" s="404"/>
      <c r="H175" s="404"/>
      <c r="I175" s="404"/>
      <c r="J175" s="404"/>
      <c r="K175" s="404"/>
      <c r="L175" s="404"/>
    </row>
    <row r="176" spans="1:12" ht="16.5">
      <c r="A176" s="422"/>
      <c r="B176" s="423"/>
      <c r="C176" s="403"/>
      <c r="D176" s="422"/>
      <c r="E176" s="422"/>
      <c r="F176" s="404"/>
      <c r="G176" s="404"/>
      <c r="H176" s="404"/>
      <c r="I176" s="404"/>
      <c r="J176" s="404"/>
      <c r="K176" s="404"/>
      <c r="L176" s="404"/>
    </row>
    <row r="177" spans="1:12" ht="16.5">
      <c r="A177" s="422"/>
      <c r="B177" s="423"/>
      <c r="C177" s="403"/>
      <c r="D177" s="422"/>
      <c r="E177" s="422"/>
      <c r="F177" s="404"/>
      <c r="G177" s="404"/>
      <c r="H177" s="404"/>
      <c r="I177" s="404"/>
      <c r="J177" s="404"/>
      <c r="K177" s="404"/>
      <c r="L177" s="404"/>
    </row>
    <row r="178" spans="1:12" ht="16.5">
      <c r="A178" s="422"/>
      <c r="B178" s="423"/>
      <c r="C178" s="403"/>
      <c r="D178" s="422"/>
      <c r="E178" s="422"/>
      <c r="F178" s="404"/>
      <c r="G178" s="404"/>
      <c r="H178" s="404"/>
      <c r="I178" s="404"/>
      <c r="J178" s="404"/>
      <c r="K178" s="404"/>
      <c r="L178" s="404"/>
    </row>
    <row r="179" spans="1:12" ht="16.5">
      <c r="A179" s="422"/>
      <c r="B179" s="423"/>
      <c r="C179" s="403"/>
      <c r="D179" s="422"/>
      <c r="E179" s="422"/>
      <c r="F179" s="404"/>
      <c r="G179" s="404"/>
      <c r="H179" s="404"/>
      <c r="I179" s="404"/>
      <c r="J179" s="404"/>
      <c r="K179" s="404"/>
      <c r="L179" s="404"/>
    </row>
    <row r="180" spans="1:12" ht="16.5">
      <c r="A180" s="422"/>
      <c r="B180" s="423"/>
      <c r="C180" s="403"/>
      <c r="D180" s="422"/>
      <c r="E180" s="422"/>
      <c r="F180" s="404"/>
      <c r="G180" s="404"/>
      <c r="H180" s="404"/>
      <c r="I180" s="404"/>
      <c r="J180" s="404"/>
      <c r="K180" s="404"/>
      <c r="L180" s="404"/>
    </row>
    <row r="181" spans="1:12" ht="16.5">
      <c r="A181" s="422"/>
      <c r="B181" s="423"/>
      <c r="C181" s="403"/>
      <c r="D181" s="422"/>
      <c r="E181" s="422"/>
      <c r="F181" s="404"/>
      <c r="G181" s="404"/>
      <c r="H181" s="404"/>
      <c r="I181" s="404"/>
      <c r="J181" s="404"/>
      <c r="K181" s="404"/>
      <c r="L181" s="404"/>
    </row>
    <row r="182" spans="1:12" ht="16.5">
      <c r="A182" s="422"/>
      <c r="B182" s="423"/>
      <c r="C182" s="403"/>
      <c r="D182" s="422"/>
      <c r="E182" s="422"/>
      <c r="F182" s="404"/>
      <c r="G182" s="404"/>
      <c r="H182" s="404"/>
      <c r="I182" s="404"/>
      <c r="J182" s="404"/>
      <c r="K182" s="404"/>
      <c r="L182" s="404"/>
    </row>
    <row r="183" spans="1:12" ht="16.5">
      <c r="A183" s="422"/>
      <c r="B183" s="423"/>
      <c r="C183" s="403"/>
      <c r="D183" s="422"/>
      <c r="E183" s="422"/>
      <c r="F183" s="404"/>
      <c r="G183" s="404"/>
      <c r="H183" s="404"/>
      <c r="I183" s="404"/>
      <c r="J183" s="404"/>
      <c r="K183" s="404"/>
      <c r="L183" s="404"/>
    </row>
    <row r="184" spans="1:12" ht="16.5">
      <c r="A184" s="422"/>
      <c r="B184" s="423"/>
      <c r="C184" s="403"/>
      <c r="D184" s="422"/>
      <c r="E184" s="422"/>
      <c r="F184" s="404"/>
      <c r="G184" s="404"/>
      <c r="H184" s="404"/>
      <c r="I184" s="404"/>
      <c r="J184" s="404"/>
      <c r="K184" s="404"/>
      <c r="L184" s="404"/>
    </row>
    <row r="185" spans="1:12" ht="16.5">
      <c r="A185" s="422"/>
      <c r="B185" s="423"/>
      <c r="C185" s="403"/>
      <c r="D185" s="422"/>
      <c r="E185" s="422"/>
      <c r="F185" s="404"/>
      <c r="G185" s="404"/>
      <c r="H185" s="404"/>
      <c r="I185" s="404"/>
      <c r="J185" s="404"/>
      <c r="K185" s="404"/>
      <c r="L185" s="404"/>
    </row>
    <row r="186" spans="1:12" ht="16.5">
      <c r="A186" s="422"/>
      <c r="B186" s="423"/>
      <c r="C186" s="403"/>
      <c r="D186" s="422"/>
      <c r="E186" s="422"/>
      <c r="F186" s="404"/>
      <c r="G186" s="404"/>
      <c r="H186" s="404"/>
      <c r="I186" s="404"/>
      <c r="J186" s="404"/>
      <c r="K186" s="404"/>
      <c r="L186" s="404"/>
    </row>
    <row r="187" spans="1:12" ht="16.5">
      <c r="A187" s="422"/>
      <c r="B187" s="423"/>
      <c r="C187" s="403"/>
      <c r="D187" s="422"/>
      <c r="E187" s="422"/>
      <c r="F187" s="404"/>
      <c r="G187" s="404"/>
      <c r="H187" s="404"/>
      <c r="I187" s="404"/>
      <c r="J187" s="404"/>
      <c r="K187" s="404"/>
      <c r="L187" s="404"/>
    </row>
    <row r="188" spans="1:12" ht="16.5">
      <c r="A188" s="422"/>
      <c r="B188" s="423"/>
      <c r="C188" s="403"/>
      <c r="D188" s="422"/>
      <c r="E188" s="422"/>
      <c r="F188" s="404"/>
      <c r="G188" s="404"/>
      <c r="H188" s="404"/>
      <c r="I188" s="404"/>
      <c r="J188" s="404"/>
      <c r="K188" s="404"/>
      <c r="L188" s="404"/>
    </row>
    <row r="189" spans="1:12" ht="16.5">
      <c r="A189" s="422"/>
      <c r="B189" s="423"/>
      <c r="C189" s="403"/>
      <c r="D189" s="422"/>
      <c r="E189" s="422"/>
      <c r="F189" s="404"/>
      <c r="G189" s="404"/>
      <c r="H189" s="404"/>
      <c r="I189" s="404"/>
      <c r="J189" s="404"/>
      <c r="K189" s="404"/>
      <c r="L189" s="404"/>
    </row>
    <row r="190" spans="1:12" ht="16.5">
      <c r="A190" s="422"/>
      <c r="B190" s="423"/>
      <c r="C190" s="403"/>
      <c r="D190" s="422"/>
      <c r="E190" s="422"/>
      <c r="F190" s="404"/>
      <c r="G190" s="404"/>
      <c r="H190" s="404"/>
      <c r="I190" s="404"/>
      <c r="J190" s="404"/>
      <c r="K190" s="404"/>
      <c r="L190" s="404"/>
    </row>
    <row r="191" spans="1:12" ht="16.5">
      <c r="A191" s="422"/>
      <c r="B191" s="423"/>
      <c r="C191" s="403"/>
      <c r="D191" s="422"/>
      <c r="E191" s="422"/>
      <c r="F191" s="404"/>
      <c r="G191" s="404"/>
      <c r="H191" s="404"/>
      <c r="I191" s="404"/>
      <c r="J191" s="404"/>
      <c r="K191" s="404"/>
      <c r="L191" s="404"/>
    </row>
    <row r="192" spans="1:12" ht="16.5">
      <c r="A192" s="422"/>
      <c r="B192" s="423"/>
      <c r="C192" s="403"/>
      <c r="D192" s="422"/>
      <c r="E192" s="422"/>
      <c r="F192" s="404"/>
      <c r="G192" s="404"/>
      <c r="H192" s="404"/>
      <c r="I192" s="404"/>
      <c r="J192" s="404"/>
      <c r="K192" s="404"/>
      <c r="L192" s="404"/>
    </row>
    <row r="193" spans="1:12" ht="16.5">
      <c r="A193" s="422"/>
      <c r="B193" s="423"/>
      <c r="C193" s="403"/>
      <c r="D193" s="422"/>
      <c r="E193" s="422"/>
      <c r="F193" s="404"/>
      <c r="G193" s="404"/>
      <c r="H193" s="404"/>
      <c r="I193" s="404"/>
      <c r="J193" s="404"/>
      <c r="K193" s="404"/>
      <c r="L193" s="404"/>
    </row>
    <row r="194" spans="1:12" ht="16.5">
      <c r="A194" s="422"/>
      <c r="B194" s="423"/>
      <c r="C194" s="403"/>
      <c r="D194" s="422"/>
      <c r="E194" s="422"/>
      <c r="F194" s="404"/>
      <c r="G194" s="404"/>
      <c r="H194" s="404"/>
      <c r="I194" s="404"/>
      <c r="J194" s="404"/>
      <c r="K194" s="404"/>
      <c r="L194" s="404"/>
    </row>
    <row r="195" spans="1:12" ht="16.5">
      <c r="A195" s="422"/>
      <c r="B195" s="423"/>
      <c r="C195" s="403"/>
      <c r="D195" s="422"/>
      <c r="E195" s="422"/>
      <c r="F195" s="404"/>
      <c r="G195" s="404"/>
      <c r="H195" s="404"/>
      <c r="I195" s="404"/>
      <c r="J195" s="404"/>
      <c r="K195" s="404"/>
      <c r="L195" s="404"/>
    </row>
    <row r="196" spans="1:12" ht="16.5">
      <c r="A196" s="422"/>
      <c r="B196" s="423"/>
      <c r="C196" s="403"/>
      <c r="D196" s="422"/>
      <c r="E196" s="422"/>
      <c r="F196" s="404"/>
      <c r="G196" s="404"/>
      <c r="H196" s="404"/>
      <c r="I196" s="404"/>
      <c r="J196" s="404"/>
      <c r="K196" s="404"/>
      <c r="L196" s="404"/>
    </row>
    <row r="197" spans="1:12" ht="16.5">
      <c r="A197" s="422"/>
      <c r="B197" s="423"/>
      <c r="C197" s="403"/>
      <c r="D197" s="422"/>
      <c r="E197" s="422"/>
      <c r="F197" s="404"/>
      <c r="G197" s="404"/>
      <c r="H197" s="404"/>
      <c r="I197" s="404"/>
      <c r="J197" s="404"/>
      <c r="K197" s="404"/>
      <c r="L197" s="404"/>
    </row>
    <row r="198" spans="1:12" ht="16.5">
      <c r="A198" s="422"/>
      <c r="B198" s="423"/>
      <c r="C198" s="403"/>
      <c r="D198" s="422"/>
      <c r="E198" s="422"/>
      <c r="F198" s="404"/>
      <c r="G198" s="404"/>
      <c r="H198" s="404"/>
      <c r="I198" s="404"/>
      <c r="J198" s="404"/>
      <c r="K198" s="404"/>
      <c r="L198" s="404"/>
    </row>
    <row r="199" spans="1:12" ht="16.5">
      <c r="A199" s="422"/>
      <c r="B199" s="423"/>
      <c r="C199" s="403"/>
      <c r="D199" s="422"/>
      <c r="E199" s="422"/>
      <c r="F199" s="404"/>
      <c r="G199" s="404"/>
      <c r="H199" s="404"/>
      <c r="I199" s="404"/>
      <c r="J199" s="404"/>
      <c r="K199" s="404"/>
      <c r="L199" s="404"/>
    </row>
    <row r="200" spans="1:12" ht="16.5">
      <c r="A200" s="422"/>
      <c r="B200" s="423"/>
      <c r="C200" s="403"/>
      <c r="D200" s="422"/>
      <c r="E200" s="422"/>
      <c r="F200" s="404"/>
      <c r="G200" s="404"/>
      <c r="H200" s="404"/>
      <c r="I200" s="404"/>
      <c r="J200" s="404"/>
      <c r="K200" s="404"/>
      <c r="L200" s="404"/>
    </row>
    <row r="201" spans="1:12" ht="16.5">
      <c r="A201" s="422"/>
      <c r="B201" s="423"/>
      <c r="C201" s="403"/>
      <c r="D201" s="422"/>
      <c r="E201" s="422"/>
      <c r="F201" s="404"/>
      <c r="G201" s="404"/>
      <c r="H201" s="404"/>
      <c r="I201" s="404"/>
      <c r="J201" s="404"/>
      <c r="K201" s="404"/>
      <c r="L201" s="404"/>
    </row>
    <row r="202" spans="1:12" ht="16.5">
      <c r="A202" s="422"/>
      <c r="B202" s="423"/>
      <c r="C202" s="403"/>
      <c r="D202" s="422"/>
      <c r="E202" s="422"/>
      <c r="F202" s="404"/>
      <c r="G202" s="404"/>
      <c r="H202" s="404"/>
      <c r="I202" s="404"/>
      <c r="J202" s="404"/>
      <c r="K202" s="404"/>
      <c r="L202" s="404"/>
    </row>
    <row r="203" spans="1:12" ht="16.5">
      <c r="A203" s="422"/>
      <c r="B203" s="423"/>
      <c r="C203" s="403"/>
      <c r="D203" s="422"/>
      <c r="E203" s="422"/>
      <c r="F203" s="404"/>
      <c r="G203" s="404"/>
      <c r="H203" s="404"/>
      <c r="I203" s="404"/>
      <c r="J203" s="404"/>
      <c r="K203" s="404"/>
      <c r="L203" s="404"/>
    </row>
    <row r="204" spans="1:12" ht="16.5">
      <c r="A204" s="422"/>
      <c r="B204" s="423"/>
      <c r="C204" s="403"/>
      <c r="D204" s="422"/>
      <c r="E204" s="422"/>
      <c r="F204" s="404"/>
      <c r="G204" s="404"/>
      <c r="H204" s="404"/>
      <c r="I204" s="404"/>
      <c r="J204" s="404"/>
      <c r="K204" s="404"/>
      <c r="L204" s="404"/>
    </row>
    <row r="205" spans="1:12" ht="16.5">
      <c r="A205" s="422"/>
      <c r="B205" s="423"/>
      <c r="C205" s="403"/>
      <c r="D205" s="422"/>
      <c r="E205" s="422"/>
      <c r="F205" s="404"/>
      <c r="G205" s="404"/>
      <c r="H205" s="404"/>
      <c r="I205" s="404"/>
      <c r="J205" s="404"/>
      <c r="K205" s="404"/>
      <c r="L205" s="404"/>
    </row>
    <row r="206" spans="1:12" ht="16.5">
      <c r="A206" s="422"/>
      <c r="B206" s="423"/>
      <c r="C206" s="403"/>
      <c r="D206" s="422"/>
      <c r="E206" s="422"/>
      <c r="F206" s="404"/>
      <c r="G206" s="404"/>
      <c r="H206" s="404"/>
      <c r="I206" s="404"/>
      <c r="J206" s="404"/>
      <c r="K206" s="404"/>
      <c r="L206" s="404"/>
    </row>
    <row r="207" spans="1:12" ht="16.5">
      <c r="A207" s="422"/>
      <c r="B207" s="423"/>
      <c r="C207" s="403"/>
      <c r="D207" s="422"/>
      <c r="E207" s="422"/>
      <c r="F207" s="404"/>
      <c r="G207" s="404"/>
      <c r="H207" s="404"/>
      <c r="I207" s="404"/>
      <c r="J207" s="404"/>
      <c r="K207" s="404"/>
      <c r="L207" s="404"/>
    </row>
    <row r="208" spans="1:12" ht="16.5">
      <c r="A208" s="422"/>
      <c r="B208" s="423"/>
      <c r="C208" s="403"/>
      <c r="D208" s="422"/>
      <c r="E208" s="422"/>
      <c r="F208" s="404"/>
      <c r="G208" s="404"/>
      <c r="H208" s="404"/>
      <c r="I208" s="404"/>
      <c r="J208" s="404"/>
      <c r="K208" s="404"/>
      <c r="L208" s="404"/>
    </row>
    <row r="209" spans="1:12" ht="16.5">
      <c r="A209" s="422"/>
      <c r="B209" s="423"/>
      <c r="C209" s="403"/>
      <c r="D209" s="422"/>
      <c r="E209" s="422"/>
      <c r="F209" s="404"/>
      <c r="G209" s="404"/>
      <c r="H209" s="404"/>
      <c r="I209" s="404"/>
      <c r="J209" s="404"/>
      <c r="K209" s="404"/>
      <c r="L209" s="404"/>
    </row>
    <row r="210" spans="1:12" ht="16.5">
      <c r="A210" s="422"/>
      <c r="B210" s="423"/>
      <c r="C210" s="403"/>
      <c r="D210" s="422"/>
      <c r="E210" s="422"/>
      <c r="F210" s="404"/>
      <c r="G210" s="404"/>
      <c r="H210" s="404"/>
      <c r="I210" s="404"/>
      <c r="J210" s="404"/>
      <c r="K210" s="404"/>
      <c r="L210" s="404"/>
    </row>
    <row r="211" spans="1:12" ht="16.5">
      <c r="A211" s="422"/>
      <c r="B211" s="423"/>
      <c r="C211" s="403"/>
      <c r="D211" s="422"/>
      <c r="E211" s="422"/>
      <c r="F211" s="404"/>
      <c r="G211" s="404"/>
      <c r="H211" s="404"/>
      <c r="I211" s="404"/>
      <c r="J211" s="404"/>
      <c r="K211" s="404"/>
      <c r="L211" s="404"/>
    </row>
    <row r="212" spans="1:12" ht="16.5">
      <c r="A212" s="422"/>
      <c r="B212" s="423"/>
      <c r="C212" s="403"/>
      <c r="D212" s="422"/>
      <c r="E212" s="422"/>
      <c r="F212" s="404"/>
      <c r="G212" s="404"/>
      <c r="H212" s="404"/>
      <c r="I212" s="404"/>
      <c r="J212" s="404"/>
      <c r="K212" s="404"/>
      <c r="L212" s="404"/>
    </row>
    <row r="213" spans="1:12" ht="16.5">
      <c r="A213" s="422"/>
      <c r="B213" s="423"/>
      <c r="C213" s="403"/>
      <c r="D213" s="422"/>
      <c r="E213" s="422"/>
      <c r="F213" s="404"/>
      <c r="G213" s="404"/>
      <c r="H213" s="404"/>
      <c r="I213" s="404"/>
      <c r="J213" s="404"/>
      <c r="K213" s="404"/>
      <c r="L213" s="404"/>
    </row>
    <row r="214" spans="1:12" ht="16.5">
      <c r="A214" s="422"/>
      <c r="B214" s="423"/>
      <c r="C214" s="403"/>
      <c r="D214" s="422"/>
      <c r="E214" s="422"/>
      <c r="F214" s="404"/>
      <c r="G214" s="404"/>
      <c r="H214" s="404"/>
      <c r="I214" s="404"/>
      <c r="J214" s="404"/>
      <c r="K214" s="404"/>
      <c r="L214" s="404"/>
    </row>
    <row r="215" spans="1:12" ht="16.5">
      <c r="A215" s="422"/>
      <c r="B215" s="423"/>
      <c r="C215" s="403"/>
      <c r="D215" s="422"/>
      <c r="E215" s="422"/>
      <c r="F215" s="404"/>
      <c r="G215" s="404"/>
      <c r="H215" s="404"/>
      <c r="I215" s="404"/>
      <c r="J215" s="404"/>
      <c r="K215" s="404"/>
      <c r="L215" s="404"/>
    </row>
    <row r="216" spans="1:12" ht="16.5">
      <c r="A216" s="422"/>
      <c r="B216" s="423"/>
      <c r="C216" s="403"/>
      <c r="D216" s="422"/>
      <c r="E216" s="422"/>
      <c r="F216" s="404"/>
      <c r="G216" s="404"/>
      <c r="H216" s="404"/>
      <c r="I216" s="404"/>
      <c r="J216" s="404"/>
      <c r="K216" s="404"/>
      <c r="L216" s="404"/>
    </row>
    <row r="217" spans="1:12" ht="16.5">
      <c r="A217" s="422"/>
      <c r="B217" s="423"/>
      <c r="C217" s="403"/>
      <c r="D217" s="422"/>
      <c r="E217" s="422"/>
      <c r="F217" s="404"/>
      <c r="G217" s="404"/>
      <c r="H217" s="404"/>
      <c r="I217" s="404"/>
      <c r="J217" s="404"/>
      <c r="K217" s="404"/>
      <c r="L217" s="404"/>
    </row>
    <row r="218" spans="1:12" ht="16.5">
      <c r="A218" s="422"/>
      <c r="B218" s="423"/>
      <c r="C218" s="403"/>
      <c r="D218" s="422"/>
      <c r="E218" s="422"/>
      <c r="F218" s="404"/>
      <c r="G218" s="404"/>
      <c r="H218" s="404"/>
      <c r="I218" s="404"/>
      <c r="J218" s="404"/>
      <c r="K218" s="404"/>
      <c r="L218" s="404"/>
    </row>
    <row r="219" spans="1:12" ht="16.5">
      <c r="A219" s="422"/>
      <c r="B219" s="423"/>
      <c r="C219" s="403"/>
      <c r="D219" s="422"/>
      <c r="E219" s="422"/>
      <c r="F219" s="404"/>
      <c r="G219" s="404"/>
      <c r="H219" s="404"/>
      <c r="I219" s="404"/>
      <c r="J219" s="404"/>
      <c r="K219" s="404"/>
      <c r="L219" s="404"/>
    </row>
    <row r="220" spans="1:12" ht="16.5">
      <c r="A220" s="422"/>
      <c r="B220" s="423"/>
      <c r="C220" s="403"/>
      <c r="D220" s="422"/>
      <c r="E220" s="422"/>
      <c r="F220" s="404"/>
      <c r="G220" s="404"/>
      <c r="H220" s="404"/>
      <c r="I220" s="404"/>
      <c r="J220" s="404"/>
      <c r="K220" s="404"/>
      <c r="L220" s="404"/>
    </row>
    <row r="221" spans="1:12" ht="16.5">
      <c r="A221" s="422"/>
      <c r="B221" s="423"/>
      <c r="C221" s="403"/>
      <c r="D221" s="422"/>
      <c r="E221" s="422"/>
      <c r="F221" s="404"/>
      <c r="G221" s="404"/>
      <c r="H221" s="404"/>
      <c r="I221" s="404"/>
      <c r="J221" s="404"/>
      <c r="K221" s="404"/>
      <c r="L221" s="404"/>
    </row>
    <row r="222" spans="1:12" ht="16.5">
      <c r="A222" s="422"/>
      <c r="B222" s="423"/>
      <c r="C222" s="403"/>
      <c r="D222" s="422"/>
      <c r="E222" s="422"/>
      <c r="F222" s="404"/>
      <c r="G222" s="404"/>
      <c r="H222" s="404"/>
      <c r="I222" s="404"/>
      <c r="J222" s="404"/>
      <c r="K222" s="404"/>
      <c r="L222" s="404"/>
    </row>
    <row r="223" spans="1:12" ht="16.5">
      <c r="A223" s="422"/>
      <c r="B223" s="423"/>
      <c r="C223" s="403"/>
      <c r="D223" s="422"/>
      <c r="E223" s="422"/>
      <c r="F223" s="404"/>
      <c r="G223" s="404"/>
      <c r="H223" s="404"/>
      <c r="I223" s="404"/>
      <c r="J223" s="404"/>
      <c r="K223" s="404"/>
      <c r="L223" s="404"/>
    </row>
    <row r="224" spans="1:12" ht="16.5">
      <c r="A224" s="422"/>
      <c r="B224" s="423"/>
      <c r="C224" s="403"/>
      <c r="D224" s="422"/>
      <c r="E224" s="422"/>
      <c r="F224" s="404"/>
      <c r="G224" s="404"/>
      <c r="H224" s="404"/>
      <c r="I224" s="404"/>
      <c r="J224" s="404"/>
      <c r="K224" s="404"/>
      <c r="L224" s="404"/>
    </row>
    <row r="225" spans="1:12" ht="16.5">
      <c r="A225" s="422"/>
      <c r="B225" s="423"/>
      <c r="C225" s="403"/>
      <c r="D225" s="422"/>
      <c r="E225" s="422"/>
      <c r="F225" s="404"/>
      <c r="G225" s="404"/>
      <c r="H225" s="404"/>
      <c r="I225" s="404"/>
      <c r="J225" s="404"/>
      <c r="K225" s="404"/>
      <c r="L225" s="404"/>
    </row>
    <row r="226" spans="1:12" ht="16.5">
      <c r="A226" s="422"/>
      <c r="B226" s="423"/>
      <c r="C226" s="403"/>
      <c r="D226" s="422"/>
      <c r="E226" s="422"/>
      <c r="F226" s="404"/>
      <c r="G226" s="404"/>
      <c r="H226" s="404"/>
      <c r="I226" s="404"/>
      <c r="J226" s="404"/>
      <c r="K226" s="404"/>
      <c r="L226" s="404"/>
    </row>
    <row r="227" spans="1:12" ht="16.5">
      <c r="A227" s="422"/>
      <c r="B227" s="423"/>
      <c r="C227" s="403"/>
      <c r="D227" s="422"/>
      <c r="E227" s="422"/>
      <c r="F227" s="404"/>
      <c r="G227" s="404"/>
      <c r="H227" s="404"/>
      <c r="I227" s="404"/>
      <c r="J227" s="404"/>
      <c r="K227" s="404"/>
      <c r="L227" s="404"/>
    </row>
    <row r="228" spans="1:12" ht="16.5">
      <c r="A228" s="422"/>
      <c r="B228" s="423"/>
      <c r="C228" s="403"/>
      <c r="D228" s="422"/>
      <c r="E228" s="422"/>
      <c r="F228" s="404"/>
      <c r="G228" s="404"/>
      <c r="H228" s="404"/>
      <c r="I228" s="404"/>
      <c r="J228" s="404"/>
      <c r="K228" s="404"/>
      <c r="L228" s="404"/>
    </row>
    <row r="229" spans="1:12" ht="16.5">
      <c r="A229" s="422"/>
      <c r="B229" s="423"/>
      <c r="C229" s="403"/>
      <c r="D229" s="422"/>
      <c r="E229" s="422"/>
      <c r="F229" s="404"/>
      <c r="G229" s="404"/>
      <c r="H229" s="404"/>
      <c r="I229" s="404"/>
      <c r="J229" s="404"/>
      <c r="K229" s="404"/>
      <c r="L229" s="404"/>
    </row>
    <row r="230" spans="1:12" ht="16.5">
      <c r="A230" s="422"/>
      <c r="B230" s="423"/>
      <c r="C230" s="403"/>
      <c r="D230" s="422"/>
      <c r="E230" s="422"/>
      <c r="F230" s="404"/>
      <c r="G230" s="404"/>
      <c r="H230" s="404"/>
      <c r="I230" s="404"/>
      <c r="J230" s="404"/>
      <c r="K230" s="404"/>
      <c r="L230" s="404"/>
    </row>
    <row r="231" spans="1:12" ht="16.5">
      <c r="A231" s="422"/>
      <c r="B231" s="423"/>
      <c r="C231" s="403"/>
      <c r="D231" s="422"/>
      <c r="E231" s="422"/>
      <c r="F231" s="404"/>
      <c r="G231" s="404"/>
      <c r="H231" s="404"/>
      <c r="I231" s="404"/>
      <c r="J231" s="404"/>
      <c r="K231" s="404"/>
      <c r="L231" s="404"/>
    </row>
    <row r="232" spans="1:12" ht="16.5">
      <c r="A232" s="422"/>
      <c r="B232" s="423"/>
      <c r="C232" s="403"/>
      <c r="D232" s="422"/>
      <c r="E232" s="422"/>
      <c r="F232" s="404"/>
      <c r="G232" s="404"/>
      <c r="H232" s="404"/>
      <c r="I232" s="404"/>
      <c r="J232" s="404"/>
      <c r="K232" s="404"/>
      <c r="L232" s="404"/>
    </row>
    <row r="233" spans="1:12" ht="16.5">
      <c r="A233" s="422"/>
      <c r="B233" s="423"/>
      <c r="C233" s="403"/>
      <c r="D233" s="422"/>
      <c r="E233" s="422"/>
      <c r="F233" s="404"/>
      <c r="G233" s="404"/>
      <c r="H233" s="404"/>
      <c r="I233" s="404"/>
      <c r="J233" s="404"/>
      <c r="K233" s="404"/>
      <c r="L233" s="404"/>
    </row>
    <row r="234" spans="1:12" ht="16.5">
      <c r="A234" s="422"/>
      <c r="B234" s="423"/>
      <c r="C234" s="403"/>
      <c r="D234" s="422"/>
      <c r="E234" s="422"/>
      <c r="F234" s="404"/>
      <c r="G234" s="404"/>
      <c r="H234" s="404"/>
      <c r="I234" s="404"/>
      <c r="J234" s="404"/>
      <c r="K234" s="404"/>
      <c r="L234" s="404"/>
    </row>
    <row r="235" spans="1:12" ht="16.5">
      <c r="A235" s="422"/>
      <c r="B235" s="423"/>
      <c r="C235" s="403"/>
      <c r="D235" s="422"/>
      <c r="E235" s="422"/>
      <c r="F235" s="404"/>
      <c r="G235" s="404"/>
      <c r="H235" s="404"/>
      <c r="I235" s="404"/>
      <c r="J235" s="404"/>
      <c r="K235" s="404"/>
      <c r="L235" s="404"/>
    </row>
    <row r="236" spans="1:12" ht="16.5">
      <c r="A236" s="422"/>
      <c r="B236" s="423"/>
      <c r="C236" s="403"/>
      <c r="D236" s="422"/>
      <c r="E236" s="422"/>
      <c r="F236" s="404"/>
      <c r="G236" s="404"/>
      <c r="H236" s="404"/>
      <c r="I236" s="404"/>
      <c r="J236" s="404"/>
      <c r="K236" s="404"/>
      <c r="L236" s="404"/>
    </row>
    <row r="237" spans="1:12" ht="16.5">
      <c r="A237" s="422"/>
      <c r="B237" s="423"/>
      <c r="C237" s="403"/>
      <c r="D237" s="422"/>
      <c r="E237" s="422"/>
      <c r="F237" s="404"/>
      <c r="G237" s="404"/>
      <c r="H237" s="404"/>
      <c r="I237" s="404"/>
      <c r="J237" s="404"/>
      <c r="K237" s="404"/>
      <c r="L237" s="404"/>
    </row>
    <row r="238" spans="1:12" ht="16.5">
      <c r="A238" s="422"/>
      <c r="B238" s="423"/>
      <c r="C238" s="403"/>
      <c r="D238" s="422"/>
      <c r="E238" s="422"/>
      <c r="F238" s="404"/>
      <c r="G238" s="404"/>
      <c r="H238" s="404"/>
      <c r="I238" s="404"/>
      <c r="J238" s="404"/>
      <c r="K238" s="404"/>
      <c r="L238" s="404"/>
    </row>
    <row r="239" spans="1:12" ht="16.5">
      <c r="A239" s="422"/>
      <c r="B239" s="423"/>
      <c r="C239" s="403"/>
      <c r="D239" s="422"/>
      <c r="E239" s="422"/>
      <c r="F239" s="404"/>
      <c r="G239" s="404"/>
      <c r="H239" s="404"/>
      <c r="I239" s="404"/>
      <c r="J239" s="404"/>
      <c r="K239" s="404"/>
      <c r="L239" s="404"/>
    </row>
    <row r="240" spans="1:12" ht="16.5">
      <c r="A240" s="422"/>
      <c r="B240" s="423"/>
      <c r="C240" s="403"/>
      <c r="D240" s="422"/>
      <c r="E240" s="422"/>
      <c r="F240" s="404"/>
      <c r="G240" s="404"/>
      <c r="H240" s="404"/>
      <c r="I240" s="404"/>
      <c r="J240" s="404"/>
      <c r="K240" s="404"/>
      <c r="L240" s="404"/>
    </row>
    <row r="241" spans="1:12" ht="16.5">
      <c r="A241" s="422"/>
      <c r="B241" s="423"/>
      <c r="C241" s="403"/>
      <c r="D241" s="422"/>
      <c r="E241" s="422"/>
      <c r="F241" s="404"/>
      <c r="G241" s="404"/>
      <c r="H241" s="404"/>
      <c r="I241" s="404"/>
      <c r="J241" s="404"/>
      <c r="K241" s="404"/>
      <c r="L241" s="404"/>
    </row>
    <row r="242" spans="1:12" ht="16.5">
      <c r="A242" s="422"/>
      <c r="B242" s="423"/>
      <c r="C242" s="403"/>
      <c r="D242" s="422"/>
      <c r="E242" s="422"/>
      <c r="F242" s="404"/>
      <c r="G242" s="404"/>
      <c r="H242" s="404"/>
      <c r="I242" s="404"/>
      <c r="J242" s="404"/>
      <c r="K242" s="404"/>
      <c r="L242" s="404"/>
    </row>
    <row r="243" spans="1:12" ht="16.5">
      <c r="A243" s="422"/>
      <c r="B243" s="423"/>
      <c r="C243" s="403"/>
      <c r="D243" s="422"/>
      <c r="E243" s="422"/>
      <c r="F243" s="404"/>
      <c r="G243" s="404"/>
      <c r="H243" s="404"/>
      <c r="I243" s="404"/>
      <c r="J243" s="404"/>
      <c r="K243" s="404"/>
      <c r="L243" s="404"/>
    </row>
    <row r="244" spans="1:12" ht="16.5">
      <c r="A244" s="422"/>
      <c r="B244" s="423"/>
      <c r="C244" s="403"/>
      <c r="D244" s="422"/>
      <c r="E244" s="422"/>
      <c r="F244" s="404"/>
      <c r="G244" s="404"/>
      <c r="H244" s="404"/>
      <c r="I244" s="404"/>
      <c r="J244" s="404"/>
      <c r="K244" s="404"/>
      <c r="L244" s="404"/>
    </row>
    <row r="245" spans="1:12" ht="16.5">
      <c r="A245" s="422"/>
      <c r="B245" s="423"/>
      <c r="C245" s="403"/>
      <c r="D245" s="422"/>
      <c r="E245" s="422"/>
      <c r="F245" s="404"/>
      <c r="G245" s="404"/>
      <c r="H245" s="404"/>
      <c r="I245" s="404"/>
      <c r="J245" s="404"/>
      <c r="K245" s="404"/>
      <c r="L245" s="404"/>
    </row>
    <row r="246" spans="1:12" ht="16.5">
      <c r="A246" s="422"/>
      <c r="B246" s="423"/>
      <c r="C246" s="403"/>
      <c r="D246" s="422"/>
      <c r="E246" s="422"/>
      <c r="F246" s="404"/>
      <c r="G246" s="404"/>
      <c r="H246" s="404"/>
      <c r="I246" s="404"/>
      <c r="J246" s="404"/>
      <c r="K246" s="404"/>
      <c r="L246" s="404"/>
    </row>
    <row r="247" spans="1:12" ht="16.5">
      <c r="A247" s="422"/>
      <c r="B247" s="423"/>
      <c r="C247" s="403"/>
      <c r="D247" s="422"/>
      <c r="E247" s="422"/>
      <c r="F247" s="404"/>
      <c r="G247" s="404"/>
      <c r="H247" s="404"/>
      <c r="I247" s="404"/>
      <c r="J247" s="404"/>
      <c r="K247" s="404"/>
      <c r="L247" s="404"/>
    </row>
    <row r="248" spans="1:12" ht="16.5">
      <c r="A248" s="422"/>
      <c r="B248" s="423"/>
      <c r="C248" s="403"/>
      <c r="D248" s="422"/>
      <c r="E248" s="422"/>
      <c r="F248" s="404"/>
      <c r="G248" s="404"/>
      <c r="H248" s="404"/>
      <c r="I248" s="404"/>
      <c r="J248" s="404"/>
      <c r="K248" s="404"/>
      <c r="L248" s="404"/>
    </row>
    <row r="249" spans="1:12" ht="16.5">
      <c r="A249" s="422"/>
      <c r="B249" s="423"/>
      <c r="C249" s="403"/>
      <c r="D249" s="422"/>
      <c r="E249" s="422"/>
      <c r="F249" s="404"/>
      <c r="G249" s="404"/>
      <c r="H249" s="404"/>
      <c r="I249" s="404"/>
      <c r="J249" s="404"/>
      <c r="K249" s="404"/>
      <c r="L249" s="404"/>
    </row>
    <row r="250" spans="1:12" ht="16.5">
      <c r="A250" s="422"/>
      <c r="B250" s="423"/>
      <c r="C250" s="403"/>
      <c r="D250" s="422"/>
      <c r="E250" s="422"/>
      <c r="F250" s="404"/>
      <c r="G250" s="404"/>
      <c r="H250" s="404"/>
      <c r="I250" s="404"/>
      <c r="J250" s="404"/>
      <c r="K250" s="404"/>
      <c r="L250" s="404"/>
    </row>
    <row r="251" spans="1:12" ht="16.5">
      <c r="A251" s="422"/>
      <c r="B251" s="423"/>
      <c r="C251" s="403"/>
      <c r="D251" s="422"/>
      <c r="E251" s="422"/>
      <c r="F251" s="404"/>
      <c r="G251" s="404"/>
      <c r="H251" s="404"/>
      <c r="I251" s="404"/>
      <c r="J251" s="404"/>
      <c r="K251" s="404"/>
      <c r="L251" s="404"/>
    </row>
    <row r="252" spans="1:12" ht="16.5">
      <c r="A252" s="422"/>
      <c r="B252" s="423"/>
      <c r="C252" s="403"/>
      <c r="D252" s="422"/>
      <c r="E252" s="422"/>
      <c r="F252" s="404"/>
      <c r="G252" s="404"/>
      <c r="H252" s="404"/>
      <c r="I252" s="404"/>
      <c r="J252" s="404"/>
      <c r="K252" s="404"/>
      <c r="L252" s="404"/>
    </row>
    <row r="253" spans="1:12" ht="16.5">
      <c r="A253" s="422"/>
      <c r="B253" s="423"/>
      <c r="C253" s="403"/>
      <c r="D253" s="422"/>
      <c r="E253" s="422"/>
      <c r="F253" s="404"/>
      <c r="G253" s="404"/>
      <c r="H253" s="404"/>
      <c r="I253" s="404"/>
      <c r="J253" s="404"/>
      <c r="K253" s="404"/>
      <c r="L253" s="404"/>
    </row>
    <row r="254" spans="1:12" ht="16.5">
      <c r="A254" s="422"/>
      <c r="B254" s="423"/>
      <c r="C254" s="403"/>
      <c r="D254" s="422"/>
      <c r="E254" s="422"/>
      <c r="F254" s="404"/>
      <c r="G254" s="404"/>
      <c r="H254" s="404"/>
      <c r="I254" s="404"/>
      <c r="J254" s="404"/>
      <c r="K254" s="404"/>
      <c r="L254" s="404"/>
    </row>
    <row r="255" spans="1:12" ht="16.5">
      <c r="A255" s="422"/>
      <c r="B255" s="423"/>
      <c r="C255" s="403"/>
      <c r="D255" s="422"/>
      <c r="E255" s="422"/>
      <c r="F255" s="404"/>
      <c r="G255" s="404"/>
      <c r="H255" s="404"/>
      <c r="I255" s="404"/>
      <c r="J255" s="404"/>
      <c r="K255" s="404"/>
      <c r="L255" s="404"/>
    </row>
  </sheetData>
  <mergeCells count="11">
    <mergeCell ref="K5:K6"/>
    <mergeCell ref="L5:L6"/>
    <mergeCell ref="J1:L1"/>
    <mergeCell ref="A2:L2"/>
    <mergeCell ref="A5:A6"/>
    <mergeCell ref="B5:B6"/>
    <mergeCell ref="C5:C6"/>
    <mergeCell ref="D5:D6"/>
    <mergeCell ref="A3:L3"/>
    <mergeCell ref="E5:E6"/>
    <mergeCell ref="F5:J5"/>
  </mergeCells>
  <phoneticPr fontId="0" type="noConversion"/>
  <printOptions horizontalCentered="1"/>
  <pageMargins left="0.6692913385826772" right="0.47244094488188981" top="0.23622047244094491" bottom="0.55118110236220474" header="0.35433070866141736" footer="0.11811023622047245"/>
  <pageSetup paperSize="9" scale="67" firstPageNumber="138" fitToHeight="0" orientation="landscape" r:id="rId1"/>
  <headerFooter alignWithMargins="0">
    <oddFooter>&amp;R&amp;"Times New Roman,Regular"&amp;12&amp;P/&amp;N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6"/>
  <sheetViews>
    <sheetView zoomScaleNormal="100" workbookViewId="0">
      <selection activeCell="A3" sqref="A3:J3"/>
    </sheetView>
  </sheetViews>
  <sheetFormatPr defaultRowHeight="18.75"/>
  <cols>
    <col min="1" max="1" width="7.28515625" style="879" customWidth="1"/>
    <col min="2" max="2" width="38.5703125" style="879" customWidth="1"/>
    <col min="3" max="3" width="15" style="879" customWidth="1"/>
    <col min="4" max="5" width="17.140625" style="889" customWidth="1"/>
    <col min="6" max="9" width="14.140625" style="879" customWidth="1"/>
    <col min="10" max="10" width="18.42578125" style="879" customWidth="1"/>
    <col min="11" max="11" width="8.42578125" style="879" hidden="1" customWidth="1"/>
    <col min="12" max="16384" width="9.140625" style="879"/>
  </cols>
  <sheetData>
    <row r="1" spans="1:11" s="726" customFormat="1" ht="26.25" customHeight="1">
      <c r="A1" s="878"/>
      <c r="B1" s="878" t="s">
        <v>819</v>
      </c>
      <c r="C1" s="878"/>
      <c r="D1" s="878"/>
      <c r="E1" s="878"/>
      <c r="F1" s="878"/>
      <c r="G1" s="1276"/>
      <c r="H1" s="1276"/>
      <c r="I1" s="1277"/>
      <c r="J1" s="1277"/>
      <c r="K1" s="878"/>
    </row>
    <row r="2" spans="1:11" ht="29.25" customHeight="1">
      <c r="A2" s="1278" t="s">
        <v>572</v>
      </c>
      <c r="B2" s="1278"/>
      <c r="C2" s="1278"/>
      <c r="D2" s="1278"/>
      <c r="E2" s="1278"/>
      <c r="F2" s="1278"/>
      <c r="G2" s="1278"/>
      <c r="H2" s="1278"/>
      <c r="I2" s="1278"/>
      <c r="J2" s="1278"/>
    </row>
    <row r="3" spans="1:11" ht="16.5" customHeight="1">
      <c r="A3" s="1279" t="s">
        <v>820</v>
      </c>
      <c r="B3" s="1279"/>
      <c r="C3" s="1279"/>
      <c r="D3" s="1279"/>
      <c r="E3" s="1279"/>
      <c r="F3" s="1279"/>
      <c r="G3" s="1279"/>
      <c r="H3" s="1279"/>
      <c r="I3" s="1279"/>
      <c r="J3" s="1279"/>
    </row>
    <row r="4" spans="1:11" ht="28.5" customHeight="1">
      <c r="A4" s="880"/>
      <c r="B4" s="880"/>
      <c r="C4" s="880"/>
      <c r="D4" s="880"/>
      <c r="E4" s="880"/>
      <c r="F4" s="880"/>
      <c r="G4" s="880"/>
      <c r="H4" s="880"/>
      <c r="I4" s="880"/>
    </row>
    <row r="5" spans="1:11" s="881" customFormat="1" ht="31.5" customHeight="1">
      <c r="A5" s="1274" t="s">
        <v>0</v>
      </c>
      <c r="B5" s="1274" t="s">
        <v>287</v>
      </c>
      <c r="C5" s="1274" t="s">
        <v>184</v>
      </c>
      <c r="D5" s="1275" t="s">
        <v>612</v>
      </c>
      <c r="E5" s="1275" t="s">
        <v>603</v>
      </c>
      <c r="F5" s="1167" t="s">
        <v>774</v>
      </c>
      <c r="G5" s="1168"/>
      <c r="H5" s="1168"/>
      <c r="I5" s="1168"/>
      <c r="J5" s="1169"/>
      <c r="K5" s="879"/>
    </row>
    <row r="6" spans="1:11" s="881" customFormat="1" ht="43.5" customHeight="1">
      <c r="A6" s="1274"/>
      <c r="B6" s="1274"/>
      <c r="C6" s="1274"/>
      <c r="D6" s="1275"/>
      <c r="E6" s="1275"/>
      <c r="F6" s="369" t="s">
        <v>775</v>
      </c>
      <c r="G6" s="369" t="s">
        <v>776</v>
      </c>
      <c r="H6" s="369" t="s">
        <v>777</v>
      </c>
      <c r="I6" s="369" t="s">
        <v>778</v>
      </c>
      <c r="J6" s="369" t="s">
        <v>779</v>
      </c>
      <c r="K6" s="879"/>
    </row>
    <row r="7" spans="1:11" ht="36.75" customHeight="1">
      <c r="A7" s="882" t="s">
        <v>101</v>
      </c>
      <c r="B7" s="883" t="s">
        <v>494</v>
      </c>
      <c r="C7" s="882"/>
      <c r="D7" s="882"/>
      <c r="E7" s="884"/>
      <c r="F7" s="885"/>
      <c r="G7" s="885"/>
      <c r="H7" s="885"/>
      <c r="I7" s="885"/>
      <c r="J7" s="885"/>
    </row>
    <row r="8" spans="1:11" ht="39.75" customHeight="1">
      <c r="A8" s="886">
        <v>1</v>
      </c>
      <c r="B8" s="887" t="s">
        <v>817</v>
      </c>
      <c r="C8" s="888" t="s">
        <v>494</v>
      </c>
      <c r="D8" s="882">
        <v>34</v>
      </c>
      <c r="E8" s="884">
        <v>34</v>
      </c>
      <c r="F8" s="884">
        <v>34</v>
      </c>
      <c r="G8" s="884">
        <v>34</v>
      </c>
      <c r="H8" s="884">
        <v>34</v>
      </c>
      <c r="I8" s="884">
        <v>34</v>
      </c>
      <c r="J8" s="884">
        <v>34</v>
      </c>
    </row>
    <row r="9" spans="1:11" ht="36.75" hidden="1" customHeight="1">
      <c r="A9" s="886">
        <v>2</v>
      </c>
      <c r="B9" s="887" t="s">
        <v>574</v>
      </c>
      <c r="C9" s="888" t="s">
        <v>494</v>
      </c>
      <c r="D9" s="882"/>
      <c r="E9" s="884"/>
      <c r="F9" s="885"/>
      <c r="G9" s="885"/>
      <c r="H9" s="885"/>
      <c r="I9" s="885"/>
      <c r="J9" s="885"/>
    </row>
    <row r="10" spans="1:11" ht="44.25" customHeight="1">
      <c r="A10" s="886">
        <v>2</v>
      </c>
      <c r="B10" s="887" t="s">
        <v>818</v>
      </c>
      <c r="C10" s="888" t="s">
        <v>494</v>
      </c>
      <c r="D10" s="1127">
        <v>16</v>
      </c>
      <c r="E10" s="1127"/>
      <c r="F10" s="1127"/>
      <c r="G10" s="1127"/>
      <c r="H10" s="1127"/>
      <c r="I10" s="1127"/>
      <c r="J10" s="1127"/>
      <c r="K10" s="956">
        <v>0</v>
      </c>
    </row>
    <row r="11" spans="1:11" ht="36.75" hidden="1" customHeight="1">
      <c r="A11" s="888">
        <v>4</v>
      </c>
      <c r="B11" s="887" t="s">
        <v>575</v>
      </c>
      <c r="C11" s="888" t="s">
        <v>545</v>
      </c>
      <c r="D11" s="882"/>
      <c r="E11" s="884"/>
      <c r="F11" s="885"/>
      <c r="G11" s="885"/>
      <c r="H11" s="885"/>
      <c r="I11" s="885"/>
      <c r="J11" s="885"/>
    </row>
    <row r="12" spans="1:11" ht="36.75" hidden="1" customHeight="1">
      <c r="A12" s="886">
        <v>5</v>
      </c>
      <c r="B12" s="887" t="s">
        <v>576</v>
      </c>
      <c r="C12" s="888" t="s">
        <v>573</v>
      </c>
      <c r="D12" s="882"/>
      <c r="E12" s="884"/>
      <c r="F12" s="885"/>
      <c r="G12" s="885"/>
      <c r="H12" s="885"/>
      <c r="I12" s="885"/>
      <c r="J12" s="885"/>
    </row>
    <row r="13" spans="1:11" s="881" customFormat="1" ht="30" customHeight="1">
      <c r="A13" s="882" t="s">
        <v>102</v>
      </c>
      <c r="B13" s="1126" t="s">
        <v>497</v>
      </c>
      <c r="C13" s="882"/>
      <c r="D13" s="882"/>
      <c r="E13" s="882"/>
      <c r="F13" s="1127"/>
      <c r="G13" s="1127"/>
      <c r="H13" s="1128"/>
      <c r="I13" s="1128"/>
      <c r="J13" s="882"/>
      <c r="K13" s="879"/>
    </row>
    <row r="14" spans="1:11" s="881" customFormat="1" ht="30" customHeight="1">
      <c r="A14" s="1127">
        <v>1</v>
      </c>
      <c r="B14" s="1128" t="s">
        <v>498</v>
      </c>
      <c r="C14" s="1127" t="s">
        <v>497</v>
      </c>
      <c r="D14" s="1127">
        <v>9</v>
      </c>
      <c r="E14" s="1127">
        <f>J14</f>
        <v>14</v>
      </c>
      <c r="F14" s="1129">
        <v>10</v>
      </c>
      <c r="G14" s="1129">
        <v>11</v>
      </c>
      <c r="H14" s="1129">
        <v>12</v>
      </c>
      <c r="I14" s="1129">
        <v>13</v>
      </c>
      <c r="J14" s="1129">
        <v>14</v>
      </c>
      <c r="K14" s="879"/>
    </row>
    <row r="15" spans="1:11" s="881" customFormat="1" ht="30" customHeight="1">
      <c r="A15" s="1127"/>
      <c r="B15" s="1130" t="s">
        <v>214</v>
      </c>
      <c r="C15" s="1127"/>
      <c r="D15" s="1127"/>
      <c r="E15" s="1127"/>
      <c r="F15" s="1127"/>
      <c r="G15" s="1127"/>
      <c r="H15" s="1127"/>
      <c r="I15" s="1127"/>
      <c r="J15" s="882"/>
      <c r="K15" s="879"/>
    </row>
    <row r="16" spans="1:11" s="881" customFormat="1" ht="30" customHeight="1">
      <c r="A16" s="1131" t="s">
        <v>284</v>
      </c>
      <c r="B16" s="1128" t="s">
        <v>499</v>
      </c>
      <c r="C16" s="1127" t="s">
        <v>497</v>
      </c>
      <c r="D16" s="1127">
        <v>6</v>
      </c>
      <c r="E16" s="1127">
        <f>SUM(F16:J16)</f>
        <v>5</v>
      </c>
      <c r="F16" s="1129">
        <v>1</v>
      </c>
      <c r="G16" s="1129">
        <v>1</v>
      </c>
      <c r="H16" s="1129">
        <v>1</v>
      </c>
      <c r="I16" s="1129">
        <v>1</v>
      </c>
      <c r="J16" s="1129">
        <v>1</v>
      </c>
      <c r="K16" s="879"/>
    </row>
    <row r="17" spans="1:11" s="881" customFormat="1" ht="30" customHeight="1">
      <c r="A17" s="1131" t="s">
        <v>284</v>
      </c>
      <c r="B17" s="1128" t="s">
        <v>500</v>
      </c>
      <c r="C17" s="1127" t="s">
        <v>497</v>
      </c>
      <c r="D17" s="882"/>
      <c r="E17" s="882"/>
      <c r="F17" s="1129"/>
      <c r="G17" s="1129"/>
      <c r="H17" s="1129"/>
      <c r="I17" s="1129"/>
      <c r="J17" s="1129"/>
      <c r="K17" s="879"/>
    </row>
    <row r="18" spans="1:11" s="881" customFormat="1" ht="30" customHeight="1">
      <c r="A18" s="1127">
        <v>2</v>
      </c>
      <c r="B18" s="1128" t="s">
        <v>501</v>
      </c>
      <c r="C18" s="1127" t="s">
        <v>461</v>
      </c>
      <c r="D18" s="1127">
        <v>81</v>
      </c>
      <c r="E18" s="1127">
        <f>J18</f>
        <v>116</v>
      </c>
      <c r="F18" s="1127">
        <f>D18+7</f>
        <v>88</v>
      </c>
      <c r="G18" s="1127">
        <f t="shared" ref="G18:J20" si="0">F18+7</f>
        <v>95</v>
      </c>
      <c r="H18" s="1127">
        <f t="shared" si="0"/>
        <v>102</v>
      </c>
      <c r="I18" s="1127">
        <f t="shared" si="0"/>
        <v>109</v>
      </c>
      <c r="J18" s="1127">
        <f t="shared" si="0"/>
        <v>116</v>
      </c>
      <c r="K18" s="879"/>
    </row>
    <row r="19" spans="1:11" s="881" customFormat="1" ht="30" customHeight="1">
      <c r="A19" s="1127">
        <v>3</v>
      </c>
      <c r="B19" s="1128" t="s">
        <v>502</v>
      </c>
      <c r="C19" s="1127" t="s">
        <v>461</v>
      </c>
      <c r="D19" s="1127">
        <v>81</v>
      </c>
      <c r="E19" s="1127">
        <f>J19</f>
        <v>116</v>
      </c>
      <c r="F19" s="1127">
        <f>D19+7</f>
        <v>88</v>
      </c>
      <c r="G19" s="1127">
        <f t="shared" si="0"/>
        <v>95</v>
      </c>
      <c r="H19" s="1127">
        <f t="shared" si="0"/>
        <v>102</v>
      </c>
      <c r="I19" s="1127">
        <f t="shared" si="0"/>
        <v>109</v>
      </c>
      <c r="J19" s="1127">
        <f t="shared" si="0"/>
        <v>116</v>
      </c>
      <c r="K19" s="879"/>
    </row>
    <row r="20" spans="1:11" s="881" customFormat="1" ht="37.5">
      <c r="A20" s="1127"/>
      <c r="B20" s="1130" t="s">
        <v>517</v>
      </c>
      <c r="C20" s="1127" t="s">
        <v>461</v>
      </c>
      <c r="D20" s="1127">
        <v>81</v>
      </c>
      <c r="E20" s="1127">
        <f>J20</f>
        <v>116</v>
      </c>
      <c r="F20" s="1127">
        <f>D20+7</f>
        <v>88</v>
      </c>
      <c r="G20" s="1127">
        <f t="shared" si="0"/>
        <v>95</v>
      </c>
      <c r="H20" s="1127">
        <f t="shared" si="0"/>
        <v>102</v>
      </c>
      <c r="I20" s="1127">
        <f t="shared" si="0"/>
        <v>109</v>
      </c>
      <c r="J20" s="1127">
        <f t="shared" si="0"/>
        <v>116</v>
      </c>
      <c r="K20" s="879"/>
    </row>
    <row r="21" spans="1:11" s="881" customFormat="1" ht="30" hidden="1" customHeight="1">
      <c r="A21" s="882" t="s">
        <v>102</v>
      </c>
      <c r="B21" s="1126" t="s">
        <v>503</v>
      </c>
      <c r="C21" s="1127"/>
      <c r="D21" s="882"/>
      <c r="E21" s="882"/>
      <c r="F21" s="1127"/>
      <c r="G21" s="1127"/>
      <c r="H21" s="1128"/>
      <c r="I21" s="1128"/>
      <c r="J21" s="1127"/>
      <c r="K21" s="879"/>
    </row>
    <row r="22" spans="1:11" s="881" customFormat="1" ht="42.6" hidden="1" customHeight="1">
      <c r="A22" s="1127">
        <v>1</v>
      </c>
      <c r="B22" s="1128" t="s">
        <v>504</v>
      </c>
      <c r="C22" s="1127" t="s">
        <v>503</v>
      </c>
      <c r="D22" s="882"/>
      <c r="E22" s="882"/>
      <c r="F22" s="1129"/>
      <c r="G22" s="1129"/>
      <c r="H22" s="1129"/>
      <c r="I22" s="1129"/>
      <c r="J22" s="1129"/>
      <c r="K22" s="879"/>
    </row>
    <row r="23" spans="1:11" s="881" customFormat="1" ht="30" hidden="1" customHeight="1">
      <c r="A23" s="1127"/>
      <c r="B23" s="1130" t="s">
        <v>214</v>
      </c>
      <c r="C23" s="1127"/>
      <c r="D23" s="882"/>
      <c r="E23" s="882"/>
      <c r="F23" s="1127"/>
      <c r="G23" s="1127"/>
      <c r="H23" s="1128"/>
      <c r="I23" s="1128"/>
      <c r="J23" s="1127"/>
      <c r="K23" s="879"/>
    </row>
    <row r="24" spans="1:11" s="881" customFormat="1" ht="39" hidden="1" customHeight="1">
      <c r="A24" s="1131" t="s">
        <v>284</v>
      </c>
      <c r="B24" s="1128" t="s">
        <v>505</v>
      </c>
      <c r="C24" s="1127" t="s">
        <v>503</v>
      </c>
      <c r="D24" s="882"/>
      <c r="E24" s="882"/>
      <c r="F24" s="1129"/>
      <c r="G24" s="1129"/>
      <c r="H24" s="1129"/>
      <c r="I24" s="1129"/>
      <c r="J24" s="1129"/>
      <c r="K24" s="879"/>
    </row>
    <row r="25" spans="1:11" s="881" customFormat="1" ht="42" hidden="1" customHeight="1">
      <c r="A25" s="1131" t="s">
        <v>284</v>
      </c>
      <c r="B25" s="1128" t="s">
        <v>506</v>
      </c>
      <c r="C25" s="1127" t="s">
        <v>503</v>
      </c>
      <c r="D25" s="882"/>
      <c r="E25" s="882"/>
      <c r="F25" s="1127"/>
      <c r="G25" s="1127"/>
      <c r="H25" s="1128"/>
      <c r="I25" s="1128"/>
      <c r="J25" s="1127"/>
      <c r="K25" s="879"/>
    </row>
    <row r="26" spans="1:11" s="881" customFormat="1" ht="30" hidden="1" customHeight="1">
      <c r="A26" s="1127">
        <v>2</v>
      </c>
      <c r="B26" s="1128" t="s">
        <v>507</v>
      </c>
      <c r="C26" s="1127" t="s">
        <v>497</v>
      </c>
      <c r="D26" s="882"/>
      <c r="E26" s="882"/>
      <c r="F26" s="1129"/>
      <c r="G26" s="1129"/>
      <c r="H26" s="1129"/>
      <c r="I26" s="1129"/>
      <c r="J26" s="1129"/>
      <c r="K26" s="879"/>
    </row>
    <row r="27" spans="1:11" s="881" customFormat="1" ht="37.5" hidden="1">
      <c r="A27" s="1127">
        <v>3</v>
      </c>
      <c r="B27" s="1128" t="s">
        <v>508</v>
      </c>
      <c r="C27" s="1127" t="s">
        <v>461</v>
      </c>
      <c r="D27" s="1132"/>
      <c r="E27" s="1132"/>
      <c r="F27" s="1129"/>
      <c r="G27" s="1129"/>
      <c r="H27" s="1129"/>
      <c r="I27" s="1129"/>
      <c r="J27" s="1129"/>
      <c r="K27" s="879"/>
    </row>
    <row r="28" spans="1:11" s="881" customFormat="1" ht="30" hidden="1" customHeight="1">
      <c r="A28" s="882" t="s">
        <v>115</v>
      </c>
      <c r="B28" s="1126" t="s">
        <v>509</v>
      </c>
      <c r="C28" s="882"/>
      <c r="D28" s="1132"/>
      <c r="E28" s="1132"/>
      <c r="F28" s="1128"/>
      <c r="G28" s="1128"/>
      <c r="H28" s="1128"/>
      <c r="I28" s="1128"/>
      <c r="J28" s="1128"/>
      <c r="K28" s="879"/>
    </row>
    <row r="29" spans="1:11" s="881" customFormat="1" ht="30" hidden="1" customHeight="1">
      <c r="A29" s="1127">
        <v>1</v>
      </c>
      <c r="B29" s="1128" t="s">
        <v>510</v>
      </c>
      <c r="C29" s="1127" t="s">
        <v>511</v>
      </c>
      <c r="D29" s="1132"/>
      <c r="E29" s="1132"/>
      <c r="F29" s="1129"/>
      <c r="G29" s="1129"/>
      <c r="H29" s="1129"/>
      <c r="I29" s="1129"/>
      <c r="J29" s="1129"/>
      <c r="K29" s="879"/>
    </row>
    <row r="30" spans="1:11" s="881" customFormat="1" ht="37.5" hidden="1">
      <c r="A30" s="1127"/>
      <c r="B30" s="1130" t="s">
        <v>518</v>
      </c>
      <c r="C30" s="1127"/>
      <c r="D30" s="1132"/>
      <c r="E30" s="1132"/>
      <c r="F30" s="1129"/>
      <c r="G30" s="1129"/>
      <c r="H30" s="1129"/>
      <c r="I30" s="1129"/>
      <c r="J30" s="1129"/>
      <c r="K30" s="879"/>
    </row>
    <row r="31" spans="1:11" s="881" customFormat="1" ht="30" hidden="1" customHeight="1">
      <c r="A31" s="1127">
        <v>2</v>
      </c>
      <c r="B31" s="1128" t="s">
        <v>512</v>
      </c>
      <c r="C31" s="1127" t="s">
        <v>513</v>
      </c>
      <c r="D31" s="1133"/>
      <c r="E31" s="1133"/>
      <c r="F31" s="1129"/>
      <c r="G31" s="1129"/>
      <c r="H31" s="1129"/>
      <c r="I31" s="1129"/>
      <c r="J31" s="1129"/>
      <c r="K31" s="879"/>
    </row>
    <row r="32" spans="1:11" s="881" customFormat="1" ht="37.5" hidden="1">
      <c r="A32" s="1128"/>
      <c r="B32" s="1130" t="s">
        <v>519</v>
      </c>
      <c r="C32" s="1127" t="s">
        <v>461</v>
      </c>
      <c r="D32" s="1133"/>
      <c r="E32" s="1133"/>
      <c r="F32" s="1129"/>
      <c r="G32" s="1129"/>
      <c r="H32" s="1129"/>
      <c r="I32" s="1129"/>
      <c r="J32" s="1129"/>
      <c r="K32" s="879"/>
    </row>
    <row r="33" spans="1:11" s="881" customFormat="1" ht="30" hidden="1" customHeight="1">
      <c r="A33" s="1127">
        <v>3</v>
      </c>
      <c r="B33" s="1128" t="s">
        <v>514</v>
      </c>
      <c r="C33" s="1127" t="s">
        <v>461</v>
      </c>
      <c r="D33" s="1133"/>
      <c r="E33" s="1133"/>
      <c r="F33" s="1129"/>
      <c r="G33" s="1129"/>
      <c r="H33" s="1129"/>
      <c r="I33" s="1129"/>
      <c r="J33" s="1129"/>
      <c r="K33" s="1134">
        <v>4390</v>
      </c>
    </row>
    <row r="34" spans="1:11" s="881" customFormat="1" ht="30" hidden="1" customHeight="1">
      <c r="A34" s="1128"/>
      <c r="B34" s="1130" t="s">
        <v>214</v>
      </c>
      <c r="C34" s="1127"/>
      <c r="D34" s="1133"/>
      <c r="E34" s="1133"/>
      <c r="F34" s="1129"/>
      <c r="G34" s="1129"/>
      <c r="H34" s="1129"/>
      <c r="I34" s="1129"/>
      <c r="J34" s="1129"/>
      <c r="K34" s="879"/>
    </row>
    <row r="35" spans="1:11" s="881" customFormat="1" ht="31.9" hidden="1" customHeight="1">
      <c r="A35" s="1131" t="s">
        <v>284</v>
      </c>
      <c r="B35" s="1128" t="s">
        <v>515</v>
      </c>
      <c r="C35" s="1127" t="s">
        <v>461</v>
      </c>
      <c r="D35" s="1133"/>
      <c r="E35" s="1133"/>
      <c r="F35" s="1129"/>
      <c r="G35" s="1129"/>
      <c r="H35" s="1129"/>
      <c r="I35" s="1129"/>
      <c r="J35" s="1129"/>
      <c r="K35" s="879"/>
    </row>
    <row r="36" spans="1:11" s="881" customFormat="1" ht="37.5" hidden="1">
      <c r="A36" s="1131" t="s">
        <v>284</v>
      </c>
      <c r="B36" s="1128" t="s">
        <v>516</v>
      </c>
      <c r="C36" s="1127" t="s">
        <v>461</v>
      </c>
      <c r="D36" s="1133"/>
      <c r="E36" s="1133"/>
      <c r="F36" s="1129"/>
      <c r="G36" s="1129"/>
      <c r="H36" s="1129"/>
      <c r="I36" s="1129"/>
      <c r="J36" s="1129"/>
      <c r="K36" s="879"/>
    </row>
  </sheetData>
  <mergeCells count="10">
    <mergeCell ref="C5:C6"/>
    <mergeCell ref="D5:D6"/>
    <mergeCell ref="E5:E6"/>
    <mergeCell ref="F5:J5"/>
    <mergeCell ref="G1:H1"/>
    <mergeCell ref="I1:J1"/>
    <mergeCell ref="A2:J2"/>
    <mergeCell ref="A5:A6"/>
    <mergeCell ref="B5:B6"/>
    <mergeCell ref="A3:J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31"/>
  <sheetViews>
    <sheetView view="pageBreakPreview" zoomScaleNormal="100" zoomScaleSheetLayoutView="100" workbookViewId="0">
      <selection activeCell="B33" sqref="B33"/>
    </sheetView>
  </sheetViews>
  <sheetFormatPr defaultRowHeight="16.5"/>
  <cols>
    <col min="1" max="1" width="6.42578125" style="440" customWidth="1"/>
    <col min="2" max="2" width="36.42578125" style="423" customWidth="1"/>
    <col min="3" max="3" width="13.140625" style="403" customWidth="1"/>
    <col min="4" max="5" width="14.85546875" style="422" customWidth="1"/>
    <col min="6" max="6" width="14.5703125" style="404" customWidth="1"/>
    <col min="7" max="7" width="13.7109375" style="404" customWidth="1"/>
    <col min="8" max="8" width="14.85546875" style="404" customWidth="1"/>
    <col min="9" max="9" width="14.28515625" style="404" customWidth="1"/>
    <col min="10" max="10" width="13.5703125" style="404" customWidth="1"/>
    <col min="11" max="11" width="12.42578125" style="404" customWidth="1"/>
    <col min="12" max="12" width="14" style="404" customWidth="1"/>
    <col min="13" max="16384" width="9.140625" style="404"/>
  </cols>
  <sheetData>
    <row r="1" spans="1:17" ht="33" customHeight="1">
      <c r="A1" s="404"/>
      <c r="B1" s="430" t="s">
        <v>720</v>
      </c>
      <c r="D1" s="403"/>
      <c r="E1" s="403"/>
      <c r="H1" s="1170"/>
      <c r="I1" s="1170"/>
      <c r="J1" s="1159"/>
      <c r="K1" s="1159"/>
    </row>
    <row r="2" spans="1:17" ht="24" customHeight="1">
      <c r="A2" s="1174" t="s">
        <v>767</v>
      </c>
      <c r="B2" s="1174"/>
      <c r="C2" s="1174"/>
      <c r="D2" s="1174"/>
      <c r="E2" s="1174"/>
      <c r="F2" s="1174"/>
      <c r="G2" s="1174"/>
      <c r="H2" s="1174"/>
      <c r="I2" s="1174"/>
      <c r="J2" s="1174"/>
    </row>
    <row r="3" spans="1:17" ht="24" customHeight="1">
      <c r="A3" s="1171" t="s">
        <v>820</v>
      </c>
      <c r="B3" s="1171"/>
      <c r="C3" s="1171"/>
      <c r="D3" s="1171"/>
      <c r="E3" s="1171"/>
      <c r="F3" s="1171"/>
      <c r="G3" s="1171"/>
      <c r="H3" s="1171"/>
      <c r="I3" s="1171"/>
      <c r="J3" s="1171"/>
      <c r="K3" s="1171"/>
      <c r="L3" s="1171"/>
    </row>
    <row r="4" spans="1:17" ht="24" customHeight="1">
      <c r="A4" s="744"/>
      <c r="B4" s="744"/>
      <c r="C4" s="744"/>
      <c r="D4" s="744"/>
      <c r="E4" s="744"/>
      <c r="F4" s="744"/>
      <c r="G4" s="744"/>
      <c r="H4" s="744"/>
      <c r="I4" s="744"/>
      <c r="J4" s="744"/>
    </row>
    <row r="5" spans="1:17" ht="26.25" customHeight="1">
      <c r="A5" s="1172" t="s">
        <v>0</v>
      </c>
      <c r="B5" s="1164" t="s">
        <v>287</v>
      </c>
      <c r="C5" s="1164" t="s">
        <v>184</v>
      </c>
      <c r="D5" s="1164" t="s">
        <v>317</v>
      </c>
      <c r="E5" s="1164" t="s">
        <v>323</v>
      </c>
      <c r="F5" s="1167" t="s">
        <v>765</v>
      </c>
      <c r="G5" s="1168"/>
      <c r="H5" s="1168"/>
      <c r="I5" s="1168"/>
      <c r="J5" s="1169"/>
      <c r="K5" s="1160" t="s">
        <v>532</v>
      </c>
      <c r="L5" s="1160" t="s">
        <v>533</v>
      </c>
    </row>
    <row r="6" spans="1:17" s="430" customFormat="1" ht="68.650000000000006" customHeight="1">
      <c r="A6" s="1173"/>
      <c r="B6" s="1165"/>
      <c r="C6" s="1165"/>
      <c r="D6" s="1165"/>
      <c r="E6" s="1165"/>
      <c r="F6" s="369" t="s">
        <v>707</v>
      </c>
      <c r="G6" s="369" t="s">
        <v>708</v>
      </c>
      <c r="H6" s="369" t="s">
        <v>709</v>
      </c>
      <c r="I6" s="369" t="s">
        <v>710</v>
      </c>
      <c r="J6" s="369" t="s">
        <v>711</v>
      </c>
      <c r="K6" s="1160"/>
      <c r="L6" s="1160"/>
    </row>
    <row r="7" spans="1:17" s="430" customFormat="1" ht="30" customHeight="1">
      <c r="A7" s="959" t="s">
        <v>101</v>
      </c>
      <c r="B7" s="405" t="s">
        <v>669</v>
      </c>
      <c r="C7" s="405" t="s">
        <v>342</v>
      </c>
      <c r="D7" s="369"/>
      <c r="E7" s="369"/>
      <c r="F7" s="369"/>
      <c r="G7" s="369"/>
      <c r="H7" s="369"/>
      <c r="I7" s="369"/>
      <c r="J7" s="369"/>
      <c r="K7" s="408"/>
      <c r="L7" s="408"/>
      <c r="M7" s="430" t="s">
        <v>670</v>
      </c>
    </row>
    <row r="8" spans="1:17" s="836" customFormat="1" ht="30" hidden="1" customHeight="1">
      <c r="A8" s="844"/>
      <c r="B8" s="846" t="s">
        <v>671</v>
      </c>
      <c r="C8" s="847" t="s">
        <v>342</v>
      </c>
      <c r="D8" s="835"/>
      <c r="E8" s="835"/>
      <c r="F8" s="835"/>
      <c r="G8" s="835"/>
      <c r="H8" s="835"/>
      <c r="I8" s="835"/>
      <c r="J8" s="835"/>
      <c r="K8" s="845"/>
      <c r="L8" s="845"/>
      <c r="M8" s="836" t="s">
        <v>670</v>
      </c>
    </row>
    <row r="9" spans="1:17" s="836" customFormat="1" ht="30" hidden="1" customHeight="1">
      <c r="A9" s="844"/>
      <c r="B9" s="846" t="s">
        <v>672</v>
      </c>
      <c r="C9" s="847" t="s">
        <v>342</v>
      </c>
      <c r="D9" s="835"/>
      <c r="E9" s="835"/>
      <c r="F9" s="835"/>
      <c r="G9" s="835"/>
      <c r="H9" s="835"/>
      <c r="I9" s="835"/>
      <c r="J9" s="835"/>
      <c r="K9" s="845"/>
      <c r="L9" s="845"/>
      <c r="M9" s="836" t="s">
        <v>670</v>
      </c>
    </row>
    <row r="10" spans="1:17" s="836" customFormat="1" ht="36" hidden="1" customHeight="1">
      <c r="A10" s="844"/>
      <c r="B10" s="846" t="s">
        <v>673</v>
      </c>
      <c r="C10" s="847" t="s">
        <v>342</v>
      </c>
      <c r="D10" s="835"/>
      <c r="E10" s="835"/>
      <c r="F10" s="835"/>
      <c r="G10" s="835"/>
      <c r="H10" s="835"/>
      <c r="I10" s="835"/>
      <c r="J10" s="835"/>
      <c r="K10" s="845"/>
      <c r="L10" s="845"/>
      <c r="M10" s="836" t="s">
        <v>670</v>
      </c>
    </row>
    <row r="11" spans="1:17" s="836" customFormat="1" ht="30" hidden="1" customHeight="1">
      <c r="A11" s="844"/>
      <c r="B11" s="846" t="s">
        <v>674</v>
      </c>
      <c r="C11" s="847" t="s">
        <v>342</v>
      </c>
      <c r="D11" s="835"/>
      <c r="E11" s="835"/>
      <c r="F11" s="835"/>
      <c r="G11" s="835"/>
      <c r="H11" s="835"/>
      <c r="I11" s="835"/>
      <c r="J11" s="835"/>
      <c r="K11" s="845"/>
      <c r="L11" s="845"/>
      <c r="M11" s="836" t="s">
        <v>670</v>
      </c>
    </row>
    <row r="12" spans="1:17" s="433" customFormat="1" ht="33">
      <c r="A12" s="806" t="s">
        <v>102</v>
      </c>
      <c r="B12" s="374" t="s">
        <v>569</v>
      </c>
      <c r="C12" s="798" t="s">
        <v>5</v>
      </c>
      <c r="D12" s="431"/>
      <c r="E12" s="431"/>
      <c r="F12" s="431"/>
      <c r="G12" s="431"/>
      <c r="H12" s="431"/>
      <c r="I12" s="431"/>
      <c r="J12" s="431"/>
      <c r="K12" s="506"/>
      <c r="L12" s="685"/>
      <c r="N12" s="434"/>
      <c r="O12" s="432"/>
      <c r="Q12" s="434"/>
    </row>
    <row r="13" spans="1:17" s="433" customFormat="1" hidden="1">
      <c r="A13" s="798"/>
      <c r="B13" s="378" t="s">
        <v>570</v>
      </c>
      <c r="C13" s="798" t="s">
        <v>5</v>
      </c>
      <c r="D13" s="431"/>
      <c r="E13" s="431"/>
      <c r="F13" s="431"/>
      <c r="G13" s="431"/>
      <c r="H13" s="431"/>
      <c r="I13" s="431"/>
      <c r="J13" s="431"/>
      <c r="K13" s="506"/>
      <c r="L13" s="685"/>
      <c r="N13" s="434"/>
      <c r="O13" s="432"/>
      <c r="Q13" s="434"/>
    </row>
    <row r="14" spans="1:17" s="433" customFormat="1" ht="33">
      <c r="A14" s="806" t="s">
        <v>115</v>
      </c>
      <c r="B14" s="374" t="s">
        <v>571</v>
      </c>
      <c r="C14" s="798" t="s">
        <v>5</v>
      </c>
      <c r="D14" s="431"/>
      <c r="E14" s="431"/>
      <c r="F14" s="431"/>
      <c r="G14" s="431"/>
      <c r="H14" s="431"/>
      <c r="I14" s="431"/>
      <c r="J14" s="431"/>
      <c r="K14" s="506"/>
      <c r="L14" s="685"/>
      <c r="N14" s="434"/>
      <c r="O14" s="432"/>
      <c r="Q14" s="434"/>
    </row>
    <row r="15" spans="1:17" s="840" customFormat="1" ht="21.75" hidden="1" customHeight="1">
      <c r="A15" s="848"/>
      <c r="B15" s="837" t="s">
        <v>675</v>
      </c>
      <c r="C15" s="838"/>
      <c r="D15" s="839"/>
      <c r="E15" s="839"/>
      <c r="F15" s="839"/>
      <c r="G15" s="839"/>
      <c r="H15" s="839"/>
      <c r="I15" s="839"/>
      <c r="J15" s="839"/>
      <c r="K15" s="849"/>
      <c r="L15" s="850"/>
      <c r="M15" s="842"/>
      <c r="O15" s="841"/>
    </row>
    <row r="16" spans="1:17" s="840" customFormat="1" ht="27" hidden="1" customHeight="1">
      <c r="A16" s="848"/>
      <c r="B16" s="843" t="s">
        <v>676</v>
      </c>
      <c r="C16" s="838" t="s">
        <v>5</v>
      </c>
      <c r="D16" s="839"/>
      <c r="E16" s="839"/>
      <c r="F16" s="839"/>
      <c r="G16" s="839"/>
      <c r="H16" s="839"/>
      <c r="I16" s="839"/>
      <c r="J16" s="839"/>
      <c r="K16" s="849"/>
      <c r="L16" s="850"/>
      <c r="M16" s="840" t="s">
        <v>677</v>
      </c>
      <c r="O16" s="841"/>
    </row>
    <row r="17" spans="1:15" s="840" customFormat="1" ht="21" hidden="1" customHeight="1">
      <c r="A17" s="848"/>
      <c r="B17" s="843" t="s">
        <v>678</v>
      </c>
      <c r="C17" s="838" t="s">
        <v>5</v>
      </c>
      <c r="D17" s="839"/>
      <c r="E17" s="839"/>
      <c r="F17" s="839"/>
      <c r="G17" s="839"/>
      <c r="H17" s="839"/>
      <c r="I17" s="839"/>
      <c r="J17" s="839"/>
      <c r="K17" s="849"/>
      <c r="L17" s="850"/>
      <c r="M17" s="842"/>
      <c r="O17" s="841"/>
    </row>
    <row r="18" spans="1:15">
      <c r="A18" s="682" t="s">
        <v>116</v>
      </c>
      <c r="B18" s="581" t="s">
        <v>350</v>
      </c>
      <c r="C18" s="582"/>
      <c r="D18" s="435"/>
      <c r="E18" s="435"/>
      <c r="F18" s="435"/>
      <c r="G18" s="435"/>
      <c r="H18" s="435"/>
      <c r="I18" s="435"/>
      <c r="J18" s="435"/>
      <c r="K18" s="411"/>
      <c r="L18" s="411"/>
    </row>
    <row r="19" spans="1:15" ht="30.75" customHeight="1">
      <c r="A19" s="683">
        <v>1</v>
      </c>
      <c r="B19" s="583" t="s">
        <v>351</v>
      </c>
      <c r="C19" s="582" t="s">
        <v>352</v>
      </c>
      <c r="D19" s="435"/>
      <c r="E19" s="435"/>
      <c r="F19" s="435"/>
      <c r="G19" s="435"/>
      <c r="H19" s="435"/>
      <c r="I19" s="435"/>
      <c r="J19" s="435"/>
      <c r="K19" s="411"/>
      <c r="L19" s="411"/>
    </row>
    <row r="20" spans="1:15" ht="30.75" customHeight="1">
      <c r="A20" s="683">
        <v>2</v>
      </c>
      <c r="B20" s="583" t="s">
        <v>353</v>
      </c>
      <c r="C20" s="582" t="s">
        <v>523</v>
      </c>
      <c r="D20" s="435"/>
      <c r="E20" s="435"/>
      <c r="F20" s="584"/>
      <c r="G20" s="584"/>
      <c r="H20" s="584"/>
      <c r="I20" s="584"/>
      <c r="J20" s="436"/>
      <c r="K20" s="411"/>
      <c r="L20" s="411"/>
    </row>
    <row r="21" spans="1:15" ht="30.75" customHeight="1">
      <c r="A21" s="683">
        <v>1</v>
      </c>
      <c r="B21" s="583" t="s">
        <v>355</v>
      </c>
      <c r="C21" s="582" t="s">
        <v>356</v>
      </c>
      <c r="D21" s="435"/>
      <c r="E21" s="435"/>
      <c r="F21" s="918"/>
      <c r="G21" s="918"/>
      <c r="H21" s="919">
        <v>20.100000000000001</v>
      </c>
      <c r="I21" s="920">
        <v>23</v>
      </c>
      <c r="J21" s="920">
        <v>15</v>
      </c>
      <c r="K21" s="921">
        <f>SUM(F21:J21)</f>
        <v>58.1</v>
      </c>
      <c r="L21" s="411"/>
    </row>
    <row r="22" spans="1:15" ht="30.75" customHeight="1">
      <c r="A22" s="683">
        <v>2</v>
      </c>
      <c r="B22" s="583" t="s">
        <v>357</v>
      </c>
      <c r="C22" s="582" t="s">
        <v>358</v>
      </c>
      <c r="D22" s="435"/>
      <c r="E22" s="435"/>
      <c r="F22" s="921">
        <v>2.8</v>
      </c>
      <c r="G22" s="922">
        <v>3</v>
      </c>
      <c r="H22" s="922">
        <v>6</v>
      </c>
      <c r="I22" s="922">
        <v>6</v>
      </c>
      <c r="J22" s="921">
        <v>6.5</v>
      </c>
      <c r="K22" s="921">
        <f>SUM(F22:J22)</f>
        <v>24.3</v>
      </c>
      <c r="L22" s="411"/>
    </row>
    <row r="23" spans="1:15" ht="30.75" customHeight="1">
      <c r="A23" s="683">
        <v>3</v>
      </c>
      <c r="B23" s="583" t="s">
        <v>359</v>
      </c>
      <c r="C23" s="582" t="s">
        <v>360</v>
      </c>
      <c r="D23" s="435"/>
      <c r="E23" s="435"/>
      <c r="F23" s="923">
        <v>0.38</v>
      </c>
      <c r="G23" s="923">
        <v>0.39</v>
      </c>
      <c r="H23" s="921">
        <v>0.4</v>
      </c>
      <c r="I23" s="924">
        <v>0.44800000000000001</v>
      </c>
      <c r="J23" s="921">
        <v>0.5</v>
      </c>
      <c r="K23" s="921">
        <f>SUM(F23:J23)</f>
        <v>2.1179999999999999</v>
      </c>
      <c r="L23" s="411"/>
    </row>
    <row r="24" spans="1:15" ht="30.75" hidden="1" customHeight="1">
      <c r="A24" s="683">
        <v>6</v>
      </c>
      <c r="B24" s="583" t="s">
        <v>361</v>
      </c>
      <c r="C24" s="582" t="s">
        <v>362</v>
      </c>
      <c r="D24" s="435"/>
      <c r="E24" s="435"/>
      <c r="F24" s="435"/>
      <c r="G24" s="435"/>
      <c r="H24" s="435"/>
      <c r="I24" s="435"/>
      <c r="J24" s="435"/>
      <c r="K24" s="411"/>
      <c r="L24" s="411"/>
    </row>
    <row r="25" spans="1:15" ht="30.75" hidden="1" customHeight="1">
      <c r="A25" s="683">
        <v>7</v>
      </c>
      <c r="B25" s="583" t="s">
        <v>363</v>
      </c>
      <c r="C25" s="582" t="s">
        <v>364</v>
      </c>
      <c r="D25" s="438"/>
      <c r="E25" s="438"/>
      <c r="F25" s="438"/>
      <c r="G25" s="437"/>
      <c r="H25" s="437"/>
      <c r="I25" s="437"/>
      <c r="J25" s="437"/>
      <c r="K25" s="411"/>
      <c r="L25" s="411"/>
    </row>
    <row r="26" spans="1:15" ht="30.75" hidden="1" customHeight="1">
      <c r="A26" s="683">
        <v>8</v>
      </c>
      <c r="B26" s="583" t="s">
        <v>365</v>
      </c>
      <c r="C26" s="582" t="s">
        <v>354</v>
      </c>
      <c r="D26" s="438"/>
      <c r="E26" s="438"/>
      <c r="F26" s="438"/>
      <c r="G26" s="437"/>
      <c r="H26" s="437"/>
      <c r="I26" s="437"/>
      <c r="J26" s="437"/>
      <c r="K26" s="411"/>
      <c r="L26" s="411"/>
    </row>
    <row r="27" spans="1:15" ht="30.75" hidden="1" customHeight="1">
      <c r="A27" s="684">
        <v>9</v>
      </c>
      <c r="B27" s="583" t="s">
        <v>366</v>
      </c>
      <c r="C27" s="582" t="s">
        <v>367</v>
      </c>
      <c r="D27" s="585"/>
      <c r="E27" s="585"/>
      <c r="F27" s="585"/>
      <c r="G27" s="585"/>
      <c r="H27" s="585"/>
      <c r="I27" s="585"/>
      <c r="J27" s="439"/>
      <c r="K27" s="411"/>
      <c r="L27" s="411"/>
    </row>
    <row r="28" spans="1:15" ht="30.75" hidden="1" customHeight="1">
      <c r="A28" s="684">
        <v>10</v>
      </c>
      <c r="B28" s="583" t="s">
        <v>368</v>
      </c>
      <c r="C28" s="582" t="s">
        <v>354</v>
      </c>
      <c r="D28" s="438"/>
      <c r="E28" s="438"/>
      <c r="F28" s="438"/>
      <c r="G28" s="438"/>
      <c r="H28" s="438"/>
      <c r="I28" s="438"/>
      <c r="J28" s="438"/>
      <c r="K28" s="411"/>
      <c r="L28" s="411"/>
    </row>
    <row r="29" spans="1:15" ht="30.75" customHeight="1">
      <c r="A29" s="683">
        <v>4</v>
      </c>
      <c r="B29" s="583" t="s">
        <v>369</v>
      </c>
      <c r="C29" s="582" t="s">
        <v>370</v>
      </c>
      <c r="D29" s="438"/>
      <c r="E29" s="922">
        <v>12</v>
      </c>
      <c r="F29" s="922">
        <v>12</v>
      </c>
      <c r="G29" s="922">
        <v>12</v>
      </c>
      <c r="H29" s="922">
        <v>12</v>
      </c>
      <c r="I29" s="922">
        <v>12</v>
      </c>
      <c r="J29" s="922">
        <v>12</v>
      </c>
      <c r="K29" s="922">
        <v>12</v>
      </c>
      <c r="L29" s="988" t="s">
        <v>36</v>
      </c>
    </row>
    <row r="30" spans="1:15" ht="30.75" customHeight="1">
      <c r="A30" s="683">
        <v>5</v>
      </c>
      <c r="B30" s="583" t="s">
        <v>371</v>
      </c>
      <c r="C30" s="582" t="s">
        <v>5</v>
      </c>
      <c r="D30" s="438"/>
      <c r="E30" s="438"/>
      <c r="F30" s="923">
        <v>67.95</v>
      </c>
      <c r="G30" s="923">
        <v>70.52</v>
      </c>
      <c r="H30" s="921">
        <v>78.7</v>
      </c>
      <c r="I30" s="923">
        <v>80.58</v>
      </c>
      <c r="J30" s="922">
        <v>84</v>
      </c>
      <c r="K30" s="922">
        <f>J30</f>
        <v>84</v>
      </c>
      <c r="L30" s="411"/>
    </row>
    <row r="31" spans="1:15">
      <c r="B31" s="440"/>
      <c r="C31" s="440"/>
      <c r="D31" s="440"/>
      <c r="E31" s="440"/>
      <c r="F31" s="440"/>
      <c r="G31" s="440"/>
      <c r="H31" s="440"/>
      <c r="I31" s="440"/>
      <c r="J31" s="440"/>
      <c r="K31" s="440"/>
      <c r="L31" s="440"/>
    </row>
  </sheetData>
  <mergeCells count="12">
    <mergeCell ref="J1:K1"/>
    <mergeCell ref="H1:I1"/>
    <mergeCell ref="K5:K6"/>
    <mergeCell ref="L5:L6"/>
    <mergeCell ref="A3:L3"/>
    <mergeCell ref="A5:A6"/>
    <mergeCell ref="A2:J2"/>
    <mergeCell ref="B5:B6"/>
    <mergeCell ref="C5:C6"/>
    <mergeCell ref="D5:D6"/>
    <mergeCell ref="E5:E6"/>
    <mergeCell ref="F5:J5"/>
  </mergeCells>
  <phoneticPr fontId="0" type="noConversion"/>
  <printOptions horizontalCentered="1"/>
  <pageMargins left="0.6692913385826772" right="0.51181102362204722" top="0.35433070866141736" bottom="0.9055118110236221" header="0.39370078740157483" footer="0.55118110236220474"/>
  <pageSetup paperSize="9" scale="74" firstPageNumber="138" fitToHeight="0" orientation="landscape" r:id="rId1"/>
  <headerFooter alignWithMargins="0">
    <oddFooter>&amp;R&amp;"Times New Roman,Regular"&amp;12&amp;P/&amp;N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Y28"/>
  <sheetViews>
    <sheetView view="pageBreakPreview" zoomScale="85" zoomScaleNormal="85" zoomScaleSheetLayoutView="85" workbookViewId="0">
      <selection activeCell="I12" sqref="I12:L12"/>
    </sheetView>
  </sheetViews>
  <sheetFormatPr defaultRowHeight="16.5"/>
  <cols>
    <col min="1" max="1" width="8.140625" style="440" customWidth="1"/>
    <col min="2" max="2" width="36" style="423" customWidth="1"/>
    <col min="3" max="3" width="15.85546875" style="403" customWidth="1"/>
    <col min="4" max="4" width="14.85546875" style="422" hidden="1" customWidth="1"/>
    <col min="5" max="6" width="14.85546875" style="422" customWidth="1"/>
    <col min="7" max="12" width="12.42578125" style="404" customWidth="1"/>
    <col min="13" max="13" width="15.140625" style="404" customWidth="1"/>
    <col min="14" max="14" width="7.85546875" style="404" customWidth="1"/>
    <col min="15" max="16384" width="9.140625" style="404"/>
  </cols>
  <sheetData>
    <row r="1" spans="1:25" ht="30" customHeight="1">
      <c r="B1" s="430" t="s">
        <v>712</v>
      </c>
      <c r="J1" s="605"/>
      <c r="K1" s="605" t="s">
        <v>326</v>
      </c>
      <c r="L1" s="1159" t="s">
        <v>613</v>
      </c>
      <c r="M1" s="1159"/>
    </row>
    <row r="2" spans="1:25" ht="30" customHeight="1">
      <c r="B2" s="1175" t="s">
        <v>679</v>
      </c>
      <c r="C2" s="1175"/>
      <c r="D2" s="1175"/>
      <c r="E2" s="1175"/>
      <c r="F2" s="1175"/>
      <c r="G2" s="1175"/>
      <c r="H2" s="1175"/>
      <c r="I2" s="1175"/>
      <c r="J2" s="1175"/>
      <c r="K2" s="1175"/>
      <c r="L2" s="1175"/>
      <c r="M2" s="1175"/>
    </row>
    <row r="3" spans="1:25" ht="30" customHeight="1">
      <c r="A3" s="1174" t="s">
        <v>372</v>
      </c>
      <c r="B3" s="1174"/>
      <c r="C3" s="1174"/>
      <c r="D3" s="1174"/>
      <c r="E3" s="1174"/>
      <c r="F3" s="1174"/>
      <c r="G3" s="1174"/>
      <c r="H3" s="1174"/>
      <c r="I3" s="1174"/>
      <c r="J3" s="1174"/>
      <c r="K3" s="1174"/>
      <c r="L3" s="1174"/>
      <c r="M3" s="1174"/>
    </row>
    <row r="4" spans="1:25" ht="27.75" customHeight="1"/>
    <row r="5" spans="1:25" s="430" customFormat="1" ht="33" customHeight="1">
      <c r="A5" s="1177" t="s">
        <v>0</v>
      </c>
      <c r="B5" s="1177" t="s">
        <v>373</v>
      </c>
      <c r="C5" s="1177" t="s">
        <v>184</v>
      </c>
      <c r="D5" s="1177" t="s">
        <v>374</v>
      </c>
      <c r="E5" s="1164" t="s">
        <v>317</v>
      </c>
      <c r="F5" s="1172" t="s">
        <v>323</v>
      </c>
      <c r="G5" s="1178" t="s">
        <v>375</v>
      </c>
      <c r="H5" s="1178"/>
      <c r="I5" s="1178"/>
      <c r="J5" s="1178"/>
      <c r="K5" s="1178"/>
      <c r="L5" s="1160" t="s">
        <v>532</v>
      </c>
      <c r="M5" s="1160" t="s">
        <v>533</v>
      </c>
      <c r="N5" s="441"/>
    </row>
    <row r="6" spans="1:25" s="430" customFormat="1" ht="33" customHeight="1">
      <c r="A6" s="1177"/>
      <c r="B6" s="1177"/>
      <c r="C6" s="1177"/>
      <c r="D6" s="1177"/>
      <c r="E6" s="1165"/>
      <c r="F6" s="1173"/>
      <c r="G6" s="369" t="s">
        <v>707</v>
      </c>
      <c r="H6" s="369" t="s">
        <v>708</v>
      </c>
      <c r="I6" s="369" t="s">
        <v>709</v>
      </c>
      <c r="J6" s="369" t="s">
        <v>710</v>
      </c>
      <c r="K6" s="369" t="s">
        <v>711</v>
      </c>
      <c r="L6" s="1160"/>
      <c r="M6" s="1160"/>
      <c r="N6" s="441"/>
    </row>
    <row r="7" spans="1:25" s="423" customFormat="1" ht="26.25" customHeight="1">
      <c r="A7" s="442" t="s">
        <v>376</v>
      </c>
      <c r="B7" s="442" t="s">
        <v>377</v>
      </c>
      <c r="C7" s="442" t="s">
        <v>378</v>
      </c>
      <c r="D7" s="442" t="s">
        <v>379</v>
      </c>
      <c r="E7" s="442"/>
      <c r="F7" s="442"/>
      <c r="G7" s="442" t="s">
        <v>380</v>
      </c>
      <c r="H7" s="442" t="s">
        <v>381</v>
      </c>
      <c r="I7" s="442" t="s">
        <v>382</v>
      </c>
      <c r="J7" s="442" t="s">
        <v>383</v>
      </c>
      <c r="K7" s="442" t="s">
        <v>384</v>
      </c>
      <c r="L7" s="442"/>
      <c r="M7" s="442"/>
      <c r="N7" s="443"/>
    </row>
    <row r="8" spans="1:25" ht="33.75" customHeight="1">
      <c r="A8" s="444">
        <v>1</v>
      </c>
      <c r="B8" s="445" t="s">
        <v>385</v>
      </c>
      <c r="C8" s="446" t="s">
        <v>386</v>
      </c>
      <c r="D8" s="447">
        <v>80.540000000000006</v>
      </c>
      <c r="E8" s="447"/>
      <c r="F8" s="447"/>
      <c r="G8" s="447"/>
      <c r="H8" s="447"/>
      <c r="I8" s="447"/>
      <c r="J8" s="447"/>
      <c r="K8" s="447"/>
      <c r="L8" s="447"/>
      <c r="M8" s="447"/>
      <c r="N8" s="448"/>
    </row>
    <row r="9" spans="1:25" s="433" customFormat="1" ht="27" customHeight="1">
      <c r="A9" s="449" t="s">
        <v>377</v>
      </c>
      <c r="B9" s="450" t="s">
        <v>387</v>
      </c>
      <c r="C9" s="451" t="s">
        <v>344</v>
      </c>
      <c r="D9" s="452">
        <v>360</v>
      </c>
      <c r="E9" s="452"/>
      <c r="F9" s="452"/>
      <c r="G9" s="453"/>
      <c r="H9" s="453"/>
      <c r="I9" s="453"/>
      <c r="J9" s="453"/>
      <c r="K9" s="453"/>
      <c r="L9" s="453"/>
      <c r="M9" s="453"/>
      <c r="N9" s="454"/>
      <c r="P9" s="434"/>
      <c r="Q9" s="432"/>
      <c r="S9" s="434"/>
      <c r="T9" s="432"/>
      <c r="V9" s="434"/>
      <c r="W9" s="432"/>
      <c r="Y9" s="434"/>
    </row>
    <row r="10" spans="1:25" s="458" customFormat="1" ht="24" customHeight="1">
      <c r="A10" s="449" t="s">
        <v>378</v>
      </c>
      <c r="B10" s="450" t="s">
        <v>388</v>
      </c>
      <c r="C10" s="455"/>
      <c r="D10" s="456"/>
      <c r="E10" s="456"/>
      <c r="F10" s="456"/>
      <c r="G10" s="453"/>
      <c r="H10" s="453"/>
      <c r="I10" s="453"/>
      <c r="J10" s="453"/>
      <c r="K10" s="453"/>
      <c r="L10" s="453"/>
      <c r="M10" s="453"/>
      <c r="N10" s="457"/>
    </row>
    <row r="11" spans="1:25" s="458" customFormat="1" ht="27" customHeight="1">
      <c r="A11" s="459"/>
      <c r="B11" s="460" t="s">
        <v>389</v>
      </c>
      <c r="C11" s="455" t="s">
        <v>390</v>
      </c>
      <c r="D11" s="456">
        <v>15</v>
      </c>
      <c r="E11" s="456"/>
      <c r="F11" s="456"/>
      <c r="G11" s="461"/>
      <c r="H11" s="461"/>
      <c r="I11" s="461"/>
      <c r="J11" s="461"/>
      <c r="K11" s="461"/>
      <c r="L11" s="461"/>
      <c r="M11" s="461"/>
      <c r="N11" s="457"/>
    </row>
    <row r="12" spans="1:25" s="458" customFormat="1" ht="27" customHeight="1">
      <c r="A12" s="459"/>
      <c r="B12" s="462" t="s">
        <v>391</v>
      </c>
      <c r="C12" s="463" t="s">
        <v>392</v>
      </c>
      <c r="D12" s="456">
        <v>650</v>
      </c>
      <c r="E12" s="456"/>
      <c r="F12" s="456"/>
      <c r="G12" s="892" t="s">
        <v>684</v>
      </c>
      <c r="H12" s="892" t="s">
        <v>684</v>
      </c>
      <c r="I12" s="893">
        <v>20.100000000000001</v>
      </c>
      <c r="J12" s="894">
        <v>23</v>
      </c>
      <c r="K12" s="584">
        <v>15</v>
      </c>
      <c r="L12" s="461">
        <f>I12+J12+K12</f>
        <v>58.1</v>
      </c>
      <c r="M12" s="596"/>
      <c r="N12" s="457"/>
    </row>
    <row r="13" spans="1:25" s="433" customFormat="1" ht="29.25" customHeight="1">
      <c r="A13" s="464"/>
      <c r="B13" s="460" t="s">
        <v>393</v>
      </c>
      <c r="C13" s="463" t="s">
        <v>394</v>
      </c>
      <c r="D13" s="465"/>
      <c r="E13" s="465"/>
      <c r="F13" s="465"/>
      <c r="G13" s="466"/>
      <c r="H13" s="466"/>
      <c r="I13" s="467"/>
      <c r="J13" s="466"/>
      <c r="K13" s="466"/>
      <c r="L13" s="466"/>
      <c r="M13" s="466"/>
      <c r="N13" s="454"/>
      <c r="P13" s="434"/>
      <c r="Q13" s="432"/>
      <c r="S13" s="434"/>
      <c r="T13" s="432"/>
      <c r="V13" s="434"/>
      <c r="W13" s="432"/>
      <c r="Y13" s="434"/>
    </row>
    <row r="14" spans="1:25" s="433" customFormat="1" ht="33" customHeight="1">
      <c r="A14" s="464"/>
      <c r="B14" s="460" t="s">
        <v>395</v>
      </c>
      <c r="C14" s="455" t="s">
        <v>396</v>
      </c>
      <c r="D14" s="465"/>
      <c r="E14" s="465"/>
      <c r="F14" s="465"/>
      <c r="G14" s="466"/>
      <c r="H14" s="466"/>
      <c r="I14" s="466"/>
      <c r="J14" s="467"/>
      <c r="K14" s="467"/>
      <c r="L14" s="467"/>
      <c r="M14" s="467"/>
      <c r="N14" s="468"/>
    </row>
    <row r="15" spans="1:25" s="433" customFormat="1" ht="33" customHeight="1">
      <c r="A15" s="469" t="s">
        <v>379</v>
      </c>
      <c r="B15" s="470" t="s">
        <v>397</v>
      </c>
      <c r="C15" s="471"/>
      <c r="D15" s="472"/>
      <c r="E15" s="472"/>
      <c r="F15" s="472"/>
      <c r="G15" s="473"/>
      <c r="H15" s="473"/>
      <c r="I15" s="473"/>
      <c r="J15" s="473"/>
      <c r="K15" s="473"/>
      <c r="L15" s="473"/>
      <c r="M15" s="473"/>
      <c r="N15" s="468"/>
    </row>
    <row r="16" spans="1:25" s="433" customFormat="1" ht="27.75" customHeight="1">
      <c r="A16" s="474"/>
      <c r="B16" s="414"/>
      <c r="C16" s="409"/>
      <c r="D16" s="475"/>
      <c r="E16" s="475"/>
      <c r="F16" s="475"/>
      <c r="G16" s="476"/>
      <c r="H16" s="476"/>
      <c r="I16" s="476"/>
      <c r="J16" s="476"/>
      <c r="K16" s="476"/>
      <c r="L16" s="476"/>
      <c r="M16" s="476"/>
      <c r="N16" s="468"/>
    </row>
    <row r="17" spans="1:25" ht="6.75" customHeight="1">
      <c r="A17" s="477"/>
      <c r="B17" s="478"/>
      <c r="C17" s="479"/>
      <c r="D17" s="480"/>
      <c r="E17" s="480"/>
      <c r="F17" s="480"/>
      <c r="G17" s="481"/>
      <c r="H17" s="481"/>
      <c r="I17" s="481"/>
      <c r="J17" s="481"/>
      <c r="K17" s="481"/>
      <c r="L17" s="481"/>
      <c r="M17" s="481"/>
      <c r="N17" s="402"/>
    </row>
    <row r="18" spans="1:25">
      <c r="D18" s="482"/>
      <c r="E18" s="482"/>
      <c r="F18" s="482"/>
      <c r="G18" s="483"/>
      <c r="H18" s="483"/>
      <c r="I18" s="483"/>
      <c r="J18" s="483"/>
      <c r="K18" s="483"/>
      <c r="L18" s="483"/>
      <c r="M18" s="483"/>
    </row>
    <row r="19" spans="1:25" ht="62.25" hidden="1" customHeight="1">
      <c r="B19" s="1176" t="s">
        <v>398</v>
      </c>
      <c r="C19" s="1176"/>
      <c r="D19" s="1176"/>
      <c r="E19" s="1176"/>
      <c r="F19" s="1176"/>
      <c r="G19" s="1176"/>
      <c r="H19" s="1176"/>
      <c r="I19" s="1176"/>
      <c r="J19" s="1176"/>
      <c r="K19" s="1176"/>
      <c r="L19" s="1176"/>
      <c r="M19" s="1176"/>
    </row>
    <row r="20" spans="1:25">
      <c r="G20" s="428"/>
      <c r="H20" s="428"/>
      <c r="I20" s="428"/>
      <c r="J20" s="428"/>
      <c r="K20" s="428"/>
      <c r="L20" s="428"/>
      <c r="M20" s="428"/>
    </row>
    <row r="21" spans="1:25">
      <c r="G21" s="428"/>
      <c r="H21" s="428"/>
      <c r="I21" s="428"/>
      <c r="J21" s="428"/>
      <c r="K21" s="428"/>
      <c r="L21" s="428"/>
      <c r="M21" s="428"/>
    </row>
    <row r="22" spans="1:25">
      <c r="B22" s="426"/>
      <c r="G22" s="484"/>
      <c r="N22" s="485"/>
      <c r="P22" s="484"/>
      <c r="Q22" s="485"/>
      <c r="S22" s="484"/>
      <c r="T22" s="485"/>
      <c r="V22" s="484"/>
      <c r="W22" s="485"/>
      <c r="Y22" s="484"/>
    </row>
    <row r="23" spans="1:25">
      <c r="B23" s="486"/>
    </row>
    <row r="28" spans="1:25" ht="12.75" customHeight="1"/>
  </sheetData>
  <mergeCells count="13">
    <mergeCell ref="L1:M1"/>
    <mergeCell ref="B2:M2"/>
    <mergeCell ref="A3:M3"/>
    <mergeCell ref="B19:M19"/>
    <mergeCell ref="A5:A6"/>
    <mergeCell ref="B5:B6"/>
    <mergeCell ref="C5:C6"/>
    <mergeCell ref="D5:D6"/>
    <mergeCell ref="G5:K5"/>
    <mergeCell ref="M5:M6"/>
    <mergeCell ref="E5:E6"/>
    <mergeCell ref="F5:F6"/>
    <mergeCell ref="L5:L6"/>
  </mergeCells>
  <phoneticPr fontId="0" type="noConversion"/>
  <printOptions horizontalCentered="1"/>
  <pageMargins left="0.62992125984251968" right="0.55118110236220474" top="0.39370078740157483" bottom="0.47244094488188981" header="0.27559055118110237" footer="0.39370078740157483"/>
  <pageSetup paperSize="9" scale="76" fitToHeight="0" orientation="landscape" r:id="rId1"/>
  <headerFooter alignWithMargins="0"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245"/>
  <sheetViews>
    <sheetView view="pageBreakPreview" zoomScale="85" zoomScaleNormal="70" zoomScaleSheetLayoutView="85" workbookViewId="0">
      <selection activeCell="G8" sqref="G8"/>
    </sheetView>
  </sheetViews>
  <sheetFormatPr defaultRowHeight="15.75"/>
  <cols>
    <col min="1" max="1" width="6.42578125" style="429" customWidth="1"/>
    <col min="2" max="2" width="39.28515625" style="400" customWidth="1"/>
    <col min="3" max="3" width="12.85546875" style="401" customWidth="1"/>
    <col min="4" max="5" width="16.140625" style="429" customWidth="1"/>
    <col min="6" max="6" width="11.5703125" style="399" customWidth="1"/>
    <col min="7" max="7" width="12.85546875" style="399" customWidth="1"/>
    <col min="8" max="8" width="12.5703125" style="399" customWidth="1"/>
    <col min="9" max="9" width="14.42578125" style="399" customWidth="1"/>
    <col min="10" max="11" width="14.85546875" style="399" customWidth="1"/>
    <col min="12" max="12" width="20.5703125" style="399" customWidth="1"/>
    <col min="13" max="13" width="9.140625" style="399"/>
    <col min="14" max="14" width="14.42578125" style="399" bestFit="1" customWidth="1"/>
    <col min="15" max="15" width="10.140625" style="399" bestFit="1" customWidth="1"/>
    <col min="16" max="16384" width="9.140625" style="399"/>
  </cols>
  <sheetData>
    <row r="1" spans="1:22" ht="36.75" customHeight="1">
      <c r="A1" s="399"/>
      <c r="B1" s="406" t="s">
        <v>721</v>
      </c>
      <c r="D1" s="401"/>
      <c r="E1" s="401"/>
      <c r="I1" s="606"/>
      <c r="J1" s="606"/>
      <c r="K1" s="606"/>
      <c r="L1" s="607"/>
    </row>
    <row r="2" spans="1:22" ht="26.25" customHeight="1">
      <c r="A2" s="1174" t="s">
        <v>399</v>
      </c>
      <c r="B2" s="1174"/>
      <c r="C2" s="1174"/>
      <c r="D2" s="1174"/>
      <c r="E2" s="1174"/>
      <c r="F2" s="1174"/>
      <c r="G2" s="1174"/>
      <c r="H2" s="1174"/>
      <c r="I2" s="1174"/>
      <c r="J2" s="1174"/>
      <c r="K2" s="1174"/>
      <c r="L2" s="1174"/>
    </row>
    <row r="3" spans="1:22" ht="26.25" customHeight="1">
      <c r="A3" s="1171" t="s">
        <v>820</v>
      </c>
      <c r="B3" s="1171"/>
      <c r="C3" s="1171"/>
      <c r="D3" s="1171"/>
      <c r="E3" s="1171"/>
      <c r="F3" s="1171"/>
      <c r="G3" s="1171"/>
      <c r="H3" s="1171"/>
      <c r="I3" s="1171"/>
      <c r="J3" s="1171"/>
      <c r="K3" s="1171"/>
      <c r="L3" s="1171"/>
    </row>
    <row r="4" spans="1:22" ht="26.25" customHeight="1">
      <c r="A4" s="744"/>
      <c r="B4" s="744"/>
      <c r="C4" s="744"/>
      <c r="D4" s="744"/>
      <c r="E4" s="744"/>
      <c r="F4" s="744"/>
      <c r="G4" s="744"/>
      <c r="H4" s="744"/>
      <c r="I4" s="744"/>
      <c r="J4" s="744"/>
      <c r="K4" s="744"/>
      <c r="L4" s="744"/>
    </row>
    <row r="5" spans="1:22" ht="28.5" customHeight="1">
      <c r="A5" s="1164" t="s">
        <v>0</v>
      </c>
      <c r="B5" s="1164" t="s">
        <v>287</v>
      </c>
      <c r="C5" s="1164" t="s">
        <v>184</v>
      </c>
      <c r="D5" s="1164" t="s">
        <v>339</v>
      </c>
      <c r="E5" s="1164" t="s">
        <v>323</v>
      </c>
      <c r="F5" s="1167" t="s">
        <v>765</v>
      </c>
      <c r="G5" s="1168"/>
      <c r="H5" s="1168"/>
      <c r="I5" s="1168"/>
      <c r="J5" s="1169"/>
      <c r="K5" s="1160" t="s">
        <v>532</v>
      </c>
      <c r="L5" s="1160" t="s">
        <v>533</v>
      </c>
    </row>
    <row r="6" spans="1:22" s="487" customFormat="1" ht="51.75" customHeight="1">
      <c r="A6" s="1165"/>
      <c r="B6" s="1165"/>
      <c r="C6" s="1165"/>
      <c r="D6" s="1165"/>
      <c r="E6" s="1165"/>
      <c r="F6" s="369" t="s">
        <v>707</v>
      </c>
      <c r="G6" s="369" t="s">
        <v>708</v>
      </c>
      <c r="H6" s="369" t="s">
        <v>709</v>
      </c>
      <c r="I6" s="369" t="s">
        <v>710</v>
      </c>
      <c r="J6" s="369" t="s">
        <v>711</v>
      </c>
      <c r="K6" s="1160"/>
      <c r="L6" s="1160"/>
    </row>
    <row r="7" spans="1:22" s="413" customFormat="1" ht="36.75" customHeight="1">
      <c r="A7" s="488">
        <v>1</v>
      </c>
      <c r="B7" s="489" t="s">
        <v>401</v>
      </c>
      <c r="C7" s="490"/>
      <c r="D7" s="491"/>
      <c r="E7" s="491"/>
      <c r="F7" s="492"/>
      <c r="G7" s="493"/>
      <c r="H7" s="493"/>
      <c r="I7" s="493"/>
      <c r="J7" s="493"/>
      <c r="K7" s="493"/>
      <c r="L7" s="494"/>
      <c r="M7" s="495"/>
      <c r="N7" s="496"/>
      <c r="P7" s="495"/>
      <c r="Q7" s="496"/>
      <c r="S7" s="495"/>
      <c r="T7" s="496"/>
      <c r="V7" s="495"/>
    </row>
    <row r="8" spans="1:22" ht="34.5" customHeight="1">
      <c r="A8" s="1067" t="s">
        <v>284</v>
      </c>
      <c r="B8" s="990" t="s">
        <v>668</v>
      </c>
      <c r="C8" s="991" t="s">
        <v>342</v>
      </c>
      <c r="D8" s="978">
        <v>1280071</v>
      </c>
      <c r="E8" s="978">
        <v>1950000</v>
      </c>
      <c r="F8" s="1066">
        <v>332.65899999999999</v>
      </c>
      <c r="G8" s="1043">
        <v>404.37</v>
      </c>
      <c r="H8" s="1042">
        <v>514.1</v>
      </c>
      <c r="I8" s="1043">
        <v>558.54999999999995</v>
      </c>
      <c r="J8" s="978">
        <v>630</v>
      </c>
      <c r="K8" s="1066">
        <f>SUM(F8:J8)</f>
        <v>2439.6790000000001</v>
      </c>
      <c r="L8" s="429" t="s">
        <v>662</v>
      </c>
      <c r="N8" s="418"/>
      <c r="O8" s="417"/>
      <c r="Q8" s="418"/>
      <c r="R8" s="417"/>
      <c r="T8" s="418"/>
    </row>
    <row r="9" spans="1:22" ht="50.25" hidden="1" customHeight="1">
      <c r="A9" s="497"/>
      <c r="B9" s="498" t="s">
        <v>402</v>
      </c>
      <c r="C9" s="499" t="s">
        <v>301</v>
      </c>
      <c r="D9" s="997"/>
      <c r="E9" s="997"/>
      <c r="F9" s="997"/>
      <c r="G9" s="997"/>
      <c r="H9" s="997"/>
      <c r="I9" s="997"/>
      <c r="J9" s="997"/>
      <c r="K9" s="998"/>
      <c r="L9" s="992"/>
      <c r="M9" s="418"/>
      <c r="N9" s="501"/>
      <c r="P9" s="418"/>
      <c r="Q9" s="417"/>
      <c r="R9" s="400"/>
      <c r="S9" s="400"/>
      <c r="T9" s="400"/>
      <c r="U9" s="400"/>
      <c r="V9" s="400"/>
    </row>
    <row r="10" spans="1:22" ht="50.25" hidden="1" customHeight="1">
      <c r="A10" s="497"/>
      <c r="B10" s="498" t="s">
        <v>402</v>
      </c>
      <c r="C10" s="499" t="s">
        <v>301</v>
      </c>
      <c r="D10" s="997"/>
      <c r="E10" s="997"/>
      <c r="F10" s="997"/>
      <c r="G10" s="997"/>
      <c r="H10" s="997"/>
      <c r="I10" s="997"/>
      <c r="J10" s="997"/>
      <c r="K10" s="998"/>
      <c r="L10" s="992"/>
      <c r="M10" s="418"/>
      <c r="N10" s="501"/>
      <c r="P10" s="418"/>
      <c r="Q10" s="417"/>
      <c r="R10" s="400"/>
      <c r="S10" s="400"/>
      <c r="T10" s="400"/>
      <c r="U10" s="400"/>
      <c r="V10" s="400"/>
    </row>
    <row r="11" spans="1:22" s="413" customFormat="1" ht="50.25" hidden="1" customHeight="1">
      <c r="A11" s="407" t="s">
        <v>403</v>
      </c>
      <c r="B11" s="414" t="s">
        <v>404</v>
      </c>
      <c r="C11" s="405"/>
      <c r="D11" s="999"/>
      <c r="E11" s="999"/>
      <c r="F11" s="1000"/>
      <c r="G11" s="1000"/>
      <c r="H11" s="1000"/>
      <c r="I11" s="1000"/>
      <c r="J11" s="1000"/>
      <c r="K11" s="1000"/>
      <c r="L11" s="407"/>
      <c r="M11" s="406"/>
      <c r="N11" s="406"/>
      <c r="O11" s="406"/>
      <c r="P11" s="406"/>
      <c r="Q11" s="406"/>
      <c r="R11" s="406"/>
      <c r="S11" s="406"/>
      <c r="T11" s="406"/>
      <c r="U11" s="406"/>
      <c r="V11" s="406"/>
    </row>
    <row r="12" spans="1:22" ht="50.25" hidden="1" customHeight="1">
      <c r="A12" s="497"/>
      <c r="B12" s="504" t="s">
        <v>405</v>
      </c>
      <c r="C12" s="499" t="s">
        <v>301</v>
      </c>
      <c r="D12" s="997"/>
      <c r="E12" s="997"/>
      <c r="F12" s="997"/>
      <c r="G12" s="997"/>
      <c r="H12" s="997"/>
      <c r="I12" s="997"/>
      <c r="J12" s="997"/>
      <c r="K12" s="997"/>
      <c r="L12" s="500"/>
      <c r="M12" s="406"/>
      <c r="N12" s="406"/>
      <c r="O12" s="406"/>
      <c r="P12" s="406"/>
      <c r="Q12" s="406"/>
      <c r="R12" s="406"/>
      <c r="S12" s="406"/>
      <c r="T12" s="406"/>
      <c r="U12" s="406"/>
      <c r="V12" s="406"/>
    </row>
    <row r="13" spans="1:22" ht="50.25" hidden="1" customHeight="1">
      <c r="A13" s="497"/>
      <c r="B13" s="504" t="s">
        <v>406</v>
      </c>
      <c r="C13" s="499" t="s">
        <v>301</v>
      </c>
      <c r="D13" s="997"/>
      <c r="E13" s="997"/>
      <c r="F13" s="997"/>
      <c r="G13" s="997"/>
      <c r="H13" s="997"/>
      <c r="I13" s="997"/>
      <c r="J13" s="997"/>
      <c r="K13" s="997"/>
      <c r="L13" s="500"/>
      <c r="M13" s="406"/>
      <c r="N13" s="406"/>
      <c r="O13" s="406"/>
      <c r="P13" s="406"/>
      <c r="Q13" s="406"/>
      <c r="R13" s="406"/>
      <c r="S13" s="406"/>
      <c r="T13" s="406"/>
      <c r="U13" s="406"/>
      <c r="V13" s="406"/>
    </row>
    <row r="14" spans="1:22" ht="50.25" hidden="1" customHeight="1">
      <c r="A14" s="497"/>
      <c r="B14" s="504" t="s">
        <v>407</v>
      </c>
      <c r="C14" s="499" t="s">
        <v>301</v>
      </c>
      <c r="D14" s="997"/>
      <c r="E14" s="997"/>
      <c r="F14" s="997"/>
      <c r="G14" s="997"/>
      <c r="H14" s="997"/>
      <c r="I14" s="997"/>
      <c r="J14" s="997"/>
      <c r="K14" s="997"/>
      <c r="L14" s="500"/>
      <c r="M14" s="406"/>
      <c r="N14" s="406"/>
      <c r="O14" s="406"/>
      <c r="P14" s="406"/>
      <c r="Q14" s="406"/>
      <c r="R14" s="406"/>
      <c r="S14" s="406"/>
      <c r="T14" s="406"/>
      <c r="U14" s="406"/>
      <c r="V14" s="406"/>
    </row>
    <row r="15" spans="1:22" ht="50.25" hidden="1" customHeight="1">
      <c r="A15" s="497"/>
      <c r="B15" s="504" t="s">
        <v>408</v>
      </c>
      <c r="C15" s="499" t="s">
        <v>301</v>
      </c>
      <c r="D15" s="997"/>
      <c r="E15" s="997"/>
      <c r="F15" s="997"/>
      <c r="G15" s="997"/>
      <c r="H15" s="997"/>
      <c r="I15" s="997"/>
      <c r="J15" s="997"/>
      <c r="K15" s="997"/>
      <c r="L15" s="500"/>
      <c r="M15" s="406"/>
      <c r="N15" s="406"/>
      <c r="O15" s="406"/>
      <c r="P15" s="406"/>
      <c r="Q15" s="406"/>
      <c r="R15" s="406"/>
      <c r="S15" s="406"/>
      <c r="T15" s="406"/>
      <c r="U15" s="406"/>
      <c r="V15" s="406"/>
    </row>
    <row r="16" spans="1:22" s="413" customFormat="1" ht="27.75" customHeight="1">
      <c r="A16" s="407">
        <v>2</v>
      </c>
      <c r="B16" s="408" t="s">
        <v>410</v>
      </c>
      <c r="C16" s="405"/>
      <c r="D16" s="999"/>
      <c r="E16" s="999"/>
      <c r="F16" s="1000"/>
      <c r="G16" s="1000"/>
      <c r="H16" s="1000"/>
      <c r="I16" s="1000"/>
      <c r="J16" s="1000"/>
      <c r="K16" s="1000"/>
      <c r="L16" s="407"/>
      <c r="R16" s="406"/>
      <c r="S16" s="406"/>
      <c r="T16" s="406"/>
      <c r="U16" s="406"/>
      <c r="V16" s="406"/>
    </row>
    <row r="17" spans="1:22" ht="27" customHeight="1">
      <c r="A17" s="1068" t="s">
        <v>284</v>
      </c>
      <c r="B17" s="504" t="s">
        <v>758</v>
      </c>
      <c r="C17" s="499" t="s">
        <v>304</v>
      </c>
      <c r="D17" s="978">
        <v>42</v>
      </c>
      <c r="E17" s="978">
        <v>50</v>
      </c>
      <c r="F17" s="1042">
        <f>22000*100/52539</f>
        <v>41.873655760482691</v>
      </c>
      <c r="G17" s="1042">
        <f>28445*100/53135</f>
        <v>53.533452526583233</v>
      </c>
      <c r="H17" s="1042">
        <f>39702*100/53738</f>
        <v>73.880680337935914</v>
      </c>
      <c r="I17" s="1042">
        <f>33520*100/57729</f>
        <v>58.064404372152644</v>
      </c>
      <c r="J17" s="1042">
        <v>57.8</v>
      </c>
      <c r="K17" s="1042">
        <f>J17</f>
        <v>57.8</v>
      </c>
      <c r="L17" s="415" t="s">
        <v>78</v>
      </c>
    </row>
    <row r="18" spans="1:22" ht="41.25" customHeight="1">
      <c r="A18" s="1041" t="s">
        <v>284</v>
      </c>
      <c r="B18" s="504" t="s">
        <v>759</v>
      </c>
      <c r="C18" s="499" t="s">
        <v>304</v>
      </c>
      <c r="D18" s="1042">
        <v>1.2</v>
      </c>
      <c r="E18" s="978">
        <v>5</v>
      </c>
      <c r="F18" s="1042">
        <f>878*100/52539</f>
        <v>1.6711395344410818</v>
      </c>
      <c r="G18" s="1042">
        <f>2355*100/53135</f>
        <v>4.4321068975251716</v>
      </c>
      <c r="H18" s="1042">
        <f>1290*100/53738</f>
        <v>2.4005359336037815</v>
      </c>
      <c r="I18" s="1042">
        <f>1767*100/57729</f>
        <v>3.0608532973029154</v>
      </c>
      <c r="J18" s="1042">
        <v>3.4</v>
      </c>
      <c r="K18" s="1042">
        <v>3.4</v>
      </c>
      <c r="L18" s="415" t="s">
        <v>42</v>
      </c>
    </row>
    <row r="19" spans="1:22" s="413" customFormat="1" ht="24.75" customHeight="1">
      <c r="A19" s="407">
        <v>3</v>
      </c>
      <c r="B19" s="408" t="s">
        <v>412</v>
      </c>
      <c r="C19" s="405"/>
      <c r="D19" s="999"/>
      <c r="E19" s="999"/>
      <c r="F19" s="1000"/>
      <c r="G19" s="1000"/>
      <c r="H19" s="1000"/>
      <c r="I19" s="1000"/>
      <c r="J19" s="1000"/>
      <c r="K19" s="1000"/>
      <c r="L19" s="407"/>
    </row>
    <row r="20" spans="1:22" s="413" customFormat="1" ht="39.4" customHeight="1">
      <c r="A20" s="1069" t="s">
        <v>284</v>
      </c>
      <c r="B20" s="504" t="s">
        <v>760</v>
      </c>
      <c r="C20" s="993" t="s">
        <v>686</v>
      </c>
      <c r="D20" s="978">
        <f>D21+D22</f>
        <v>1350</v>
      </c>
      <c r="E20" s="978">
        <f>E21+E22</f>
        <v>3800</v>
      </c>
      <c r="F20" s="978"/>
      <c r="G20" s="978"/>
      <c r="H20" s="978">
        <v>10500</v>
      </c>
      <c r="I20" s="978">
        <f>SUM(I21:I22)</f>
        <v>12000</v>
      </c>
      <c r="J20" s="978">
        <f>SUM(J21:J22)</f>
        <v>5530</v>
      </c>
      <c r="K20" s="978">
        <f>SUM(H20:J20)</f>
        <v>28030</v>
      </c>
      <c r="L20" s="994" t="s">
        <v>78</v>
      </c>
    </row>
    <row r="21" spans="1:22" s="413" customFormat="1" ht="39.4" customHeight="1">
      <c r="A21" s="1069" t="s">
        <v>761</v>
      </c>
      <c r="B21" s="504" t="s">
        <v>762</v>
      </c>
      <c r="C21" s="993" t="s">
        <v>686</v>
      </c>
      <c r="D21" s="1001"/>
      <c r="E21" s="978">
        <v>250</v>
      </c>
      <c r="F21" s="1002"/>
      <c r="G21" s="1002"/>
      <c r="H21" s="1002"/>
      <c r="I21" s="1002"/>
      <c r="J21" s="1002"/>
      <c r="K21" s="1002"/>
      <c r="L21" s="994"/>
    </row>
    <row r="22" spans="1:22" s="413" customFormat="1" ht="40.15" customHeight="1">
      <c r="A22" s="1069" t="s">
        <v>761</v>
      </c>
      <c r="B22" s="504" t="s">
        <v>763</v>
      </c>
      <c r="C22" s="993" t="s">
        <v>686</v>
      </c>
      <c r="D22" s="978">
        <v>1350</v>
      </c>
      <c r="E22" s="978">
        <v>3550</v>
      </c>
      <c r="F22" s="978"/>
      <c r="G22" s="978"/>
      <c r="H22" s="978">
        <v>10500</v>
      </c>
      <c r="I22" s="978">
        <v>12000</v>
      </c>
      <c r="J22" s="978">
        <v>5530</v>
      </c>
      <c r="K22" s="978">
        <f>SUM(H22:J22)</f>
        <v>28030</v>
      </c>
      <c r="L22" s="994" t="s">
        <v>78</v>
      </c>
    </row>
    <row r="23" spans="1:22" s="413" customFormat="1" ht="39.75" customHeight="1">
      <c r="A23" s="1069" t="s">
        <v>284</v>
      </c>
      <c r="B23" s="504" t="s">
        <v>764</v>
      </c>
      <c r="C23" s="993" t="s">
        <v>342</v>
      </c>
      <c r="D23" s="995"/>
      <c r="E23" s="995"/>
      <c r="F23" s="996"/>
      <c r="G23" s="996"/>
      <c r="H23" s="996"/>
      <c r="I23" s="996"/>
      <c r="J23" s="996"/>
      <c r="K23" s="996"/>
      <c r="L23" s="994"/>
    </row>
    <row r="24" spans="1:22" ht="16.5">
      <c r="A24" s="567"/>
      <c r="B24" s="568"/>
      <c r="C24" s="569"/>
      <c r="D24" s="567"/>
      <c r="E24" s="567"/>
      <c r="F24" s="570"/>
      <c r="G24" s="570"/>
      <c r="H24" s="570"/>
      <c r="I24" s="570"/>
      <c r="J24" s="570"/>
      <c r="K24" s="570"/>
      <c r="L24" s="570"/>
    </row>
    <row r="25" spans="1:22" ht="16.5">
      <c r="A25" s="567"/>
      <c r="B25" s="568"/>
      <c r="C25" s="569"/>
      <c r="D25" s="567"/>
      <c r="E25" s="567"/>
      <c r="F25" s="570"/>
      <c r="G25" s="570"/>
      <c r="H25" s="570"/>
      <c r="I25" s="570"/>
      <c r="J25" s="570"/>
      <c r="K25" s="570"/>
      <c r="L25" s="570"/>
    </row>
    <row r="26" spans="1:22" ht="16.5">
      <c r="A26" s="567"/>
      <c r="B26" s="568"/>
      <c r="C26" s="569"/>
      <c r="D26" s="567"/>
      <c r="E26" s="567"/>
      <c r="F26" s="570"/>
      <c r="G26" s="570"/>
      <c r="H26" s="570"/>
      <c r="I26" s="570"/>
      <c r="J26" s="570"/>
      <c r="K26" s="570"/>
      <c r="L26" s="570"/>
    </row>
    <row r="27" spans="1:22" ht="16.5">
      <c r="A27" s="567"/>
      <c r="B27" s="568"/>
      <c r="C27" s="569"/>
      <c r="D27" s="567"/>
      <c r="E27" s="567"/>
      <c r="F27" s="570"/>
      <c r="G27" s="570"/>
      <c r="H27" s="570"/>
      <c r="I27" s="570"/>
      <c r="J27" s="570"/>
      <c r="K27" s="570"/>
      <c r="L27" s="570"/>
    </row>
    <row r="28" spans="1:22" ht="16.5">
      <c r="A28" s="567"/>
      <c r="B28" s="571"/>
      <c r="C28" s="569"/>
      <c r="D28" s="567"/>
      <c r="E28" s="567"/>
      <c r="F28" s="572"/>
      <c r="G28" s="570"/>
      <c r="H28" s="570"/>
      <c r="I28" s="570"/>
      <c r="J28" s="570"/>
      <c r="K28" s="570"/>
      <c r="L28" s="570"/>
      <c r="M28" s="418"/>
      <c r="N28" s="417"/>
      <c r="P28" s="418"/>
      <c r="Q28" s="417"/>
      <c r="S28" s="418"/>
      <c r="T28" s="417"/>
      <c r="V28" s="418"/>
    </row>
    <row r="29" spans="1:22" ht="16.5">
      <c r="A29" s="567"/>
      <c r="B29" s="568"/>
      <c r="C29" s="569"/>
      <c r="D29" s="567"/>
      <c r="E29" s="567"/>
      <c r="F29" s="570"/>
      <c r="G29" s="570"/>
      <c r="H29" s="570"/>
      <c r="I29" s="570"/>
      <c r="J29" s="570"/>
      <c r="K29" s="570"/>
      <c r="L29" s="570"/>
    </row>
    <row r="30" spans="1:22" ht="16.5">
      <c r="A30" s="567"/>
      <c r="B30" s="568"/>
      <c r="C30" s="569"/>
      <c r="D30" s="567"/>
      <c r="E30" s="567"/>
      <c r="F30" s="570"/>
      <c r="G30" s="570"/>
      <c r="H30" s="570"/>
      <c r="I30" s="570"/>
      <c r="J30" s="570"/>
      <c r="K30" s="570"/>
      <c r="L30" s="570"/>
    </row>
    <row r="31" spans="1:22" ht="16.5">
      <c r="A31" s="567"/>
      <c r="B31" s="568"/>
      <c r="C31" s="569"/>
      <c r="D31" s="567"/>
      <c r="E31" s="567"/>
      <c r="F31" s="570"/>
      <c r="G31" s="570"/>
      <c r="H31" s="570"/>
      <c r="I31" s="570"/>
      <c r="J31" s="570"/>
      <c r="K31" s="570"/>
      <c r="L31" s="570"/>
    </row>
    <row r="32" spans="1:22" ht="16.5">
      <c r="A32" s="567"/>
      <c r="B32" s="568"/>
      <c r="C32" s="569"/>
      <c r="D32" s="567"/>
      <c r="E32" s="567"/>
      <c r="F32" s="570"/>
      <c r="G32" s="570"/>
      <c r="H32" s="570"/>
      <c r="I32" s="570"/>
      <c r="J32" s="570"/>
      <c r="K32" s="570"/>
      <c r="L32" s="570"/>
    </row>
    <row r="33" spans="1:12" ht="16.5">
      <c r="A33" s="567"/>
      <c r="B33" s="568"/>
      <c r="C33" s="569"/>
      <c r="D33" s="567"/>
      <c r="E33" s="567"/>
      <c r="F33" s="570"/>
      <c r="G33" s="570"/>
      <c r="H33" s="570"/>
      <c r="I33" s="570"/>
      <c r="J33" s="570"/>
      <c r="K33" s="570"/>
      <c r="L33" s="570"/>
    </row>
    <row r="34" spans="1:12" ht="16.5">
      <c r="A34" s="567"/>
      <c r="B34" s="568"/>
      <c r="C34" s="569"/>
      <c r="D34" s="567"/>
      <c r="E34" s="567"/>
      <c r="F34" s="570"/>
      <c r="G34" s="570"/>
      <c r="H34" s="570"/>
      <c r="I34" s="570"/>
      <c r="J34" s="570"/>
      <c r="K34" s="570"/>
      <c r="L34" s="570"/>
    </row>
    <row r="35" spans="1:12" ht="16.5">
      <c r="A35" s="567"/>
      <c r="B35" s="568"/>
      <c r="C35" s="569"/>
      <c r="D35" s="567"/>
      <c r="E35" s="567"/>
      <c r="F35" s="570"/>
      <c r="G35" s="570"/>
      <c r="H35" s="570"/>
      <c r="I35" s="570"/>
      <c r="J35" s="570"/>
      <c r="K35" s="570"/>
      <c r="L35" s="570"/>
    </row>
    <row r="36" spans="1:12" ht="16.5">
      <c r="A36" s="567"/>
      <c r="B36" s="568"/>
      <c r="C36" s="569"/>
      <c r="D36" s="567"/>
      <c r="E36" s="567"/>
      <c r="F36" s="570"/>
      <c r="G36" s="570"/>
      <c r="H36" s="570"/>
      <c r="I36" s="570"/>
      <c r="J36" s="570"/>
      <c r="K36" s="570"/>
      <c r="L36" s="570"/>
    </row>
    <row r="37" spans="1:12" ht="16.5">
      <c r="A37" s="567"/>
      <c r="B37" s="568"/>
      <c r="C37" s="569"/>
      <c r="D37" s="567"/>
      <c r="E37" s="567"/>
      <c r="F37" s="570"/>
      <c r="G37" s="570"/>
      <c r="H37" s="570"/>
      <c r="I37" s="570"/>
      <c r="J37" s="570"/>
      <c r="K37" s="570"/>
      <c r="L37" s="570"/>
    </row>
    <row r="38" spans="1:12" ht="16.5">
      <c r="A38" s="567"/>
      <c r="B38" s="568"/>
      <c r="C38" s="569"/>
      <c r="D38" s="567"/>
      <c r="E38" s="567"/>
      <c r="F38" s="570"/>
      <c r="G38" s="570"/>
      <c r="H38" s="570"/>
      <c r="I38" s="570"/>
      <c r="J38" s="570"/>
      <c r="K38" s="570"/>
      <c r="L38" s="570"/>
    </row>
    <row r="39" spans="1:12" ht="16.5">
      <c r="A39" s="567"/>
      <c r="B39" s="568"/>
      <c r="C39" s="569"/>
      <c r="D39" s="567"/>
      <c r="E39" s="567"/>
      <c r="F39" s="570"/>
      <c r="G39" s="570"/>
      <c r="H39" s="570"/>
      <c r="I39" s="570"/>
      <c r="J39" s="570"/>
      <c r="K39" s="570"/>
      <c r="L39" s="570"/>
    </row>
    <row r="40" spans="1:12" ht="16.5">
      <c r="A40" s="567"/>
      <c r="B40" s="568"/>
      <c r="C40" s="569"/>
      <c r="D40" s="567"/>
      <c r="E40" s="567"/>
      <c r="F40" s="570"/>
      <c r="G40" s="570"/>
      <c r="H40" s="570"/>
      <c r="I40" s="570"/>
      <c r="J40" s="570"/>
      <c r="K40" s="570"/>
      <c r="L40" s="570"/>
    </row>
    <row r="41" spans="1:12" ht="16.5">
      <c r="A41" s="567"/>
      <c r="B41" s="568"/>
      <c r="C41" s="569"/>
      <c r="D41" s="567"/>
      <c r="E41" s="567"/>
      <c r="F41" s="570"/>
      <c r="G41" s="570"/>
      <c r="H41" s="570"/>
      <c r="I41" s="570"/>
      <c r="J41" s="570"/>
      <c r="K41" s="570"/>
      <c r="L41" s="570"/>
    </row>
    <row r="42" spans="1:12" ht="16.5">
      <c r="A42" s="567"/>
      <c r="B42" s="568"/>
      <c r="C42" s="569"/>
      <c r="D42" s="567"/>
      <c r="E42" s="567"/>
      <c r="F42" s="570"/>
      <c r="G42" s="570"/>
      <c r="H42" s="570"/>
      <c r="I42" s="570"/>
      <c r="J42" s="570"/>
      <c r="K42" s="570"/>
      <c r="L42" s="570"/>
    </row>
    <row r="43" spans="1:12" ht="16.5">
      <c r="A43" s="567"/>
      <c r="B43" s="568"/>
      <c r="C43" s="569"/>
      <c r="D43" s="567"/>
      <c r="E43" s="567"/>
      <c r="F43" s="570"/>
      <c r="G43" s="570"/>
      <c r="H43" s="570"/>
      <c r="I43" s="570"/>
      <c r="J43" s="570"/>
      <c r="K43" s="570"/>
      <c r="L43" s="570"/>
    </row>
    <row r="44" spans="1:12" ht="16.5">
      <c r="A44" s="567"/>
      <c r="B44" s="568"/>
      <c r="C44" s="569"/>
      <c r="D44" s="567"/>
      <c r="E44" s="567"/>
      <c r="F44" s="570"/>
      <c r="G44" s="570"/>
      <c r="H44" s="570"/>
      <c r="I44" s="570"/>
      <c r="J44" s="570"/>
      <c r="K44" s="570"/>
      <c r="L44" s="570"/>
    </row>
    <row r="45" spans="1:12" ht="16.5">
      <c r="A45" s="567"/>
      <c r="B45" s="568"/>
      <c r="C45" s="569"/>
      <c r="D45" s="567"/>
      <c r="E45" s="567"/>
      <c r="F45" s="570"/>
      <c r="G45" s="570"/>
      <c r="H45" s="570"/>
      <c r="I45" s="570"/>
      <c r="J45" s="570"/>
      <c r="K45" s="570"/>
      <c r="L45" s="570"/>
    </row>
    <row r="46" spans="1:12" ht="16.5">
      <c r="A46" s="567"/>
      <c r="B46" s="568"/>
      <c r="C46" s="569"/>
      <c r="D46" s="567"/>
      <c r="E46" s="567"/>
      <c r="F46" s="570"/>
      <c r="G46" s="570"/>
      <c r="H46" s="570"/>
      <c r="I46" s="570"/>
      <c r="J46" s="570"/>
      <c r="K46" s="570"/>
      <c r="L46" s="570"/>
    </row>
    <row r="47" spans="1:12" ht="16.5">
      <c r="A47" s="567"/>
      <c r="B47" s="568"/>
      <c r="C47" s="569"/>
      <c r="D47" s="567"/>
      <c r="E47" s="567"/>
      <c r="F47" s="570"/>
      <c r="G47" s="570"/>
      <c r="H47" s="570"/>
      <c r="I47" s="570"/>
      <c r="J47" s="570"/>
      <c r="K47" s="570"/>
      <c r="L47" s="570"/>
    </row>
    <row r="48" spans="1:12" ht="16.5">
      <c r="A48" s="567"/>
      <c r="B48" s="568"/>
      <c r="C48" s="569"/>
      <c r="D48" s="567"/>
      <c r="E48" s="567"/>
      <c r="F48" s="570"/>
      <c r="G48" s="570"/>
      <c r="H48" s="570"/>
      <c r="I48" s="570"/>
      <c r="J48" s="570"/>
      <c r="K48" s="570"/>
      <c r="L48" s="570"/>
    </row>
    <row r="49" spans="1:12" ht="16.5">
      <c r="A49" s="567"/>
      <c r="B49" s="568"/>
      <c r="C49" s="569"/>
      <c r="D49" s="567"/>
      <c r="E49" s="567"/>
      <c r="F49" s="570"/>
      <c r="G49" s="570"/>
      <c r="H49" s="570"/>
      <c r="I49" s="570"/>
      <c r="J49" s="570"/>
      <c r="K49" s="570"/>
      <c r="L49" s="570"/>
    </row>
    <row r="50" spans="1:12" ht="16.5">
      <c r="A50" s="567"/>
      <c r="B50" s="568"/>
      <c r="C50" s="569"/>
      <c r="D50" s="567"/>
      <c r="E50" s="567"/>
      <c r="F50" s="570"/>
      <c r="G50" s="570"/>
      <c r="H50" s="570"/>
      <c r="I50" s="570"/>
      <c r="J50" s="570"/>
      <c r="K50" s="570"/>
      <c r="L50" s="570"/>
    </row>
    <row r="51" spans="1:12" ht="16.5">
      <c r="A51" s="567"/>
      <c r="B51" s="568"/>
      <c r="C51" s="569"/>
      <c r="D51" s="567"/>
      <c r="E51" s="567"/>
      <c r="F51" s="570"/>
      <c r="G51" s="570"/>
      <c r="H51" s="570"/>
      <c r="I51" s="570"/>
      <c r="J51" s="570"/>
      <c r="K51" s="570"/>
      <c r="L51" s="570"/>
    </row>
    <row r="52" spans="1:12" ht="16.5">
      <c r="A52" s="567"/>
      <c r="B52" s="568"/>
      <c r="C52" s="569"/>
      <c r="D52" s="567"/>
      <c r="E52" s="567"/>
      <c r="F52" s="570"/>
      <c r="G52" s="570"/>
      <c r="H52" s="570"/>
      <c r="I52" s="570"/>
      <c r="J52" s="570"/>
      <c r="K52" s="570"/>
      <c r="L52" s="570"/>
    </row>
    <row r="53" spans="1:12" ht="16.5">
      <c r="A53" s="567"/>
      <c r="B53" s="568"/>
      <c r="C53" s="569"/>
      <c r="D53" s="567"/>
      <c r="E53" s="567"/>
      <c r="F53" s="570"/>
      <c r="G53" s="570"/>
      <c r="H53" s="570"/>
      <c r="I53" s="570"/>
      <c r="J53" s="570"/>
      <c r="K53" s="570"/>
      <c r="L53" s="570"/>
    </row>
    <row r="54" spans="1:12" ht="16.5">
      <c r="A54" s="567"/>
      <c r="B54" s="568"/>
      <c r="C54" s="569"/>
      <c r="D54" s="567"/>
      <c r="E54" s="567"/>
      <c r="F54" s="570"/>
      <c r="G54" s="570"/>
      <c r="H54" s="570"/>
      <c r="I54" s="570"/>
      <c r="J54" s="570"/>
      <c r="K54" s="570"/>
      <c r="L54" s="570"/>
    </row>
    <row r="55" spans="1:12" ht="16.5">
      <c r="A55" s="567"/>
      <c r="B55" s="568"/>
      <c r="C55" s="569"/>
      <c r="D55" s="567"/>
      <c r="E55" s="567"/>
      <c r="F55" s="570"/>
      <c r="G55" s="570"/>
      <c r="H55" s="570"/>
      <c r="I55" s="570"/>
      <c r="J55" s="570"/>
      <c r="K55" s="570"/>
      <c r="L55" s="570"/>
    </row>
    <row r="56" spans="1:12" ht="16.5">
      <c r="A56" s="567"/>
      <c r="B56" s="568"/>
      <c r="C56" s="569"/>
      <c r="D56" s="567"/>
      <c r="E56" s="567"/>
      <c r="F56" s="570"/>
      <c r="G56" s="570"/>
      <c r="H56" s="570"/>
      <c r="I56" s="570"/>
      <c r="J56" s="570"/>
      <c r="K56" s="570"/>
      <c r="L56" s="570"/>
    </row>
    <row r="57" spans="1:12" ht="16.5">
      <c r="A57" s="567"/>
      <c r="B57" s="568"/>
      <c r="C57" s="569"/>
      <c r="D57" s="567"/>
      <c r="E57" s="567"/>
      <c r="F57" s="570"/>
      <c r="G57" s="570"/>
      <c r="H57" s="570"/>
      <c r="I57" s="570"/>
      <c r="J57" s="570"/>
      <c r="K57" s="570"/>
      <c r="L57" s="570"/>
    </row>
    <row r="58" spans="1:12" ht="16.5">
      <c r="A58" s="567"/>
      <c r="B58" s="568"/>
      <c r="C58" s="569"/>
      <c r="D58" s="567"/>
      <c r="E58" s="567"/>
      <c r="F58" s="570"/>
      <c r="G58" s="570"/>
      <c r="H58" s="570"/>
      <c r="I58" s="570"/>
      <c r="J58" s="570"/>
      <c r="K58" s="570"/>
      <c r="L58" s="570"/>
    </row>
    <row r="59" spans="1:12" ht="16.5">
      <c r="A59" s="567"/>
      <c r="B59" s="568"/>
      <c r="C59" s="569"/>
      <c r="D59" s="567"/>
      <c r="E59" s="567"/>
      <c r="F59" s="570"/>
      <c r="G59" s="570"/>
      <c r="H59" s="570"/>
      <c r="I59" s="570"/>
      <c r="J59" s="570"/>
      <c r="K59" s="570"/>
      <c r="L59" s="570"/>
    </row>
    <row r="60" spans="1:12" ht="16.5">
      <c r="A60" s="567"/>
      <c r="B60" s="568"/>
      <c r="C60" s="569"/>
      <c r="D60" s="567"/>
      <c r="E60" s="567"/>
      <c r="F60" s="570"/>
      <c r="G60" s="570"/>
      <c r="H60" s="570"/>
      <c r="I60" s="570"/>
      <c r="J60" s="570"/>
      <c r="K60" s="570"/>
      <c r="L60" s="570"/>
    </row>
    <row r="61" spans="1:12" ht="16.5">
      <c r="A61" s="567"/>
      <c r="B61" s="568"/>
      <c r="C61" s="569"/>
      <c r="D61" s="567"/>
      <c r="E61" s="567"/>
      <c r="F61" s="570"/>
      <c r="G61" s="570"/>
      <c r="H61" s="570"/>
      <c r="I61" s="570"/>
      <c r="J61" s="570"/>
      <c r="K61" s="570"/>
      <c r="L61" s="570"/>
    </row>
    <row r="62" spans="1:12" ht="16.5">
      <c r="A62" s="567"/>
      <c r="B62" s="568"/>
      <c r="C62" s="569"/>
      <c r="D62" s="567"/>
      <c r="E62" s="567"/>
      <c r="F62" s="570"/>
      <c r="G62" s="570"/>
      <c r="H62" s="570"/>
      <c r="I62" s="570"/>
      <c r="J62" s="570"/>
      <c r="K62" s="570"/>
      <c r="L62" s="570"/>
    </row>
    <row r="63" spans="1:12" ht="16.5">
      <c r="A63" s="567"/>
      <c r="B63" s="568"/>
      <c r="C63" s="569"/>
      <c r="D63" s="567"/>
      <c r="E63" s="567"/>
      <c r="F63" s="570"/>
      <c r="G63" s="570"/>
      <c r="H63" s="570"/>
      <c r="I63" s="570"/>
      <c r="J63" s="570"/>
      <c r="K63" s="570"/>
      <c r="L63" s="570"/>
    </row>
    <row r="64" spans="1:12" ht="16.5">
      <c r="A64" s="567"/>
      <c r="B64" s="568"/>
      <c r="C64" s="569"/>
      <c r="D64" s="567"/>
      <c r="E64" s="567"/>
      <c r="F64" s="570"/>
      <c r="G64" s="570"/>
      <c r="H64" s="570"/>
      <c r="I64" s="570"/>
      <c r="J64" s="570"/>
      <c r="K64" s="570"/>
      <c r="L64" s="570"/>
    </row>
    <row r="65" spans="1:12" ht="16.5">
      <c r="A65" s="567"/>
      <c r="B65" s="568"/>
      <c r="C65" s="569"/>
      <c r="D65" s="567"/>
      <c r="E65" s="567"/>
      <c r="F65" s="570"/>
      <c r="G65" s="570"/>
      <c r="H65" s="570"/>
      <c r="I65" s="570"/>
      <c r="J65" s="570"/>
      <c r="K65" s="570"/>
      <c r="L65" s="570"/>
    </row>
    <row r="66" spans="1:12" ht="16.5">
      <c r="A66" s="567"/>
      <c r="B66" s="568"/>
      <c r="C66" s="569"/>
      <c r="D66" s="567"/>
      <c r="E66" s="567"/>
      <c r="F66" s="570"/>
      <c r="G66" s="570"/>
      <c r="H66" s="570"/>
      <c r="I66" s="570"/>
      <c r="J66" s="570"/>
      <c r="K66" s="570"/>
      <c r="L66" s="570"/>
    </row>
    <row r="67" spans="1:12" ht="16.5">
      <c r="A67" s="567"/>
      <c r="B67" s="568"/>
      <c r="C67" s="569"/>
      <c r="D67" s="567"/>
      <c r="E67" s="567"/>
      <c r="F67" s="570"/>
      <c r="G67" s="570"/>
      <c r="H67" s="570"/>
      <c r="I67" s="570"/>
      <c r="J67" s="570"/>
      <c r="K67" s="570"/>
      <c r="L67" s="570"/>
    </row>
    <row r="68" spans="1:12" ht="16.5">
      <c r="A68" s="567"/>
      <c r="B68" s="568"/>
      <c r="C68" s="569"/>
      <c r="D68" s="567"/>
      <c r="E68" s="567"/>
      <c r="F68" s="570"/>
      <c r="G68" s="570"/>
      <c r="H68" s="570"/>
      <c r="I68" s="570"/>
      <c r="J68" s="570"/>
      <c r="K68" s="570"/>
      <c r="L68" s="570"/>
    </row>
    <row r="69" spans="1:12" ht="16.5">
      <c r="A69" s="567"/>
      <c r="B69" s="568"/>
      <c r="C69" s="569"/>
      <c r="D69" s="567"/>
      <c r="E69" s="567"/>
      <c r="F69" s="570"/>
      <c r="G69" s="570"/>
      <c r="H69" s="570"/>
      <c r="I69" s="570"/>
      <c r="J69" s="570"/>
      <c r="K69" s="570"/>
      <c r="L69" s="570"/>
    </row>
    <row r="70" spans="1:12" ht="16.5">
      <c r="A70" s="567"/>
      <c r="B70" s="568"/>
      <c r="C70" s="569"/>
      <c r="D70" s="567"/>
      <c r="E70" s="567"/>
      <c r="F70" s="570"/>
      <c r="G70" s="570"/>
      <c r="H70" s="570"/>
      <c r="I70" s="570"/>
      <c r="J70" s="570"/>
      <c r="K70" s="570"/>
      <c r="L70" s="570"/>
    </row>
    <row r="71" spans="1:12" ht="16.5">
      <c r="A71" s="567"/>
      <c r="B71" s="568"/>
      <c r="C71" s="569"/>
      <c r="D71" s="567"/>
      <c r="E71" s="567"/>
      <c r="F71" s="570"/>
      <c r="G71" s="570"/>
      <c r="H71" s="570"/>
      <c r="I71" s="570"/>
      <c r="J71" s="570"/>
      <c r="K71" s="570"/>
      <c r="L71" s="570"/>
    </row>
    <row r="72" spans="1:12" ht="16.5">
      <c r="A72" s="567"/>
      <c r="B72" s="568"/>
      <c r="C72" s="569"/>
      <c r="D72" s="567"/>
      <c r="E72" s="567"/>
      <c r="F72" s="570"/>
      <c r="G72" s="570"/>
      <c r="H72" s="570"/>
      <c r="I72" s="570"/>
      <c r="J72" s="570"/>
      <c r="K72" s="570"/>
      <c r="L72" s="570"/>
    </row>
    <row r="73" spans="1:12" ht="16.5">
      <c r="A73" s="567"/>
      <c r="B73" s="568"/>
      <c r="C73" s="569"/>
      <c r="D73" s="567"/>
      <c r="E73" s="567"/>
      <c r="F73" s="570"/>
      <c r="G73" s="570"/>
      <c r="H73" s="570"/>
      <c r="I73" s="570"/>
      <c r="J73" s="570"/>
      <c r="K73" s="570"/>
      <c r="L73" s="570"/>
    </row>
    <row r="74" spans="1:12" ht="16.5">
      <c r="A74" s="567"/>
      <c r="B74" s="568"/>
      <c r="C74" s="569"/>
      <c r="D74" s="567"/>
      <c r="E74" s="567"/>
      <c r="F74" s="570"/>
      <c r="G74" s="570"/>
      <c r="H74" s="570"/>
      <c r="I74" s="570"/>
      <c r="J74" s="570"/>
      <c r="K74" s="570"/>
      <c r="L74" s="570"/>
    </row>
    <row r="75" spans="1:12" ht="16.5">
      <c r="A75" s="567"/>
      <c r="B75" s="568"/>
      <c r="C75" s="569"/>
      <c r="D75" s="567"/>
      <c r="E75" s="567"/>
      <c r="F75" s="570"/>
      <c r="G75" s="570"/>
      <c r="H75" s="570"/>
      <c r="I75" s="570"/>
      <c r="J75" s="570"/>
      <c r="K75" s="570"/>
      <c r="L75" s="570"/>
    </row>
    <row r="76" spans="1:12" ht="16.5">
      <c r="A76" s="567"/>
      <c r="B76" s="568"/>
      <c r="C76" s="569"/>
      <c r="D76" s="567"/>
      <c r="E76" s="567"/>
      <c r="F76" s="570"/>
      <c r="G76" s="570"/>
      <c r="H76" s="570"/>
      <c r="I76" s="570"/>
      <c r="J76" s="570"/>
      <c r="K76" s="570"/>
      <c r="L76" s="570"/>
    </row>
    <row r="77" spans="1:12" ht="16.5">
      <c r="A77" s="567"/>
      <c r="B77" s="568"/>
      <c r="C77" s="569"/>
      <c r="D77" s="567"/>
      <c r="E77" s="567"/>
      <c r="F77" s="570"/>
      <c r="G77" s="570"/>
      <c r="H77" s="570"/>
      <c r="I77" s="570"/>
      <c r="J77" s="570"/>
      <c r="K77" s="570"/>
      <c r="L77" s="570"/>
    </row>
    <row r="78" spans="1:12" ht="16.5">
      <c r="A78" s="567"/>
      <c r="B78" s="568"/>
      <c r="C78" s="569"/>
      <c r="D78" s="567"/>
      <c r="E78" s="567"/>
      <c r="F78" s="570"/>
      <c r="G78" s="570"/>
      <c r="H78" s="570"/>
      <c r="I78" s="570"/>
      <c r="J78" s="570"/>
      <c r="K78" s="570"/>
      <c r="L78" s="570"/>
    </row>
    <row r="79" spans="1:12" ht="16.5">
      <c r="A79" s="567"/>
      <c r="B79" s="568"/>
      <c r="C79" s="569"/>
      <c r="D79" s="567"/>
      <c r="E79" s="567"/>
      <c r="F79" s="570"/>
      <c r="G79" s="570"/>
      <c r="H79" s="570"/>
      <c r="I79" s="570"/>
      <c r="J79" s="570"/>
      <c r="K79" s="570"/>
      <c r="L79" s="570"/>
    </row>
    <row r="80" spans="1:12" ht="16.5">
      <c r="A80" s="567"/>
      <c r="B80" s="568"/>
      <c r="C80" s="569"/>
      <c r="D80" s="567"/>
      <c r="E80" s="567"/>
      <c r="F80" s="570"/>
      <c r="G80" s="570"/>
      <c r="H80" s="570"/>
      <c r="I80" s="570"/>
      <c r="J80" s="570"/>
      <c r="K80" s="570"/>
      <c r="L80" s="570"/>
    </row>
    <row r="81" spans="1:12" ht="16.5">
      <c r="A81" s="567"/>
      <c r="B81" s="568"/>
      <c r="C81" s="569"/>
      <c r="D81" s="567"/>
      <c r="E81" s="567"/>
      <c r="F81" s="570"/>
      <c r="G81" s="570"/>
      <c r="H81" s="570"/>
      <c r="I81" s="570"/>
      <c r="J81" s="570"/>
      <c r="K81" s="570"/>
      <c r="L81" s="570"/>
    </row>
    <row r="82" spans="1:12" ht="16.5">
      <c r="A82" s="567"/>
      <c r="B82" s="568"/>
      <c r="C82" s="569"/>
      <c r="D82" s="567"/>
      <c r="E82" s="567"/>
      <c r="F82" s="570"/>
      <c r="G82" s="570"/>
      <c r="H82" s="570"/>
      <c r="I82" s="570"/>
      <c r="J82" s="570"/>
      <c r="K82" s="570"/>
      <c r="L82" s="570"/>
    </row>
    <row r="83" spans="1:12" ht="16.5">
      <c r="A83" s="567"/>
      <c r="B83" s="568"/>
      <c r="C83" s="569"/>
      <c r="D83" s="567"/>
      <c r="E83" s="567"/>
      <c r="F83" s="570"/>
      <c r="G83" s="570"/>
      <c r="H83" s="570"/>
      <c r="I83" s="570"/>
      <c r="J83" s="570"/>
      <c r="K83" s="570"/>
      <c r="L83" s="570"/>
    </row>
    <row r="84" spans="1:12" ht="16.5">
      <c r="A84" s="567"/>
      <c r="B84" s="568"/>
      <c r="C84" s="569"/>
      <c r="D84" s="567"/>
      <c r="E84" s="567"/>
      <c r="F84" s="570"/>
      <c r="G84" s="570"/>
      <c r="H84" s="570"/>
      <c r="I84" s="570"/>
      <c r="J84" s="570"/>
      <c r="K84" s="570"/>
      <c r="L84" s="570"/>
    </row>
    <row r="85" spans="1:12" ht="16.5">
      <c r="A85" s="567"/>
      <c r="B85" s="568"/>
      <c r="C85" s="569"/>
      <c r="D85" s="567"/>
      <c r="E85" s="567"/>
      <c r="F85" s="570"/>
      <c r="G85" s="570"/>
      <c r="H85" s="570"/>
      <c r="I85" s="570"/>
      <c r="J85" s="570"/>
      <c r="K85" s="570"/>
      <c r="L85" s="570"/>
    </row>
    <row r="86" spans="1:12" ht="16.5">
      <c r="A86" s="567"/>
      <c r="B86" s="568"/>
      <c r="C86" s="569"/>
      <c r="D86" s="567"/>
      <c r="E86" s="567"/>
      <c r="F86" s="570"/>
      <c r="G86" s="570"/>
      <c r="H86" s="570"/>
      <c r="I86" s="570"/>
      <c r="J86" s="570"/>
      <c r="K86" s="570"/>
      <c r="L86" s="570"/>
    </row>
    <row r="87" spans="1:12" ht="16.5">
      <c r="A87" s="567"/>
      <c r="B87" s="568"/>
      <c r="C87" s="569"/>
      <c r="D87" s="567"/>
      <c r="E87" s="567"/>
      <c r="F87" s="570"/>
      <c r="G87" s="570"/>
      <c r="H87" s="570"/>
      <c r="I87" s="570"/>
      <c r="J87" s="570"/>
      <c r="K87" s="570"/>
      <c r="L87" s="570"/>
    </row>
    <row r="88" spans="1:12" ht="16.5">
      <c r="A88" s="567"/>
      <c r="B88" s="568"/>
      <c r="C88" s="569"/>
      <c r="D88" s="567"/>
      <c r="E88" s="567"/>
      <c r="F88" s="570"/>
      <c r="G88" s="570"/>
      <c r="H88" s="570"/>
      <c r="I88" s="570"/>
      <c r="J88" s="570"/>
      <c r="K88" s="570"/>
      <c r="L88" s="570"/>
    </row>
    <row r="89" spans="1:12" ht="16.5">
      <c r="A89" s="567"/>
      <c r="B89" s="568"/>
      <c r="C89" s="569"/>
      <c r="D89" s="567"/>
      <c r="E89" s="567"/>
      <c r="F89" s="570"/>
      <c r="G89" s="570"/>
      <c r="H89" s="570"/>
      <c r="I89" s="570"/>
      <c r="J89" s="570"/>
      <c r="K89" s="570"/>
      <c r="L89" s="570"/>
    </row>
    <row r="90" spans="1:12" ht="16.5">
      <c r="A90" s="567"/>
      <c r="B90" s="568"/>
      <c r="C90" s="569"/>
      <c r="D90" s="567"/>
      <c r="E90" s="567"/>
      <c r="F90" s="570"/>
      <c r="G90" s="570"/>
      <c r="H90" s="570"/>
      <c r="I90" s="570"/>
      <c r="J90" s="570"/>
      <c r="K90" s="570"/>
      <c r="L90" s="570"/>
    </row>
    <row r="91" spans="1:12" ht="16.5">
      <c r="A91" s="567"/>
      <c r="B91" s="568"/>
      <c r="C91" s="569"/>
      <c r="D91" s="567"/>
      <c r="E91" s="567"/>
      <c r="F91" s="570"/>
      <c r="G91" s="570"/>
      <c r="H91" s="570"/>
      <c r="I91" s="570"/>
      <c r="J91" s="570"/>
      <c r="K91" s="570"/>
      <c r="L91" s="570"/>
    </row>
    <row r="92" spans="1:12" ht="16.5">
      <c r="A92" s="567"/>
      <c r="B92" s="568"/>
      <c r="C92" s="569"/>
      <c r="D92" s="567"/>
      <c r="E92" s="567"/>
      <c r="F92" s="570"/>
      <c r="G92" s="570"/>
      <c r="H92" s="570"/>
      <c r="I92" s="570"/>
      <c r="J92" s="570"/>
      <c r="K92" s="570"/>
      <c r="L92" s="570"/>
    </row>
    <row r="93" spans="1:12" ht="16.5">
      <c r="A93" s="567"/>
      <c r="B93" s="568"/>
      <c r="C93" s="569"/>
      <c r="D93" s="567"/>
      <c r="E93" s="567"/>
      <c r="F93" s="570"/>
      <c r="G93" s="570"/>
      <c r="H93" s="570"/>
      <c r="I93" s="570"/>
      <c r="J93" s="570"/>
      <c r="K93" s="570"/>
      <c r="L93" s="570"/>
    </row>
    <row r="94" spans="1:12" ht="16.5">
      <c r="A94" s="567"/>
      <c r="B94" s="568"/>
      <c r="C94" s="569"/>
      <c r="D94" s="567"/>
      <c r="E94" s="567"/>
      <c r="F94" s="570"/>
      <c r="G94" s="570"/>
      <c r="H94" s="570"/>
      <c r="I94" s="570"/>
      <c r="J94" s="570"/>
      <c r="K94" s="570"/>
      <c r="L94" s="570"/>
    </row>
    <row r="95" spans="1:12" ht="16.5">
      <c r="A95" s="567"/>
      <c r="B95" s="568"/>
      <c r="C95" s="569"/>
      <c r="D95" s="567"/>
      <c r="E95" s="567"/>
      <c r="F95" s="570"/>
      <c r="G95" s="570"/>
      <c r="H95" s="570"/>
      <c r="I95" s="570"/>
      <c r="J95" s="570"/>
      <c r="K95" s="570"/>
      <c r="L95" s="570"/>
    </row>
    <row r="96" spans="1:12" ht="16.5">
      <c r="A96" s="567"/>
      <c r="B96" s="568"/>
      <c r="C96" s="569"/>
      <c r="D96" s="567"/>
      <c r="E96" s="567"/>
      <c r="F96" s="570"/>
      <c r="G96" s="570"/>
      <c r="H96" s="570"/>
      <c r="I96" s="570"/>
      <c r="J96" s="570"/>
      <c r="K96" s="570"/>
      <c r="L96" s="570"/>
    </row>
    <row r="97" spans="1:12" ht="16.5">
      <c r="A97" s="567"/>
      <c r="B97" s="568"/>
      <c r="C97" s="569"/>
      <c r="D97" s="567"/>
      <c r="E97" s="567"/>
      <c r="F97" s="570"/>
      <c r="G97" s="570"/>
      <c r="H97" s="570"/>
      <c r="I97" s="570"/>
      <c r="J97" s="570"/>
      <c r="K97" s="570"/>
      <c r="L97" s="570"/>
    </row>
    <row r="98" spans="1:12" ht="16.5">
      <c r="A98" s="567"/>
      <c r="B98" s="568"/>
      <c r="C98" s="569"/>
      <c r="D98" s="567"/>
      <c r="E98" s="567"/>
      <c r="F98" s="570"/>
      <c r="G98" s="570"/>
      <c r="H98" s="570"/>
      <c r="I98" s="570"/>
      <c r="J98" s="570"/>
      <c r="K98" s="570"/>
      <c r="L98" s="570"/>
    </row>
    <row r="99" spans="1:12" ht="16.5">
      <c r="A99" s="567"/>
      <c r="B99" s="568"/>
      <c r="C99" s="569"/>
      <c r="D99" s="567"/>
      <c r="E99" s="567"/>
      <c r="F99" s="570"/>
      <c r="G99" s="570"/>
      <c r="H99" s="570"/>
      <c r="I99" s="570"/>
      <c r="J99" s="570"/>
      <c r="K99" s="570"/>
      <c r="L99" s="570"/>
    </row>
    <row r="100" spans="1:12" ht="16.5">
      <c r="A100" s="567"/>
      <c r="B100" s="568"/>
      <c r="C100" s="569"/>
      <c r="D100" s="567"/>
      <c r="E100" s="567"/>
      <c r="F100" s="570"/>
      <c r="G100" s="570"/>
      <c r="H100" s="570"/>
      <c r="I100" s="570"/>
      <c r="J100" s="570"/>
      <c r="K100" s="570"/>
      <c r="L100" s="570"/>
    </row>
    <row r="101" spans="1:12" ht="16.5">
      <c r="A101" s="567"/>
      <c r="B101" s="568"/>
      <c r="C101" s="569"/>
      <c r="D101" s="567"/>
      <c r="E101" s="567"/>
      <c r="F101" s="570"/>
      <c r="G101" s="570"/>
      <c r="H101" s="570"/>
      <c r="I101" s="570"/>
      <c r="J101" s="570"/>
      <c r="K101" s="570"/>
      <c r="L101" s="570"/>
    </row>
    <row r="102" spans="1:12" ht="16.5">
      <c r="A102" s="567"/>
      <c r="B102" s="568"/>
      <c r="C102" s="569"/>
      <c r="D102" s="567"/>
      <c r="E102" s="567"/>
      <c r="F102" s="570"/>
      <c r="G102" s="570"/>
      <c r="H102" s="570"/>
      <c r="I102" s="570"/>
      <c r="J102" s="570"/>
      <c r="K102" s="570"/>
      <c r="L102" s="570"/>
    </row>
    <row r="103" spans="1:12" ht="16.5">
      <c r="A103" s="567"/>
      <c r="B103" s="568"/>
      <c r="C103" s="569"/>
      <c r="D103" s="567"/>
      <c r="E103" s="567"/>
      <c r="F103" s="570"/>
      <c r="G103" s="570"/>
      <c r="H103" s="570"/>
      <c r="I103" s="570"/>
      <c r="J103" s="570"/>
      <c r="K103" s="570"/>
      <c r="L103" s="570"/>
    </row>
    <row r="104" spans="1:12" ht="16.5">
      <c r="A104" s="567"/>
      <c r="B104" s="568"/>
      <c r="C104" s="569"/>
      <c r="D104" s="567"/>
      <c r="E104" s="567"/>
      <c r="F104" s="570"/>
      <c r="G104" s="570"/>
      <c r="H104" s="570"/>
      <c r="I104" s="570"/>
      <c r="J104" s="570"/>
      <c r="K104" s="570"/>
      <c r="L104" s="570"/>
    </row>
    <row r="105" spans="1:12" ht="16.5">
      <c r="A105" s="567"/>
      <c r="B105" s="568"/>
      <c r="C105" s="569"/>
      <c r="D105" s="567"/>
      <c r="E105" s="567"/>
      <c r="F105" s="570"/>
      <c r="G105" s="570"/>
      <c r="H105" s="570"/>
      <c r="I105" s="570"/>
      <c r="J105" s="570"/>
      <c r="K105" s="570"/>
      <c r="L105" s="570"/>
    </row>
    <row r="106" spans="1:12" ht="16.5">
      <c r="A106" s="567"/>
      <c r="B106" s="568"/>
      <c r="C106" s="569"/>
      <c r="D106" s="567"/>
      <c r="E106" s="567"/>
      <c r="F106" s="570"/>
      <c r="G106" s="570"/>
      <c r="H106" s="570"/>
      <c r="I106" s="570"/>
      <c r="J106" s="570"/>
      <c r="K106" s="570"/>
      <c r="L106" s="570"/>
    </row>
    <row r="107" spans="1:12" ht="16.5">
      <c r="A107" s="567"/>
      <c r="B107" s="568"/>
      <c r="C107" s="569"/>
      <c r="D107" s="567"/>
      <c r="E107" s="567"/>
      <c r="F107" s="570"/>
      <c r="G107" s="570"/>
      <c r="H107" s="570"/>
      <c r="I107" s="570"/>
      <c r="J107" s="570"/>
      <c r="K107" s="570"/>
      <c r="L107" s="570"/>
    </row>
    <row r="108" spans="1:12" ht="16.5">
      <c r="A108" s="567"/>
      <c r="B108" s="568"/>
      <c r="C108" s="569"/>
      <c r="D108" s="567"/>
      <c r="E108" s="567"/>
      <c r="F108" s="570"/>
      <c r="G108" s="570"/>
      <c r="H108" s="570"/>
      <c r="I108" s="570"/>
      <c r="J108" s="570"/>
      <c r="K108" s="570"/>
      <c r="L108" s="570"/>
    </row>
    <row r="109" spans="1:12" ht="16.5">
      <c r="A109" s="567"/>
      <c r="B109" s="568"/>
      <c r="C109" s="569"/>
      <c r="D109" s="567"/>
      <c r="E109" s="567"/>
      <c r="F109" s="570"/>
      <c r="G109" s="570"/>
      <c r="H109" s="570"/>
      <c r="I109" s="570"/>
      <c r="J109" s="570"/>
      <c r="K109" s="570"/>
      <c r="L109" s="570"/>
    </row>
    <row r="110" spans="1:12" ht="16.5">
      <c r="A110" s="567"/>
      <c r="B110" s="568"/>
      <c r="C110" s="569"/>
      <c r="D110" s="567"/>
      <c r="E110" s="567"/>
      <c r="F110" s="570"/>
      <c r="G110" s="570"/>
      <c r="H110" s="570"/>
      <c r="I110" s="570"/>
      <c r="J110" s="570"/>
      <c r="K110" s="570"/>
      <c r="L110" s="570"/>
    </row>
    <row r="111" spans="1:12" ht="16.5">
      <c r="A111" s="567"/>
      <c r="B111" s="568"/>
      <c r="C111" s="569"/>
      <c r="D111" s="567"/>
      <c r="E111" s="567"/>
      <c r="F111" s="570"/>
      <c r="G111" s="570"/>
      <c r="H111" s="570"/>
      <c r="I111" s="570"/>
      <c r="J111" s="570"/>
      <c r="K111" s="570"/>
      <c r="L111" s="570"/>
    </row>
    <row r="112" spans="1:12" ht="16.5">
      <c r="A112" s="567"/>
      <c r="B112" s="568"/>
      <c r="C112" s="569"/>
      <c r="D112" s="567"/>
      <c r="E112" s="567"/>
      <c r="F112" s="570"/>
      <c r="G112" s="570"/>
      <c r="H112" s="570"/>
      <c r="I112" s="570"/>
      <c r="J112" s="570"/>
      <c r="K112" s="570"/>
      <c r="L112" s="570"/>
    </row>
    <row r="113" spans="1:12" ht="16.5">
      <c r="A113" s="567"/>
      <c r="B113" s="568"/>
      <c r="C113" s="569"/>
      <c r="D113" s="567"/>
      <c r="E113" s="567"/>
      <c r="F113" s="570"/>
      <c r="G113" s="570"/>
      <c r="H113" s="570"/>
      <c r="I113" s="570"/>
      <c r="J113" s="570"/>
      <c r="K113" s="570"/>
      <c r="L113" s="570"/>
    </row>
    <row r="114" spans="1:12" ht="16.5">
      <c r="A114" s="567"/>
      <c r="B114" s="568"/>
      <c r="C114" s="569"/>
      <c r="D114" s="567"/>
      <c r="E114" s="567"/>
      <c r="F114" s="570"/>
      <c r="G114" s="570"/>
      <c r="H114" s="570"/>
      <c r="I114" s="570"/>
      <c r="J114" s="570"/>
      <c r="K114" s="570"/>
      <c r="L114" s="570"/>
    </row>
    <row r="115" spans="1:12" ht="16.5">
      <c r="A115" s="567"/>
      <c r="B115" s="568"/>
      <c r="C115" s="569"/>
      <c r="D115" s="567"/>
      <c r="E115" s="567"/>
      <c r="F115" s="570"/>
      <c r="G115" s="570"/>
      <c r="H115" s="570"/>
      <c r="I115" s="570"/>
      <c r="J115" s="570"/>
      <c r="K115" s="570"/>
      <c r="L115" s="570"/>
    </row>
    <row r="116" spans="1:12" ht="16.5">
      <c r="A116" s="567"/>
      <c r="B116" s="568"/>
      <c r="C116" s="569"/>
      <c r="D116" s="567"/>
      <c r="E116" s="567"/>
      <c r="F116" s="570"/>
      <c r="G116" s="570"/>
      <c r="H116" s="570"/>
      <c r="I116" s="570"/>
      <c r="J116" s="570"/>
      <c r="K116" s="570"/>
      <c r="L116" s="570"/>
    </row>
    <row r="117" spans="1:12" ht="16.5">
      <c r="A117" s="567"/>
      <c r="B117" s="568"/>
      <c r="C117" s="569"/>
      <c r="D117" s="567"/>
      <c r="E117" s="567"/>
      <c r="F117" s="570"/>
      <c r="G117" s="570"/>
      <c r="H117" s="570"/>
      <c r="I117" s="570"/>
      <c r="J117" s="570"/>
      <c r="K117" s="570"/>
      <c r="L117" s="570"/>
    </row>
    <row r="118" spans="1:12" ht="16.5">
      <c r="A118" s="567"/>
      <c r="B118" s="568"/>
      <c r="C118" s="569"/>
      <c r="D118" s="567"/>
      <c r="E118" s="567"/>
      <c r="F118" s="570"/>
      <c r="G118" s="570"/>
      <c r="H118" s="570"/>
      <c r="I118" s="570"/>
      <c r="J118" s="570"/>
      <c r="K118" s="570"/>
      <c r="L118" s="570"/>
    </row>
    <row r="119" spans="1:12" ht="16.5">
      <c r="A119" s="567"/>
      <c r="B119" s="568"/>
      <c r="C119" s="569"/>
      <c r="D119" s="567"/>
      <c r="E119" s="567"/>
      <c r="F119" s="570"/>
      <c r="G119" s="570"/>
      <c r="H119" s="570"/>
      <c r="I119" s="570"/>
      <c r="J119" s="570"/>
      <c r="K119" s="570"/>
      <c r="L119" s="570"/>
    </row>
    <row r="120" spans="1:12" ht="16.5">
      <c r="A120" s="567"/>
      <c r="B120" s="568"/>
      <c r="C120" s="569"/>
      <c r="D120" s="567"/>
      <c r="E120" s="567"/>
      <c r="F120" s="570"/>
      <c r="G120" s="570"/>
      <c r="H120" s="570"/>
      <c r="I120" s="570"/>
      <c r="J120" s="570"/>
      <c r="K120" s="570"/>
      <c r="L120" s="570"/>
    </row>
    <row r="121" spans="1:12" ht="16.5">
      <c r="A121" s="567"/>
      <c r="B121" s="568"/>
      <c r="C121" s="569"/>
      <c r="D121" s="567"/>
      <c r="E121" s="567"/>
      <c r="F121" s="570"/>
      <c r="G121" s="570"/>
      <c r="H121" s="570"/>
      <c r="I121" s="570"/>
      <c r="J121" s="570"/>
      <c r="K121" s="570"/>
      <c r="L121" s="570"/>
    </row>
    <row r="122" spans="1:12" ht="16.5">
      <c r="A122" s="567"/>
      <c r="B122" s="568"/>
      <c r="C122" s="569"/>
      <c r="D122" s="567"/>
      <c r="E122" s="567"/>
      <c r="F122" s="570"/>
      <c r="G122" s="570"/>
      <c r="H122" s="570"/>
      <c r="I122" s="570"/>
      <c r="J122" s="570"/>
      <c r="K122" s="570"/>
      <c r="L122" s="570"/>
    </row>
    <row r="123" spans="1:12" ht="16.5">
      <c r="A123" s="567"/>
      <c r="B123" s="568"/>
      <c r="C123" s="569"/>
      <c r="D123" s="567"/>
      <c r="E123" s="567"/>
      <c r="F123" s="570"/>
      <c r="G123" s="570"/>
      <c r="H123" s="570"/>
      <c r="I123" s="570"/>
      <c r="J123" s="570"/>
      <c r="K123" s="570"/>
      <c r="L123" s="570"/>
    </row>
    <row r="124" spans="1:12" ht="16.5">
      <c r="A124" s="567"/>
      <c r="B124" s="568"/>
      <c r="C124" s="569"/>
      <c r="D124" s="567"/>
      <c r="E124" s="567"/>
      <c r="F124" s="570"/>
      <c r="G124" s="570"/>
      <c r="H124" s="570"/>
      <c r="I124" s="570"/>
      <c r="J124" s="570"/>
      <c r="K124" s="570"/>
      <c r="L124" s="570"/>
    </row>
    <row r="125" spans="1:12" ht="16.5">
      <c r="A125" s="567"/>
      <c r="B125" s="568"/>
      <c r="C125" s="569"/>
      <c r="D125" s="567"/>
      <c r="E125" s="567"/>
      <c r="F125" s="570"/>
      <c r="G125" s="570"/>
      <c r="H125" s="570"/>
      <c r="I125" s="570"/>
      <c r="J125" s="570"/>
      <c r="K125" s="570"/>
      <c r="L125" s="570"/>
    </row>
    <row r="126" spans="1:12" ht="16.5">
      <c r="A126" s="567"/>
      <c r="B126" s="568"/>
      <c r="C126" s="569"/>
      <c r="D126" s="567"/>
      <c r="E126" s="567"/>
      <c r="F126" s="570"/>
      <c r="G126" s="570"/>
      <c r="H126" s="570"/>
      <c r="I126" s="570"/>
      <c r="J126" s="570"/>
      <c r="K126" s="570"/>
      <c r="L126" s="570"/>
    </row>
    <row r="127" spans="1:12" ht="16.5">
      <c r="A127" s="567"/>
      <c r="B127" s="568"/>
      <c r="C127" s="569"/>
      <c r="D127" s="567"/>
      <c r="E127" s="567"/>
      <c r="F127" s="570"/>
      <c r="G127" s="570"/>
      <c r="H127" s="570"/>
      <c r="I127" s="570"/>
      <c r="J127" s="570"/>
      <c r="K127" s="570"/>
      <c r="L127" s="570"/>
    </row>
    <row r="128" spans="1:12" ht="16.5">
      <c r="A128" s="567"/>
      <c r="B128" s="568"/>
      <c r="C128" s="569"/>
      <c r="D128" s="567"/>
      <c r="E128" s="567"/>
      <c r="F128" s="570"/>
      <c r="G128" s="570"/>
      <c r="H128" s="570"/>
      <c r="I128" s="570"/>
      <c r="J128" s="570"/>
      <c r="K128" s="570"/>
      <c r="L128" s="570"/>
    </row>
    <row r="129" spans="1:12" ht="16.5">
      <c r="A129" s="567"/>
      <c r="B129" s="568"/>
      <c r="C129" s="569"/>
      <c r="D129" s="567"/>
      <c r="E129" s="567"/>
      <c r="F129" s="570"/>
      <c r="G129" s="570"/>
      <c r="H129" s="570"/>
      <c r="I129" s="570"/>
      <c r="J129" s="570"/>
      <c r="K129" s="570"/>
      <c r="L129" s="570"/>
    </row>
    <row r="130" spans="1:12" ht="16.5">
      <c r="A130" s="567"/>
      <c r="B130" s="568"/>
      <c r="C130" s="569"/>
      <c r="D130" s="567"/>
      <c r="E130" s="567"/>
      <c r="F130" s="570"/>
      <c r="G130" s="570"/>
      <c r="H130" s="570"/>
      <c r="I130" s="570"/>
      <c r="J130" s="570"/>
      <c r="K130" s="570"/>
      <c r="L130" s="570"/>
    </row>
    <row r="131" spans="1:12" ht="16.5">
      <c r="A131" s="567"/>
      <c r="B131" s="568"/>
      <c r="C131" s="569"/>
      <c r="D131" s="567"/>
      <c r="E131" s="567"/>
      <c r="F131" s="570"/>
      <c r="G131" s="570"/>
      <c r="H131" s="570"/>
      <c r="I131" s="570"/>
      <c r="J131" s="570"/>
      <c r="K131" s="570"/>
      <c r="L131" s="570"/>
    </row>
    <row r="132" spans="1:12" ht="16.5">
      <c r="A132" s="567"/>
      <c r="B132" s="568"/>
      <c r="C132" s="569"/>
      <c r="D132" s="567"/>
      <c r="E132" s="567"/>
      <c r="F132" s="570"/>
      <c r="G132" s="570"/>
      <c r="H132" s="570"/>
      <c r="I132" s="570"/>
      <c r="J132" s="570"/>
      <c r="K132" s="570"/>
      <c r="L132" s="570"/>
    </row>
    <row r="133" spans="1:12" ht="16.5">
      <c r="A133" s="567"/>
      <c r="B133" s="568"/>
      <c r="C133" s="569"/>
      <c r="D133" s="567"/>
      <c r="E133" s="567"/>
      <c r="F133" s="570"/>
      <c r="G133" s="570"/>
      <c r="H133" s="570"/>
      <c r="I133" s="570"/>
      <c r="J133" s="570"/>
      <c r="K133" s="570"/>
      <c r="L133" s="570"/>
    </row>
    <row r="134" spans="1:12" ht="16.5">
      <c r="A134" s="567"/>
      <c r="B134" s="568"/>
      <c r="C134" s="569"/>
      <c r="D134" s="567"/>
      <c r="E134" s="567"/>
      <c r="F134" s="570"/>
      <c r="G134" s="570"/>
      <c r="H134" s="570"/>
      <c r="I134" s="570"/>
      <c r="J134" s="570"/>
      <c r="K134" s="570"/>
      <c r="L134" s="570"/>
    </row>
    <row r="135" spans="1:12" ht="16.5">
      <c r="A135" s="567"/>
      <c r="B135" s="568"/>
      <c r="C135" s="569"/>
      <c r="D135" s="567"/>
      <c r="E135" s="567"/>
      <c r="F135" s="570"/>
      <c r="G135" s="570"/>
      <c r="H135" s="570"/>
      <c r="I135" s="570"/>
      <c r="J135" s="570"/>
      <c r="K135" s="570"/>
      <c r="L135" s="570"/>
    </row>
    <row r="136" spans="1:12" ht="16.5">
      <c r="A136" s="567"/>
      <c r="B136" s="568"/>
      <c r="C136" s="569"/>
      <c r="D136" s="567"/>
      <c r="E136" s="567"/>
      <c r="F136" s="570"/>
      <c r="G136" s="570"/>
      <c r="H136" s="570"/>
      <c r="I136" s="570"/>
      <c r="J136" s="570"/>
      <c r="K136" s="570"/>
      <c r="L136" s="570"/>
    </row>
    <row r="137" spans="1:12" ht="16.5">
      <c r="A137" s="567"/>
      <c r="B137" s="568"/>
      <c r="C137" s="569"/>
      <c r="D137" s="567"/>
      <c r="E137" s="567"/>
      <c r="F137" s="570"/>
      <c r="G137" s="570"/>
      <c r="H137" s="570"/>
      <c r="I137" s="570"/>
      <c r="J137" s="570"/>
      <c r="K137" s="570"/>
      <c r="L137" s="570"/>
    </row>
    <row r="138" spans="1:12" ht="16.5">
      <c r="A138" s="567"/>
      <c r="B138" s="568"/>
      <c r="C138" s="569"/>
      <c r="D138" s="567"/>
      <c r="E138" s="567"/>
      <c r="F138" s="570"/>
      <c r="G138" s="570"/>
      <c r="H138" s="570"/>
      <c r="I138" s="570"/>
      <c r="J138" s="570"/>
      <c r="K138" s="570"/>
      <c r="L138" s="570"/>
    </row>
    <row r="139" spans="1:12" ht="16.5">
      <c r="A139" s="567"/>
      <c r="B139" s="568"/>
      <c r="C139" s="569"/>
      <c r="D139" s="567"/>
      <c r="E139" s="567"/>
      <c r="F139" s="570"/>
      <c r="G139" s="570"/>
      <c r="H139" s="570"/>
      <c r="I139" s="570"/>
      <c r="J139" s="570"/>
      <c r="K139" s="570"/>
      <c r="L139" s="570"/>
    </row>
    <row r="140" spans="1:12" ht="16.5">
      <c r="A140" s="567"/>
      <c r="B140" s="568"/>
      <c r="C140" s="569"/>
      <c r="D140" s="567"/>
      <c r="E140" s="567"/>
      <c r="F140" s="570"/>
      <c r="G140" s="570"/>
      <c r="H140" s="570"/>
      <c r="I140" s="570"/>
      <c r="J140" s="570"/>
      <c r="K140" s="570"/>
      <c r="L140" s="570"/>
    </row>
    <row r="141" spans="1:12" ht="16.5">
      <c r="A141" s="567"/>
      <c r="B141" s="568"/>
      <c r="C141" s="569"/>
      <c r="D141" s="567"/>
      <c r="E141" s="567"/>
      <c r="F141" s="570"/>
      <c r="G141" s="570"/>
      <c r="H141" s="570"/>
      <c r="I141" s="570"/>
      <c r="J141" s="570"/>
      <c r="K141" s="570"/>
      <c r="L141" s="570"/>
    </row>
    <row r="142" spans="1:12" ht="16.5">
      <c r="A142" s="567"/>
      <c r="B142" s="568"/>
      <c r="C142" s="569"/>
      <c r="D142" s="567"/>
      <c r="E142" s="567"/>
      <c r="F142" s="570"/>
      <c r="G142" s="570"/>
      <c r="H142" s="570"/>
      <c r="I142" s="570"/>
      <c r="J142" s="570"/>
      <c r="K142" s="570"/>
      <c r="L142" s="570"/>
    </row>
    <row r="143" spans="1:12" ht="16.5">
      <c r="A143" s="567"/>
      <c r="B143" s="568"/>
      <c r="C143" s="569"/>
      <c r="D143" s="567"/>
      <c r="E143" s="567"/>
      <c r="F143" s="570"/>
      <c r="G143" s="570"/>
      <c r="H143" s="570"/>
      <c r="I143" s="570"/>
      <c r="J143" s="570"/>
      <c r="K143" s="570"/>
      <c r="L143" s="570"/>
    </row>
    <row r="144" spans="1:12" ht="16.5">
      <c r="A144" s="567"/>
      <c r="B144" s="568"/>
      <c r="C144" s="569"/>
      <c r="D144" s="567"/>
      <c r="E144" s="567"/>
      <c r="F144" s="570"/>
      <c r="G144" s="570"/>
      <c r="H144" s="570"/>
      <c r="I144" s="570"/>
      <c r="J144" s="570"/>
      <c r="K144" s="570"/>
      <c r="L144" s="570"/>
    </row>
    <row r="145" spans="1:12" ht="16.5">
      <c r="A145" s="567"/>
      <c r="B145" s="568"/>
      <c r="C145" s="569"/>
      <c r="D145" s="567"/>
      <c r="E145" s="567"/>
      <c r="F145" s="570"/>
      <c r="G145" s="570"/>
      <c r="H145" s="570"/>
      <c r="I145" s="570"/>
      <c r="J145" s="570"/>
      <c r="K145" s="570"/>
      <c r="L145" s="570"/>
    </row>
    <row r="146" spans="1:12" ht="16.5">
      <c r="A146" s="567"/>
      <c r="B146" s="568"/>
      <c r="C146" s="569"/>
      <c r="D146" s="567"/>
      <c r="E146" s="567"/>
      <c r="F146" s="570"/>
      <c r="G146" s="570"/>
      <c r="H146" s="570"/>
      <c r="I146" s="570"/>
      <c r="J146" s="570"/>
      <c r="K146" s="570"/>
      <c r="L146" s="570"/>
    </row>
    <row r="147" spans="1:12" ht="16.5">
      <c r="A147" s="567"/>
      <c r="B147" s="568"/>
      <c r="C147" s="569"/>
      <c r="D147" s="567"/>
      <c r="E147" s="567"/>
      <c r="F147" s="570"/>
      <c r="G147" s="570"/>
      <c r="H147" s="570"/>
      <c r="I147" s="570"/>
      <c r="J147" s="570"/>
      <c r="K147" s="570"/>
      <c r="L147" s="570"/>
    </row>
    <row r="148" spans="1:12" ht="16.5">
      <c r="A148" s="567"/>
      <c r="B148" s="568"/>
      <c r="C148" s="569"/>
      <c r="D148" s="567"/>
      <c r="E148" s="567"/>
      <c r="F148" s="570"/>
      <c r="G148" s="570"/>
      <c r="H148" s="570"/>
      <c r="I148" s="570"/>
      <c r="J148" s="570"/>
      <c r="K148" s="570"/>
      <c r="L148" s="570"/>
    </row>
    <row r="149" spans="1:12" ht="16.5">
      <c r="A149" s="567"/>
      <c r="B149" s="568"/>
      <c r="C149" s="569"/>
      <c r="D149" s="567"/>
      <c r="E149" s="567"/>
      <c r="F149" s="570"/>
      <c r="G149" s="570"/>
      <c r="H149" s="570"/>
      <c r="I149" s="570"/>
      <c r="J149" s="570"/>
      <c r="K149" s="570"/>
      <c r="L149" s="570"/>
    </row>
    <row r="150" spans="1:12" ht="16.5">
      <c r="A150" s="567"/>
      <c r="B150" s="568"/>
      <c r="C150" s="569"/>
      <c r="D150" s="567"/>
      <c r="E150" s="567"/>
      <c r="F150" s="570"/>
      <c r="G150" s="570"/>
      <c r="H150" s="570"/>
      <c r="I150" s="570"/>
      <c r="J150" s="570"/>
      <c r="K150" s="570"/>
      <c r="L150" s="570"/>
    </row>
    <row r="151" spans="1:12" ht="16.5">
      <c r="A151" s="567"/>
      <c r="B151" s="568"/>
      <c r="C151" s="569"/>
      <c r="D151" s="567"/>
      <c r="E151" s="567"/>
      <c r="F151" s="570"/>
      <c r="G151" s="570"/>
      <c r="H151" s="570"/>
      <c r="I151" s="570"/>
      <c r="J151" s="570"/>
      <c r="K151" s="570"/>
      <c r="L151" s="570"/>
    </row>
    <row r="152" spans="1:12" ht="16.5">
      <c r="A152" s="567"/>
      <c r="B152" s="568"/>
      <c r="C152" s="569"/>
      <c r="D152" s="567"/>
      <c r="E152" s="567"/>
      <c r="F152" s="570"/>
      <c r="G152" s="570"/>
      <c r="H152" s="570"/>
      <c r="I152" s="570"/>
      <c r="J152" s="570"/>
      <c r="K152" s="570"/>
      <c r="L152" s="570"/>
    </row>
    <row r="153" spans="1:12" ht="16.5">
      <c r="A153" s="567"/>
      <c r="B153" s="568"/>
      <c r="C153" s="569"/>
      <c r="D153" s="567"/>
      <c r="E153" s="567"/>
      <c r="F153" s="570"/>
      <c r="G153" s="570"/>
      <c r="H153" s="570"/>
      <c r="I153" s="570"/>
      <c r="J153" s="570"/>
      <c r="K153" s="570"/>
      <c r="L153" s="570"/>
    </row>
    <row r="154" spans="1:12" ht="16.5">
      <c r="A154" s="567"/>
      <c r="B154" s="568"/>
      <c r="C154" s="569"/>
      <c r="D154" s="567"/>
      <c r="E154" s="567"/>
      <c r="F154" s="570"/>
      <c r="G154" s="570"/>
      <c r="H154" s="570"/>
      <c r="I154" s="570"/>
      <c r="J154" s="570"/>
      <c r="K154" s="570"/>
      <c r="L154" s="570"/>
    </row>
    <row r="155" spans="1:12" ht="16.5">
      <c r="A155" s="567"/>
      <c r="B155" s="568"/>
      <c r="C155" s="569"/>
      <c r="D155" s="567"/>
      <c r="E155" s="567"/>
      <c r="F155" s="570"/>
      <c r="G155" s="570"/>
      <c r="H155" s="570"/>
      <c r="I155" s="570"/>
      <c r="J155" s="570"/>
      <c r="K155" s="570"/>
      <c r="L155" s="570"/>
    </row>
    <row r="156" spans="1:12" ht="16.5">
      <c r="A156" s="567"/>
      <c r="B156" s="568"/>
      <c r="C156" s="569"/>
      <c r="D156" s="567"/>
      <c r="E156" s="567"/>
      <c r="F156" s="570"/>
      <c r="G156" s="570"/>
      <c r="H156" s="570"/>
      <c r="I156" s="570"/>
      <c r="J156" s="570"/>
      <c r="K156" s="570"/>
      <c r="L156" s="570"/>
    </row>
    <row r="157" spans="1:12" ht="16.5">
      <c r="A157" s="567"/>
      <c r="B157" s="568"/>
      <c r="C157" s="569"/>
      <c r="D157" s="567"/>
      <c r="E157" s="567"/>
      <c r="F157" s="570"/>
      <c r="G157" s="570"/>
      <c r="H157" s="570"/>
      <c r="I157" s="570"/>
      <c r="J157" s="570"/>
      <c r="K157" s="570"/>
      <c r="L157" s="570"/>
    </row>
    <row r="158" spans="1:12" ht="16.5">
      <c r="A158" s="567"/>
      <c r="B158" s="568"/>
      <c r="C158" s="569"/>
      <c r="D158" s="567"/>
      <c r="E158" s="567"/>
      <c r="F158" s="570"/>
      <c r="G158" s="570"/>
      <c r="H158" s="570"/>
      <c r="I158" s="570"/>
      <c r="J158" s="570"/>
      <c r="K158" s="570"/>
      <c r="L158" s="570"/>
    </row>
    <row r="159" spans="1:12" ht="16.5">
      <c r="A159" s="567"/>
      <c r="B159" s="568"/>
      <c r="C159" s="569"/>
      <c r="D159" s="567"/>
      <c r="E159" s="567"/>
      <c r="F159" s="570"/>
      <c r="G159" s="570"/>
      <c r="H159" s="570"/>
      <c r="I159" s="570"/>
      <c r="J159" s="570"/>
      <c r="K159" s="570"/>
      <c r="L159" s="570"/>
    </row>
    <row r="160" spans="1:12" ht="16.5">
      <c r="A160" s="567"/>
      <c r="B160" s="568"/>
      <c r="C160" s="569"/>
      <c r="D160" s="567"/>
      <c r="E160" s="567"/>
      <c r="F160" s="570"/>
      <c r="G160" s="570"/>
      <c r="H160" s="570"/>
      <c r="I160" s="570"/>
      <c r="J160" s="570"/>
      <c r="K160" s="570"/>
      <c r="L160" s="570"/>
    </row>
    <row r="161" spans="1:12" ht="16.5">
      <c r="A161" s="567"/>
      <c r="B161" s="568"/>
      <c r="C161" s="569"/>
      <c r="D161" s="567"/>
      <c r="E161" s="567"/>
      <c r="F161" s="570"/>
      <c r="G161" s="570"/>
      <c r="H161" s="570"/>
      <c r="I161" s="570"/>
      <c r="J161" s="570"/>
      <c r="K161" s="570"/>
      <c r="L161" s="570"/>
    </row>
    <row r="162" spans="1:12" ht="16.5">
      <c r="A162" s="567"/>
      <c r="B162" s="568"/>
      <c r="C162" s="569"/>
      <c r="D162" s="567"/>
      <c r="E162" s="567"/>
      <c r="F162" s="570"/>
      <c r="G162" s="570"/>
      <c r="H162" s="570"/>
      <c r="I162" s="570"/>
      <c r="J162" s="570"/>
      <c r="K162" s="570"/>
      <c r="L162" s="570"/>
    </row>
    <row r="163" spans="1:12" ht="16.5">
      <c r="A163" s="567"/>
      <c r="B163" s="568"/>
      <c r="C163" s="569"/>
      <c r="D163" s="567"/>
      <c r="E163" s="567"/>
      <c r="F163" s="570"/>
      <c r="G163" s="570"/>
      <c r="H163" s="570"/>
      <c r="I163" s="570"/>
      <c r="J163" s="570"/>
      <c r="K163" s="570"/>
      <c r="L163" s="570"/>
    </row>
    <row r="164" spans="1:12" ht="16.5">
      <c r="A164" s="567"/>
      <c r="B164" s="568"/>
      <c r="C164" s="569"/>
      <c r="D164" s="567"/>
      <c r="E164" s="567"/>
      <c r="F164" s="570"/>
      <c r="G164" s="570"/>
      <c r="H164" s="570"/>
      <c r="I164" s="570"/>
      <c r="J164" s="570"/>
      <c r="K164" s="570"/>
      <c r="L164" s="570"/>
    </row>
    <row r="165" spans="1:12" ht="16.5">
      <c r="A165" s="567"/>
      <c r="B165" s="568"/>
      <c r="C165" s="569"/>
      <c r="D165" s="567"/>
      <c r="E165" s="567"/>
      <c r="F165" s="570"/>
      <c r="G165" s="570"/>
      <c r="H165" s="570"/>
      <c r="I165" s="570"/>
      <c r="J165" s="570"/>
      <c r="K165" s="570"/>
      <c r="L165" s="570"/>
    </row>
    <row r="166" spans="1:12" ht="16.5">
      <c r="A166" s="567"/>
      <c r="B166" s="568"/>
      <c r="C166" s="569"/>
      <c r="D166" s="567"/>
      <c r="E166" s="567"/>
      <c r="F166" s="570"/>
      <c r="G166" s="570"/>
      <c r="H166" s="570"/>
      <c r="I166" s="570"/>
      <c r="J166" s="570"/>
      <c r="K166" s="570"/>
      <c r="L166" s="570"/>
    </row>
    <row r="167" spans="1:12" ht="16.5">
      <c r="A167" s="567"/>
      <c r="B167" s="568"/>
      <c r="C167" s="569"/>
      <c r="D167" s="567"/>
      <c r="E167" s="567"/>
      <c r="F167" s="570"/>
      <c r="G167" s="570"/>
      <c r="H167" s="570"/>
      <c r="I167" s="570"/>
      <c r="J167" s="570"/>
      <c r="K167" s="570"/>
      <c r="L167" s="570"/>
    </row>
    <row r="168" spans="1:12" ht="16.5">
      <c r="A168" s="567"/>
      <c r="B168" s="568"/>
      <c r="C168" s="569"/>
      <c r="D168" s="567"/>
      <c r="E168" s="567"/>
      <c r="F168" s="570"/>
      <c r="G168" s="570"/>
      <c r="H168" s="570"/>
      <c r="I168" s="570"/>
      <c r="J168" s="570"/>
      <c r="K168" s="570"/>
      <c r="L168" s="570"/>
    </row>
    <row r="169" spans="1:12" ht="16.5">
      <c r="A169" s="567"/>
      <c r="B169" s="568"/>
      <c r="C169" s="569"/>
      <c r="D169" s="567"/>
      <c r="E169" s="567"/>
      <c r="F169" s="570"/>
      <c r="G169" s="570"/>
      <c r="H169" s="570"/>
      <c r="I169" s="570"/>
      <c r="J169" s="570"/>
      <c r="K169" s="570"/>
      <c r="L169" s="570"/>
    </row>
    <row r="170" spans="1:12" ht="16.5">
      <c r="A170" s="567"/>
      <c r="B170" s="568"/>
      <c r="C170" s="569"/>
      <c r="D170" s="567"/>
      <c r="E170" s="567"/>
      <c r="F170" s="570"/>
      <c r="G170" s="570"/>
      <c r="H170" s="570"/>
      <c r="I170" s="570"/>
      <c r="J170" s="570"/>
      <c r="K170" s="570"/>
      <c r="L170" s="570"/>
    </row>
    <row r="171" spans="1:12" ht="16.5">
      <c r="A171" s="567"/>
      <c r="B171" s="568"/>
      <c r="C171" s="569"/>
      <c r="D171" s="567"/>
      <c r="E171" s="567"/>
      <c r="F171" s="570"/>
      <c r="G171" s="570"/>
      <c r="H171" s="570"/>
      <c r="I171" s="570"/>
      <c r="J171" s="570"/>
      <c r="K171" s="570"/>
      <c r="L171" s="570"/>
    </row>
    <row r="172" spans="1:12" ht="16.5">
      <c r="A172" s="567"/>
      <c r="B172" s="568"/>
      <c r="C172" s="569"/>
      <c r="D172" s="567"/>
      <c r="E172" s="567"/>
      <c r="F172" s="570"/>
      <c r="G172" s="570"/>
      <c r="H172" s="570"/>
      <c r="I172" s="570"/>
      <c r="J172" s="570"/>
      <c r="K172" s="570"/>
      <c r="L172" s="570"/>
    </row>
    <row r="173" spans="1:12" ht="16.5">
      <c r="A173" s="567"/>
      <c r="B173" s="568"/>
      <c r="C173" s="569"/>
      <c r="D173" s="567"/>
      <c r="E173" s="567"/>
      <c r="F173" s="570"/>
      <c r="G173" s="570"/>
      <c r="H173" s="570"/>
      <c r="I173" s="570"/>
      <c r="J173" s="570"/>
      <c r="K173" s="570"/>
      <c r="L173" s="570"/>
    </row>
    <row r="174" spans="1:12" ht="16.5">
      <c r="A174" s="567"/>
      <c r="B174" s="568"/>
      <c r="C174" s="569"/>
      <c r="D174" s="567"/>
      <c r="E174" s="567"/>
      <c r="F174" s="570"/>
      <c r="G174" s="570"/>
      <c r="H174" s="570"/>
      <c r="I174" s="570"/>
      <c r="J174" s="570"/>
      <c r="K174" s="570"/>
      <c r="L174" s="570"/>
    </row>
    <row r="175" spans="1:12" ht="16.5">
      <c r="A175" s="567"/>
      <c r="B175" s="568"/>
      <c r="C175" s="569"/>
      <c r="D175" s="567"/>
      <c r="E175" s="567"/>
      <c r="F175" s="570"/>
      <c r="G175" s="570"/>
      <c r="H175" s="570"/>
      <c r="I175" s="570"/>
      <c r="J175" s="570"/>
      <c r="K175" s="570"/>
      <c r="L175" s="570"/>
    </row>
    <row r="176" spans="1:12" ht="16.5">
      <c r="A176" s="567"/>
      <c r="B176" s="568"/>
      <c r="C176" s="569"/>
      <c r="D176" s="567"/>
      <c r="E176" s="567"/>
      <c r="F176" s="570"/>
      <c r="G176" s="570"/>
      <c r="H176" s="570"/>
      <c r="I176" s="570"/>
      <c r="J176" s="570"/>
      <c r="K176" s="570"/>
      <c r="L176" s="570"/>
    </row>
    <row r="177" spans="1:12" ht="16.5">
      <c r="A177" s="567"/>
      <c r="B177" s="568"/>
      <c r="C177" s="569"/>
      <c r="D177" s="567"/>
      <c r="E177" s="567"/>
      <c r="F177" s="570"/>
      <c r="G177" s="570"/>
      <c r="H177" s="570"/>
      <c r="I177" s="570"/>
      <c r="J177" s="570"/>
      <c r="K177" s="570"/>
      <c r="L177" s="570"/>
    </row>
    <row r="178" spans="1:12" ht="16.5">
      <c r="A178" s="567"/>
      <c r="B178" s="568"/>
      <c r="C178" s="569"/>
      <c r="D178" s="567"/>
      <c r="E178" s="567"/>
      <c r="F178" s="570"/>
      <c r="G178" s="570"/>
      <c r="H178" s="570"/>
      <c r="I178" s="570"/>
      <c r="J178" s="570"/>
      <c r="K178" s="570"/>
      <c r="L178" s="570"/>
    </row>
    <row r="179" spans="1:12" ht="16.5">
      <c r="A179" s="567"/>
      <c r="B179" s="568"/>
      <c r="C179" s="569"/>
      <c r="D179" s="567"/>
      <c r="E179" s="567"/>
      <c r="F179" s="570"/>
      <c r="G179" s="570"/>
      <c r="H179" s="570"/>
      <c r="I179" s="570"/>
      <c r="J179" s="570"/>
      <c r="K179" s="570"/>
      <c r="L179" s="570"/>
    </row>
    <row r="180" spans="1:12" ht="16.5">
      <c r="A180" s="567"/>
      <c r="B180" s="568"/>
      <c r="C180" s="569"/>
      <c r="D180" s="567"/>
      <c r="E180" s="567"/>
      <c r="F180" s="570"/>
      <c r="G180" s="570"/>
      <c r="H180" s="570"/>
      <c r="I180" s="570"/>
      <c r="J180" s="570"/>
      <c r="K180" s="570"/>
      <c r="L180" s="570"/>
    </row>
    <row r="181" spans="1:12" ht="16.5">
      <c r="A181" s="567"/>
      <c r="B181" s="568"/>
      <c r="C181" s="569"/>
      <c r="D181" s="567"/>
      <c r="E181" s="567"/>
      <c r="F181" s="570"/>
      <c r="G181" s="570"/>
      <c r="H181" s="570"/>
      <c r="I181" s="570"/>
      <c r="J181" s="570"/>
      <c r="K181" s="570"/>
      <c r="L181" s="570"/>
    </row>
    <row r="182" spans="1:12" ht="16.5">
      <c r="A182" s="567"/>
      <c r="B182" s="568"/>
      <c r="C182" s="569"/>
      <c r="D182" s="567"/>
      <c r="E182" s="567"/>
      <c r="F182" s="570"/>
      <c r="G182" s="570"/>
      <c r="H182" s="570"/>
      <c r="I182" s="570"/>
      <c r="J182" s="570"/>
      <c r="K182" s="570"/>
      <c r="L182" s="570"/>
    </row>
    <row r="183" spans="1:12" ht="16.5">
      <c r="A183" s="567"/>
      <c r="B183" s="568"/>
      <c r="C183" s="569"/>
      <c r="D183" s="567"/>
      <c r="E183" s="567"/>
      <c r="F183" s="570"/>
      <c r="G183" s="570"/>
      <c r="H183" s="570"/>
      <c r="I183" s="570"/>
      <c r="J183" s="570"/>
      <c r="K183" s="570"/>
      <c r="L183" s="570"/>
    </row>
    <row r="184" spans="1:12" ht="16.5">
      <c r="A184" s="567"/>
      <c r="B184" s="568"/>
      <c r="C184" s="569"/>
      <c r="D184" s="567"/>
      <c r="E184" s="567"/>
      <c r="F184" s="570"/>
      <c r="G184" s="570"/>
      <c r="H184" s="570"/>
      <c r="I184" s="570"/>
      <c r="J184" s="570"/>
      <c r="K184" s="570"/>
      <c r="L184" s="570"/>
    </row>
    <row r="185" spans="1:12" ht="16.5">
      <c r="A185" s="567"/>
      <c r="B185" s="568"/>
      <c r="C185" s="569"/>
      <c r="D185" s="567"/>
      <c r="E185" s="567"/>
      <c r="F185" s="570"/>
      <c r="G185" s="570"/>
      <c r="H185" s="570"/>
      <c r="I185" s="570"/>
      <c r="J185" s="570"/>
      <c r="K185" s="570"/>
      <c r="L185" s="570"/>
    </row>
    <row r="186" spans="1:12" ht="16.5">
      <c r="A186" s="567"/>
      <c r="B186" s="568"/>
      <c r="C186" s="569"/>
      <c r="D186" s="567"/>
      <c r="E186" s="567"/>
      <c r="F186" s="570"/>
      <c r="G186" s="570"/>
      <c r="H186" s="570"/>
      <c r="I186" s="570"/>
      <c r="J186" s="570"/>
      <c r="K186" s="570"/>
      <c r="L186" s="570"/>
    </row>
    <row r="187" spans="1:12" ht="16.5">
      <c r="A187" s="567"/>
      <c r="B187" s="568"/>
      <c r="C187" s="569"/>
      <c r="D187" s="567"/>
      <c r="E187" s="567"/>
      <c r="F187" s="570"/>
      <c r="G187" s="570"/>
      <c r="H187" s="570"/>
      <c r="I187" s="570"/>
      <c r="J187" s="570"/>
      <c r="K187" s="570"/>
      <c r="L187" s="570"/>
    </row>
    <row r="188" spans="1:12" ht="16.5">
      <c r="A188" s="567"/>
      <c r="B188" s="568"/>
      <c r="C188" s="569"/>
      <c r="D188" s="567"/>
      <c r="E188" s="567"/>
      <c r="F188" s="570"/>
      <c r="G188" s="570"/>
      <c r="H188" s="570"/>
      <c r="I188" s="570"/>
      <c r="J188" s="570"/>
      <c r="K188" s="570"/>
      <c r="L188" s="570"/>
    </row>
    <row r="189" spans="1:12" ht="16.5">
      <c r="A189" s="567"/>
      <c r="B189" s="568"/>
      <c r="C189" s="569"/>
      <c r="D189" s="567"/>
      <c r="E189" s="567"/>
      <c r="F189" s="570"/>
      <c r="G189" s="570"/>
      <c r="H189" s="570"/>
      <c r="I189" s="570"/>
      <c r="J189" s="570"/>
      <c r="K189" s="570"/>
      <c r="L189" s="570"/>
    </row>
    <row r="190" spans="1:12" ht="16.5">
      <c r="A190" s="567"/>
      <c r="B190" s="568"/>
      <c r="C190" s="569"/>
      <c r="D190" s="567"/>
      <c r="E190" s="567"/>
      <c r="F190" s="570"/>
      <c r="G190" s="570"/>
      <c r="H190" s="570"/>
      <c r="I190" s="570"/>
      <c r="J190" s="570"/>
      <c r="K190" s="570"/>
      <c r="L190" s="570"/>
    </row>
    <row r="191" spans="1:12" ht="16.5">
      <c r="A191" s="567"/>
      <c r="B191" s="568"/>
      <c r="C191" s="569"/>
      <c r="D191" s="567"/>
      <c r="E191" s="567"/>
      <c r="F191" s="570"/>
      <c r="G191" s="570"/>
      <c r="H191" s="570"/>
      <c r="I191" s="570"/>
      <c r="J191" s="570"/>
      <c r="K191" s="570"/>
      <c r="L191" s="570"/>
    </row>
    <row r="192" spans="1:12" ht="16.5">
      <c r="A192" s="567"/>
      <c r="B192" s="568"/>
      <c r="C192" s="569"/>
      <c r="D192" s="567"/>
      <c r="E192" s="567"/>
      <c r="F192" s="570"/>
      <c r="G192" s="570"/>
      <c r="H192" s="570"/>
      <c r="I192" s="570"/>
      <c r="J192" s="570"/>
      <c r="K192" s="570"/>
      <c r="L192" s="570"/>
    </row>
    <row r="193" spans="1:12" ht="16.5">
      <c r="A193" s="567"/>
      <c r="B193" s="568"/>
      <c r="C193" s="569"/>
      <c r="D193" s="567"/>
      <c r="E193" s="567"/>
      <c r="F193" s="570"/>
      <c r="G193" s="570"/>
      <c r="H193" s="570"/>
      <c r="I193" s="570"/>
      <c r="J193" s="570"/>
      <c r="K193" s="570"/>
      <c r="L193" s="570"/>
    </row>
    <row r="194" spans="1:12" ht="16.5">
      <c r="A194" s="567"/>
      <c r="B194" s="568"/>
      <c r="C194" s="569"/>
      <c r="D194" s="567"/>
      <c r="E194" s="567"/>
      <c r="F194" s="570"/>
      <c r="G194" s="570"/>
      <c r="H194" s="570"/>
      <c r="I194" s="570"/>
      <c r="J194" s="570"/>
      <c r="K194" s="570"/>
      <c r="L194" s="570"/>
    </row>
    <row r="195" spans="1:12" ht="16.5">
      <c r="A195" s="567"/>
      <c r="B195" s="568"/>
      <c r="C195" s="569"/>
      <c r="D195" s="567"/>
      <c r="E195" s="567"/>
      <c r="F195" s="570"/>
      <c r="G195" s="570"/>
      <c r="H195" s="570"/>
      <c r="I195" s="570"/>
      <c r="J195" s="570"/>
      <c r="K195" s="570"/>
      <c r="L195" s="570"/>
    </row>
    <row r="196" spans="1:12" ht="16.5">
      <c r="A196" s="567"/>
      <c r="B196" s="568"/>
      <c r="C196" s="569"/>
      <c r="D196" s="567"/>
      <c r="E196" s="567"/>
      <c r="F196" s="570"/>
      <c r="G196" s="570"/>
      <c r="H196" s="570"/>
      <c r="I196" s="570"/>
      <c r="J196" s="570"/>
      <c r="K196" s="570"/>
      <c r="L196" s="570"/>
    </row>
    <row r="197" spans="1:12" ht="16.5">
      <c r="A197" s="567"/>
      <c r="B197" s="568"/>
      <c r="C197" s="569"/>
      <c r="D197" s="567"/>
      <c r="E197" s="567"/>
      <c r="F197" s="570"/>
      <c r="G197" s="570"/>
      <c r="H197" s="570"/>
      <c r="I197" s="570"/>
      <c r="J197" s="570"/>
      <c r="K197" s="570"/>
      <c r="L197" s="570"/>
    </row>
    <row r="198" spans="1:12" ht="16.5">
      <c r="A198" s="567"/>
      <c r="B198" s="568"/>
      <c r="C198" s="569"/>
      <c r="D198" s="567"/>
      <c r="E198" s="567"/>
      <c r="F198" s="570"/>
      <c r="G198" s="570"/>
      <c r="H198" s="570"/>
      <c r="I198" s="570"/>
      <c r="J198" s="570"/>
      <c r="K198" s="570"/>
      <c r="L198" s="570"/>
    </row>
    <row r="199" spans="1:12" ht="16.5">
      <c r="A199" s="567"/>
      <c r="B199" s="568"/>
      <c r="C199" s="569"/>
      <c r="D199" s="567"/>
      <c r="E199" s="567"/>
      <c r="F199" s="570"/>
      <c r="G199" s="570"/>
      <c r="H199" s="570"/>
      <c r="I199" s="570"/>
      <c r="J199" s="570"/>
      <c r="K199" s="570"/>
      <c r="L199" s="570"/>
    </row>
    <row r="200" spans="1:12" ht="16.5">
      <c r="A200" s="567"/>
      <c r="B200" s="568"/>
      <c r="C200" s="569"/>
      <c r="D200" s="567"/>
      <c r="E200" s="567"/>
      <c r="F200" s="570"/>
      <c r="G200" s="570"/>
      <c r="H200" s="570"/>
      <c r="I200" s="570"/>
      <c r="J200" s="570"/>
      <c r="K200" s="570"/>
      <c r="L200" s="570"/>
    </row>
    <row r="201" spans="1:12" ht="16.5">
      <c r="A201" s="567"/>
      <c r="B201" s="568"/>
      <c r="C201" s="569"/>
      <c r="D201" s="567"/>
      <c r="E201" s="567"/>
      <c r="F201" s="570"/>
      <c r="G201" s="570"/>
      <c r="H201" s="570"/>
      <c r="I201" s="570"/>
      <c r="J201" s="570"/>
      <c r="K201" s="570"/>
      <c r="L201" s="570"/>
    </row>
    <row r="202" spans="1:12" ht="16.5">
      <c r="A202" s="567"/>
      <c r="B202" s="568"/>
      <c r="C202" s="569"/>
      <c r="D202" s="567"/>
      <c r="E202" s="567"/>
      <c r="F202" s="570"/>
      <c r="G202" s="570"/>
      <c r="H202" s="570"/>
      <c r="I202" s="570"/>
      <c r="J202" s="570"/>
      <c r="K202" s="570"/>
      <c r="L202" s="570"/>
    </row>
    <row r="203" spans="1:12" ht="16.5">
      <c r="A203" s="567"/>
      <c r="B203" s="568"/>
      <c r="C203" s="569"/>
      <c r="D203" s="567"/>
      <c r="E203" s="567"/>
      <c r="F203" s="570"/>
      <c r="G203" s="570"/>
      <c r="H203" s="570"/>
      <c r="I203" s="570"/>
      <c r="J203" s="570"/>
      <c r="K203" s="570"/>
      <c r="L203" s="570"/>
    </row>
    <row r="204" spans="1:12" ht="16.5">
      <c r="A204" s="567"/>
      <c r="B204" s="568"/>
      <c r="C204" s="569"/>
      <c r="D204" s="567"/>
      <c r="E204" s="567"/>
      <c r="F204" s="570"/>
      <c r="G204" s="570"/>
      <c r="H204" s="570"/>
      <c r="I204" s="570"/>
      <c r="J204" s="570"/>
      <c r="K204" s="570"/>
      <c r="L204" s="570"/>
    </row>
    <row r="205" spans="1:12" ht="16.5">
      <c r="A205" s="567"/>
      <c r="B205" s="568"/>
      <c r="C205" s="569"/>
      <c r="D205" s="567"/>
      <c r="E205" s="567"/>
      <c r="F205" s="570"/>
      <c r="G205" s="570"/>
      <c r="H205" s="570"/>
      <c r="I205" s="570"/>
      <c r="J205" s="570"/>
      <c r="K205" s="570"/>
      <c r="L205" s="570"/>
    </row>
    <row r="206" spans="1:12" ht="16.5">
      <c r="A206" s="567"/>
      <c r="B206" s="568"/>
      <c r="C206" s="569"/>
      <c r="D206" s="567"/>
      <c r="E206" s="567"/>
      <c r="F206" s="570"/>
      <c r="G206" s="570"/>
      <c r="H206" s="570"/>
      <c r="I206" s="570"/>
      <c r="J206" s="570"/>
      <c r="K206" s="570"/>
      <c r="L206" s="570"/>
    </row>
    <row r="207" spans="1:12" ht="16.5">
      <c r="A207" s="567"/>
      <c r="B207" s="568"/>
      <c r="C207" s="569"/>
      <c r="D207" s="567"/>
      <c r="E207" s="567"/>
      <c r="F207" s="570"/>
      <c r="G207" s="570"/>
      <c r="H207" s="570"/>
      <c r="I207" s="570"/>
      <c r="J207" s="570"/>
      <c r="K207" s="570"/>
      <c r="L207" s="570"/>
    </row>
    <row r="208" spans="1:12" ht="16.5">
      <c r="A208" s="567"/>
      <c r="B208" s="568"/>
      <c r="C208" s="569"/>
      <c r="D208" s="567"/>
      <c r="E208" s="567"/>
      <c r="F208" s="570"/>
      <c r="G208" s="570"/>
      <c r="H208" s="570"/>
      <c r="I208" s="570"/>
      <c r="J208" s="570"/>
      <c r="K208" s="570"/>
      <c r="L208" s="570"/>
    </row>
    <row r="209" spans="1:12" ht="16.5">
      <c r="A209" s="567"/>
      <c r="B209" s="568"/>
      <c r="C209" s="569"/>
      <c r="D209" s="567"/>
      <c r="E209" s="567"/>
      <c r="F209" s="570"/>
      <c r="G209" s="570"/>
      <c r="H209" s="570"/>
      <c r="I209" s="570"/>
      <c r="J209" s="570"/>
      <c r="K209" s="570"/>
      <c r="L209" s="570"/>
    </row>
    <row r="210" spans="1:12" ht="16.5">
      <c r="A210" s="567"/>
      <c r="B210" s="568"/>
      <c r="C210" s="569"/>
      <c r="D210" s="567"/>
      <c r="E210" s="567"/>
      <c r="F210" s="570"/>
      <c r="G210" s="570"/>
      <c r="H210" s="570"/>
      <c r="I210" s="570"/>
      <c r="J210" s="570"/>
      <c r="K210" s="570"/>
      <c r="L210" s="570"/>
    </row>
    <row r="211" spans="1:12" ht="16.5">
      <c r="A211" s="567"/>
      <c r="B211" s="568"/>
      <c r="C211" s="569"/>
      <c r="D211" s="567"/>
      <c r="E211" s="567"/>
      <c r="F211" s="570"/>
      <c r="G211" s="570"/>
      <c r="H211" s="570"/>
      <c r="I211" s="570"/>
      <c r="J211" s="570"/>
      <c r="K211" s="570"/>
      <c r="L211" s="570"/>
    </row>
    <row r="212" spans="1:12" ht="16.5">
      <c r="A212" s="567"/>
      <c r="B212" s="568"/>
      <c r="C212" s="569"/>
      <c r="D212" s="567"/>
      <c r="E212" s="567"/>
      <c r="F212" s="570"/>
      <c r="G212" s="570"/>
      <c r="H212" s="570"/>
      <c r="I212" s="570"/>
      <c r="J212" s="570"/>
      <c r="K212" s="570"/>
      <c r="L212" s="570"/>
    </row>
    <row r="213" spans="1:12" ht="16.5">
      <c r="A213" s="567"/>
      <c r="B213" s="568"/>
      <c r="C213" s="569"/>
      <c r="D213" s="567"/>
      <c r="E213" s="567"/>
      <c r="F213" s="570"/>
      <c r="G213" s="570"/>
      <c r="H213" s="570"/>
      <c r="I213" s="570"/>
      <c r="J213" s="570"/>
      <c r="K213" s="570"/>
      <c r="L213" s="570"/>
    </row>
    <row r="214" spans="1:12" ht="16.5">
      <c r="A214" s="567"/>
      <c r="B214" s="568"/>
      <c r="C214" s="569"/>
      <c r="D214" s="567"/>
      <c r="E214" s="567"/>
      <c r="F214" s="570"/>
      <c r="G214" s="570"/>
      <c r="H214" s="570"/>
      <c r="I214" s="570"/>
      <c r="J214" s="570"/>
      <c r="K214" s="570"/>
      <c r="L214" s="570"/>
    </row>
    <row r="215" spans="1:12" ht="16.5">
      <c r="A215" s="567"/>
      <c r="B215" s="568"/>
      <c r="C215" s="569"/>
      <c r="D215" s="567"/>
      <c r="E215" s="567"/>
      <c r="F215" s="570"/>
      <c r="G215" s="570"/>
      <c r="H215" s="570"/>
      <c r="I215" s="570"/>
      <c r="J215" s="570"/>
      <c r="K215" s="570"/>
      <c r="L215" s="570"/>
    </row>
    <row r="216" spans="1:12" ht="16.5">
      <c r="A216" s="567"/>
      <c r="B216" s="568"/>
      <c r="C216" s="569"/>
      <c r="D216" s="567"/>
      <c r="E216" s="567"/>
      <c r="F216" s="570"/>
      <c r="G216" s="570"/>
      <c r="H216" s="570"/>
      <c r="I216" s="570"/>
      <c r="J216" s="570"/>
      <c r="K216" s="570"/>
      <c r="L216" s="570"/>
    </row>
    <row r="217" spans="1:12" ht="16.5">
      <c r="A217" s="567"/>
      <c r="B217" s="568"/>
      <c r="C217" s="569"/>
      <c r="D217" s="567"/>
      <c r="E217" s="567"/>
      <c r="F217" s="570"/>
      <c r="G217" s="570"/>
      <c r="H217" s="570"/>
      <c r="I217" s="570"/>
      <c r="J217" s="570"/>
      <c r="K217" s="570"/>
      <c r="L217" s="570"/>
    </row>
    <row r="218" spans="1:12" ht="16.5">
      <c r="A218" s="567"/>
      <c r="B218" s="568"/>
      <c r="C218" s="569"/>
      <c r="D218" s="567"/>
      <c r="E218" s="567"/>
      <c r="F218" s="570"/>
      <c r="G218" s="570"/>
      <c r="H218" s="570"/>
      <c r="I218" s="570"/>
      <c r="J218" s="570"/>
      <c r="K218" s="570"/>
      <c r="L218" s="570"/>
    </row>
    <row r="219" spans="1:12" ht="16.5">
      <c r="A219" s="567"/>
      <c r="B219" s="568"/>
      <c r="C219" s="569"/>
      <c r="D219" s="567"/>
      <c r="E219" s="567"/>
      <c r="F219" s="570"/>
      <c r="G219" s="570"/>
      <c r="H219" s="570"/>
      <c r="I219" s="570"/>
      <c r="J219" s="570"/>
      <c r="K219" s="570"/>
      <c r="L219" s="570"/>
    </row>
    <row r="220" spans="1:12" ht="16.5">
      <c r="A220" s="567"/>
      <c r="B220" s="568"/>
      <c r="C220" s="569"/>
      <c r="D220" s="567"/>
      <c r="E220" s="567"/>
      <c r="F220" s="570"/>
      <c r="G220" s="570"/>
      <c r="H220" s="570"/>
      <c r="I220" s="570"/>
      <c r="J220" s="570"/>
      <c r="K220" s="570"/>
      <c r="L220" s="570"/>
    </row>
    <row r="221" spans="1:12" ht="16.5">
      <c r="A221" s="567"/>
      <c r="B221" s="568"/>
      <c r="C221" s="569"/>
      <c r="D221" s="567"/>
      <c r="E221" s="567"/>
      <c r="F221" s="570"/>
      <c r="G221" s="570"/>
      <c r="H221" s="570"/>
      <c r="I221" s="570"/>
      <c r="J221" s="570"/>
      <c r="K221" s="570"/>
      <c r="L221" s="570"/>
    </row>
    <row r="222" spans="1:12" ht="16.5">
      <c r="A222" s="567"/>
      <c r="B222" s="568"/>
      <c r="C222" s="569"/>
      <c r="D222" s="567"/>
      <c r="E222" s="567"/>
      <c r="F222" s="570"/>
      <c r="G222" s="570"/>
      <c r="H222" s="570"/>
      <c r="I222" s="570"/>
      <c r="J222" s="570"/>
      <c r="K222" s="570"/>
      <c r="L222" s="570"/>
    </row>
    <row r="223" spans="1:12" ht="16.5">
      <c r="A223" s="567"/>
      <c r="B223" s="568"/>
      <c r="C223" s="569"/>
      <c r="D223" s="567"/>
      <c r="E223" s="567"/>
      <c r="F223" s="570"/>
      <c r="G223" s="570"/>
      <c r="H223" s="570"/>
      <c r="I223" s="570"/>
      <c r="J223" s="570"/>
      <c r="K223" s="570"/>
      <c r="L223" s="570"/>
    </row>
    <row r="224" spans="1:12" ht="16.5">
      <c r="A224" s="567"/>
      <c r="B224" s="568"/>
      <c r="C224" s="569"/>
      <c r="D224" s="567"/>
      <c r="E224" s="567"/>
      <c r="F224" s="570"/>
      <c r="G224" s="570"/>
      <c r="H224" s="570"/>
      <c r="I224" s="570"/>
      <c r="J224" s="570"/>
      <c r="K224" s="570"/>
      <c r="L224" s="570"/>
    </row>
    <row r="225" spans="1:12" ht="16.5">
      <c r="A225" s="567"/>
      <c r="B225" s="568"/>
      <c r="C225" s="569"/>
      <c r="D225" s="567"/>
      <c r="E225" s="567"/>
      <c r="F225" s="570"/>
      <c r="G225" s="570"/>
      <c r="H225" s="570"/>
      <c r="I225" s="570"/>
      <c r="J225" s="570"/>
      <c r="K225" s="570"/>
      <c r="L225" s="570"/>
    </row>
    <row r="226" spans="1:12" ht="16.5">
      <c r="A226" s="567"/>
      <c r="B226" s="568"/>
      <c r="C226" s="569"/>
      <c r="D226" s="567"/>
      <c r="E226" s="567"/>
      <c r="F226" s="570"/>
      <c r="G226" s="570"/>
      <c r="H226" s="570"/>
      <c r="I226" s="570"/>
      <c r="J226" s="570"/>
      <c r="K226" s="570"/>
      <c r="L226" s="570"/>
    </row>
    <row r="227" spans="1:12" ht="16.5">
      <c r="A227" s="567"/>
      <c r="B227" s="568"/>
      <c r="C227" s="569"/>
      <c r="D227" s="567"/>
      <c r="E227" s="567"/>
      <c r="F227" s="570"/>
      <c r="G227" s="570"/>
      <c r="H227" s="570"/>
      <c r="I227" s="570"/>
      <c r="J227" s="570"/>
      <c r="K227" s="570"/>
      <c r="L227" s="570"/>
    </row>
    <row r="228" spans="1:12" ht="16.5">
      <c r="A228" s="567"/>
      <c r="B228" s="568"/>
      <c r="C228" s="569"/>
      <c r="D228" s="567"/>
      <c r="E228" s="567"/>
      <c r="F228" s="570"/>
      <c r="G228" s="570"/>
      <c r="H228" s="570"/>
      <c r="I228" s="570"/>
      <c r="J228" s="570"/>
      <c r="K228" s="570"/>
      <c r="L228" s="570"/>
    </row>
    <row r="229" spans="1:12" ht="16.5">
      <c r="A229" s="567"/>
      <c r="B229" s="568"/>
      <c r="C229" s="569"/>
      <c r="D229" s="567"/>
      <c r="E229" s="567"/>
      <c r="F229" s="570"/>
      <c r="G229" s="570"/>
      <c r="H229" s="570"/>
      <c r="I229" s="570"/>
      <c r="J229" s="570"/>
      <c r="K229" s="570"/>
      <c r="L229" s="570"/>
    </row>
    <row r="230" spans="1:12" ht="16.5">
      <c r="A230" s="567"/>
      <c r="B230" s="568"/>
      <c r="C230" s="569"/>
      <c r="D230" s="567"/>
      <c r="E230" s="567"/>
      <c r="F230" s="570"/>
      <c r="G230" s="570"/>
      <c r="H230" s="570"/>
      <c r="I230" s="570"/>
      <c r="J230" s="570"/>
      <c r="K230" s="570"/>
      <c r="L230" s="570"/>
    </row>
    <row r="231" spans="1:12" ht="16.5">
      <c r="A231" s="567"/>
      <c r="B231" s="568"/>
      <c r="C231" s="569"/>
      <c r="D231" s="567"/>
      <c r="E231" s="567"/>
      <c r="F231" s="570"/>
      <c r="G231" s="570"/>
      <c r="H231" s="570"/>
      <c r="I231" s="570"/>
      <c r="J231" s="570"/>
      <c r="K231" s="570"/>
      <c r="L231" s="570"/>
    </row>
    <row r="232" spans="1:12" ht="16.5">
      <c r="A232" s="567"/>
      <c r="B232" s="568"/>
      <c r="C232" s="569"/>
      <c r="D232" s="567"/>
      <c r="E232" s="567"/>
      <c r="F232" s="570"/>
      <c r="G232" s="570"/>
      <c r="H232" s="570"/>
      <c r="I232" s="570"/>
      <c r="J232" s="570"/>
      <c r="K232" s="570"/>
      <c r="L232" s="570"/>
    </row>
    <row r="233" spans="1:12" ht="16.5">
      <c r="A233" s="567"/>
      <c r="B233" s="568"/>
      <c r="C233" s="569"/>
      <c r="D233" s="567"/>
      <c r="E233" s="567"/>
      <c r="F233" s="570"/>
      <c r="G233" s="570"/>
      <c r="H233" s="570"/>
      <c r="I233" s="570"/>
      <c r="J233" s="570"/>
      <c r="K233" s="570"/>
      <c r="L233" s="570"/>
    </row>
    <row r="234" spans="1:12" ht="16.5">
      <c r="A234" s="567"/>
      <c r="B234" s="568"/>
      <c r="C234" s="569"/>
      <c r="D234" s="567"/>
      <c r="E234" s="567"/>
      <c r="F234" s="570"/>
      <c r="G234" s="570"/>
      <c r="H234" s="570"/>
      <c r="I234" s="570"/>
      <c r="J234" s="570"/>
      <c r="K234" s="570"/>
      <c r="L234" s="570"/>
    </row>
    <row r="235" spans="1:12" ht="16.5">
      <c r="A235" s="567"/>
      <c r="B235" s="568"/>
      <c r="C235" s="569"/>
      <c r="D235" s="567"/>
      <c r="E235" s="567"/>
      <c r="F235" s="570"/>
      <c r="G235" s="570"/>
      <c r="H235" s="570"/>
      <c r="I235" s="570"/>
      <c r="J235" s="570"/>
      <c r="K235" s="570"/>
      <c r="L235" s="570"/>
    </row>
    <row r="236" spans="1:12" ht="16.5">
      <c r="A236" s="567"/>
      <c r="B236" s="568"/>
      <c r="C236" s="569"/>
      <c r="D236" s="567"/>
      <c r="E236" s="567"/>
      <c r="F236" s="570"/>
      <c r="G236" s="570"/>
      <c r="H236" s="570"/>
      <c r="I236" s="570"/>
      <c r="J236" s="570"/>
      <c r="K236" s="570"/>
      <c r="L236" s="570"/>
    </row>
    <row r="237" spans="1:12" ht="16.5">
      <c r="A237" s="567"/>
      <c r="B237" s="568"/>
      <c r="C237" s="569"/>
      <c r="D237" s="567"/>
      <c r="E237" s="567"/>
      <c r="F237" s="570"/>
      <c r="G237" s="570"/>
      <c r="H237" s="570"/>
      <c r="I237" s="570"/>
      <c r="J237" s="570"/>
      <c r="K237" s="570"/>
      <c r="L237" s="570"/>
    </row>
    <row r="238" spans="1:12" ht="16.5">
      <c r="A238" s="567"/>
      <c r="B238" s="568"/>
      <c r="C238" s="569"/>
      <c r="D238" s="567"/>
      <c r="E238" s="567"/>
      <c r="F238" s="570"/>
      <c r="G238" s="570"/>
      <c r="H238" s="570"/>
      <c r="I238" s="570"/>
      <c r="J238" s="570"/>
      <c r="K238" s="570"/>
      <c r="L238" s="570"/>
    </row>
    <row r="239" spans="1:12" ht="16.5">
      <c r="A239" s="567"/>
      <c r="B239" s="568"/>
      <c r="C239" s="569"/>
      <c r="D239" s="567"/>
      <c r="E239" s="567"/>
      <c r="F239" s="570"/>
      <c r="G239" s="570"/>
      <c r="H239" s="570"/>
      <c r="I239" s="570"/>
      <c r="J239" s="570"/>
      <c r="K239" s="570"/>
      <c r="L239" s="570"/>
    </row>
    <row r="240" spans="1:12" ht="16.5">
      <c r="A240" s="567"/>
      <c r="B240" s="568"/>
      <c r="C240" s="569"/>
      <c r="D240" s="567"/>
      <c r="E240" s="567"/>
      <c r="F240" s="570"/>
      <c r="G240" s="570"/>
      <c r="H240" s="570"/>
      <c r="I240" s="570"/>
      <c r="J240" s="570"/>
      <c r="K240" s="570"/>
      <c r="L240" s="570"/>
    </row>
    <row r="241" spans="1:12" ht="16.5">
      <c r="A241" s="567"/>
      <c r="B241" s="568"/>
      <c r="C241" s="569"/>
      <c r="D241" s="567"/>
      <c r="E241" s="567"/>
      <c r="F241" s="570"/>
      <c r="G241" s="570"/>
      <c r="H241" s="570"/>
      <c r="I241" s="570"/>
      <c r="J241" s="570"/>
      <c r="K241" s="570"/>
      <c r="L241" s="570"/>
    </row>
    <row r="242" spans="1:12" ht="16.5">
      <c r="A242" s="567"/>
      <c r="B242" s="568"/>
      <c r="C242" s="569"/>
      <c r="D242" s="567"/>
      <c r="E242" s="567"/>
      <c r="F242" s="570"/>
      <c r="G242" s="570"/>
      <c r="H242" s="570"/>
      <c r="I242" s="570"/>
      <c r="J242" s="570"/>
      <c r="K242" s="570"/>
      <c r="L242" s="570"/>
    </row>
    <row r="243" spans="1:12" ht="16.5">
      <c r="A243" s="567"/>
      <c r="B243" s="568"/>
      <c r="C243" s="569"/>
      <c r="D243" s="567"/>
      <c r="E243" s="567"/>
      <c r="F243" s="570"/>
      <c r="G243" s="570"/>
      <c r="H243" s="570"/>
      <c r="I243" s="570"/>
      <c r="J243" s="570"/>
      <c r="K243" s="570"/>
      <c r="L243" s="570"/>
    </row>
    <row r="244" spans="1:12" ht="16.5">
      <c r="A244" s="567"/>
      <c r="B244" s="568"/>
      <c r="C244" s="569"/>
      <c r="D244" s="567"/>
      <c r="E244" s="567"/>
      <c r="F244" s="570"/>
      <c r="G244" s="570"/>
      <c r="H244" s="570"/>
      <c r="I244" s="570"/>
      <c r="J244" s="570"/>
      <c r="K244" s="570"/>
      <c r="L244" s="570"/>
    </row>
    <row r="245" spans="1:12" ht="16.5">
      <c r="A245" s="567"/>
      <c r="B245" s="568"/>
      <c r="C245" s="569"/>
      <c r="D245" s="567"/>
      <c r="E245" s="567"/>
      <c r="F245" s="570"/>
      <c r="G245" s="570"/>
      <c r="H245" s="570"/>
      <c r="I245" s="570"/>
      <c r="J245" s="570"/>
      <c r="K245" s="570"/>
      <c r="L245" s="570"/>
    </row>
  </sheetData>
  <mergeCells count="10">
    <mergeCell ref="L5:L6"/>
    <mergeCell ref="A2:L2"/>
    <mergeCell ref="A5:A6"/>
    <mergeCell ref="B5:B6"/>
    <mergeCell ref="C5:C6"/>
    <mergeCell ref="D5:D6"/>
    <mergeCell ref="E5:E6"/>
    <mergeCell ref="F5:J5"/>
    <mergeCell ref="K5:K6"/>
    <mergeCell ref="A3:L3"/>
  </mergeCells>
  <phoneticPr fontId="0" type="noConversion"/>
  <printOptions horizontalCentered="1"/>
  <pageMargins left="0.70866141732283472" right="0.47244094488188981" top="0.47244094488188981" bottom="0.51181102362204722" header="0.35433070866141736" footer="0.19685039370078741"/>
  <pageSetup paperSize="9" scale="71" firstPageNumber="138" fitToHeight="0" orientation="landscape" r:id="rId1"/>
  <headerFooter alignWithMargins="0"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L244"/>
  <sheetViews>
    <sheetView zoomScaleNormal="100" zoomScaleSheetLayoutView="70" workbookViewId="0">
      <selection activeCell="J24" sqref="J24"/>
    </sheetView>
  </sheetViews>
  <sheetFormatPr defaultRowHeight="15.75"/>
  <cols>
    <col min="1" max="1" width="6.85546875" style="429" customWidth="1"/>
    <col min="2" max="2" width="39.140625" style="400" customWidth="1"/>
    <col min="3" max="3" width="14.85546875" style="401" customWidth="1"/>
    <col min="4" max="4" width="14.5703125" style="429" customWidth="1"/>
    <col min="5" max="5" width="17.42578125" style="429" customWidth="1"/>
    <col min="6" max="6" width="12.42578125" style="429" customWidth="1"/>
    <col min="7" max="7" width="13.85546875" style="399" customWidth="1"/>
    <col min="8" max="8" width="12.42578125" style="399" customWidth="1"/>
    <col min="9" max="9" width="14.85546875" style="399" customWidth="1"/>
    <col min="10" max="10" width="14.42578125" style="429" customWidth="1"/>
    <col min="11" max="11" width="20.140625" style="399" customWidth="1"/>
    <col min="12" max="12" width="22.85546875" style="399" customWidth="1"/>
    <col min="13" max="16384" width="9.140625" style="399"/>
  </cols>
  <sheetData>
    <row r="1" spans="1:12" s="573" customFormat="1" ht="29.25" customHeight="1">
      <c r="B1" s="562" t="s">
        <v>413</v>
      </c>
      <c r="C1" s="574"/>
      <c r="D1" s="574"/>
      <c r="E1" s="574"/>
      <c r="I1" s="1179" t="s">
        <v>326</v>
      </c>
      <c r="J1" s="1179"/>
      <c r="L1" s="644" t="s">
        <v>613</v>
      </c>
    </row>
    <row r="2" spans="1:12" ht="21.75" customHeight="1">
      <c r="A2" s="399"/>
      <c r="C2" s="724"/>
      <c r="D2" s="724"/>
      <c r="E2" s="724"/>
      <c r="F2" s="724"/>
      <c r="G2" s="724"/>
      <c r="H2" s="724"/>
      <c r="I2" s="724"/>
      <c r="J2" s="724"/>
      <c r="L2" s="694" t="s">
        <v>679</v>
      </c>
    </row>
    <row r="3" spans="1:12" ht="23.25" customHeight="1">
      <c r="A3" s="1174" t="s">
        <v>414</v>
      </c>
      <c r="B3" s="1174"/>
      <c r="C3" s="1174"/>
      <c r="D3" s="1174"/>
      <c r="E3" s="1174"/>
      <c r="F3" s="1174"/>
      <c r="G3" s="1174"/>
      <c r="H3" s="1174"/>
      <c r="I3" s="1174"/>
      <c r="J3" s="1174"/>
      <c r="K3" s="1174"/>
      <c r="L3" s="1174"/>
    </row>
    <row r="4" spans="1:12" ht="12" customHeight="1">
      <c r="A4" s="422"/>
      <c r="B4" s="423"/>
      <c r="C4" s="403"/>
      <c r="D4" s="422"/>
      <c r="E4" s="422"/>
      <c r="F4" s="422"/>
      <c r="G4" s="404"/>
      <c r="H4" s="404"/>
      <c r="I4" s="404"/>
      <c r="J4" s="422"/>
    </row>
    <row r="5" spans="1:12" ht="23.25" customHeight="1">
      <c r="A5" s="1178" t="s">
        <v>0</v>
      </c>
      <c r="B5" s="1178" t="s">
        <v>287</v>
      </c>
      <c r="C5" s="1178" t="s">
        <v>184</v>
      </c>
      <c r="D5" s="1178" t="s">
        <v>317</v>
      </c>
      <c r="E5" s="1178" t="s">
        <v>323</v>
      </c>
      <c r="F5" s="1182" t="s">
        <v>531</v>
      </c>
      <c r="G5" s="1182"/>
      <c r="H5" s="1182"/>
      <c r="I5" s="1182"/>
      <c r="J5" s="1182"/>
      <c r="K5" s="1180" t="s">
        <v>532</v>
      </c>
      <c r="L5" s="1180" t="s">
        <v>533</v>
      </c>
    </row>
    <row r="6" spans="1:12" s="406" customFormat="1" ht="38.25" customHeight="1">
      <c r="A6" s="1178"/>
      <c r="B6" s="1178"/>
      <c r="C6" s="1178"/>
      <c r="D6" s="1178"/>
      <c r="E6" s="1178"/>
      <c r="F6" s="405" t="s">
        <v>318</v>
      </c>
      <c r="G6" s="405" t="s">
        <v>319</v>
      </c>
      <c r="H6" s="405" t="s">
        <v>320</v>
      </c>
      <c r="I6" s="405" t="s">
        <v>321</v>
      </c>
      <c r="J6" s="405" t="s">
        <v>322</v>
      </c>
      <c r="K6" s="1181"/>
      <c r="L6" s="1181"/>
    </row>
    <row r="7" spans="1:12" s="706" customFormat="1">
      <c r="A7" s="705" t="s">
        <v>101</v>
      </c>
      <c r="B7" s="696" t="s">
        <v>630</v>
      </c>
      <c r="C7" s="535" t="s">
        <v>416</v>
      </c>
      <c r="D7" s="713"/>
      <c r="E7" s="718"/>
      <c r="F7" s="714"/>
      <c r="G7" s="714"/>
      <c r="H7" s="714"/>
      <c r="I7" s="714"/>
      <c r="J7" s="714"/>
      <c r="K7" s="715"/>
      <c r="L7" s="715"/>
    </row>
    <row r="8" spans="1:12" s="706" customFormat="1">
      <c r="A8" s="705">
        <v>1</v>
      </c>
      <c r="B8" s="696" t="s">
        <v>417</v>
      </c>
      <c r="C8" s="532" t="s">
        <v>416</v>
      </c>
      <c r="D8" s="713"/>
      <c r="E8" s="718"/>
      <c r="F8" s="714"/>
      <c r="G8" s="714"/>
      <c r="H8" s="714"/>
      <c r="I8" s="714"/>
      <c r="J8" s="714"/>
      <c r="K8" s="715"/>
      <c r="L8" s="715"/>
    </row>
    <row r="9" spans="1:12" s="706" customFormat="1" ht="36" customHeight="1">
      <c r="A9" s="705"/>
      <c r="B9" s="697" t="s">
        <v>418</v>
      </c>
      <c r="C9" s="532" t="s">
        <v>416</v>
      </c>
      <c r="D9" s="713"/>
      <c r="E9" s="718"/>
      <c r="F9" s="589"/>
      <c r="G9" s="589"/>
      <c r="H9" s="589"/>
      <c r="I9" s="589"/>
      <c r="J9" s="589"/>
      <c r="K9" s="715"/>
      <c r="L9" s="715"/>
    </row>
    <row r="10" spans="1:12" s="709" customFormat="1" ht="31.5">
      <c r="A10" s="707"/>
      <c r="B10" s="708" t="s">
        <v>419</v>
      </c>
      <c r="C10" s="670" t="s">
        <v>416</v>
      </c>
      <c r="D10" s="713"/>
      <c r="E10" s="718"/>
      <c r="F10" s="716"/>
      <c r="G10" s="716"/>
      <c r="H10" s="716"/>
      <c r="I10" s="716"/>
      <c r="J10" s="716"/>
      <c r="K10" s="717"/>
      <c r="L10" s="717"/>
    </row>
    <row r="11" spans="1:12" s="706" customFormat="1" ht="23.25" customHeight="1">
      <c r="A11" s="705" t="s">
        <v>420</v>
      </c>
      <c r="B11" s="696" t="s">
        <v>421</v>
      </c>
      <c r="C11" s="535"/>
      <c r="D11" s="714"/>
      <c r="E11" s="714"/>
      <c r="F11" s="714"/>
      <c r="G11" s="714"/>
      <c r="H11" s="714"/>
      <c r="I11" s="714"/>
      <c r="J11" s="714"/>
      <c r="K11" s="715"/>
      <c r="L11" s="715"/>
    </row>
    <row r="12" spans="1:12" s="706" customFormat="1" ht="24.75" customHeight="1">
      <c r="A12" s="710"/>
      <c r="B12" s="697" t="s">
        <v>422</v>
      </c>
      <c r="C12" s="532" t="s">
        <v>423</v>
      </c>
      <c r="D12" s="589"/>
      <c r="E12" s="589"/>
      <c r="F12" s="589"/>
      <c r="G12" s="589"/>
      <c r="H12" s="589"/>
      <c r="I12" s="589"/>
      <c r="J12" s="589"/>
      <c r="K12" s="715"/>
      <c r="L12" s="715"/>
    </row>
    <row r="13" spans="1:12" s="706" customFormat="1" ht="24" customHeight="1">
      <c r="A13" s="710"/>
      <c r="B13" s="697" t="s">
        <v>424</v>
      </c>
      <c r="C13" s="532" t="s">
        <v>416</v>
      </c>
      <c r="D13" s="718"/>
      <c r="E13" s="718"/>
      <c r="F13" s="589"/>
      <c r="G13" s="589"/>
      <c r="H13" s="589"/>
      <c r="I13" s="589"/>
      <c r="J13" s="589"/>
      <c r="K13" s="715"/>
      <c r="L13" s="715"/>
    </row>
    <row r="14" spans="1:12" s="706" customFormat="1" ht="26.25" customHeight="1">
      <c r="A14" s="710"/>
      <c r="B14" s="697" t="s">
        <v>425</v>
      </c>
      <c r="C14" s="532" t="s">
        <v>416</v>
      </c>
      <c r="D14" s="589"/>
      <c r="E14" s="589"/>
      <c r="F14" s="589"/>
      <c r="G14" s="589"/>
      <c r="H14" s="589"/>
      <c r="I14" s="589"/>
      <c r="J14" s="589"/>
      <c r="K14" s="715"/>
      <c r="L14" s="715"/>
    </row>
    <row r="15" spans="1:12" s="706" customFormat="1" ht="24.75" customHeight="1">
      <c r="A15" s="711"/>
      <c r="B15" s="697" t="s">
        <v>426</v>
      </c>
      <c r="C15" s="532" t="s">
        <v>416</v>
      </c>
      <c r="D15" s="589"/>
      <c r="E15" s="589"/>
      <c r="F15" s="589"/>
      <c r="G15" s="589"/>
      <c r="H15" s="589"/>
      <c r="I15" s="589"/>
      <c r="J15" s="589"/>
      <c r="K15" s="715"/>
      <c r="L15" s="715"/>
    </row>
    <row r="16" spans="1:12" s="706" customFormat="1" ht="27.75" customHeight="1">
      <c r="A16" s="535" t="s">
        <v>409</v>
      </c>
      <c r="B16" s="536" t="s">
        <v>427</v>
      </c>
      <c r="C16" s="673" t="s">
        <v>301</v>
      </c>
      <c r="D16" s="719"/>
      <c r="E16" s="719"/>
      <c r="F16" s="720"/>
      <c r="G16" s="720"/>
      <c r="H16" s="720"/>
      <c r="I16" s="720"/>
      <c r="J16" s="720"/>
      <c r="K16" s="715"/>
      <c r="L16" s="715"/>
    </row>
    <row r="17" spans="1:12" s="706" customFormat="1">
      <c r="A17" s="705" t="s">
        <v>102</v>
      </c>
      <c r="B17" s="696" t="s">
        <v>428</v>
      </c>
      <c r="C17" s="535"/>
      <c r="D17" s="721"/>
      <c r="E17" s="816"/>
      <c r="F17" s="714"/>
      <c r="G17" s="714"/>
      <c r="H17" s="714"/>
      <c r="I17" s="714"/>
      <c r="J17" s="714"/>
      <c r="K17" s="715"/>
      <c r="L17" s="715"/>
    </row>
    <row r="18" spans="1:12" s="706" customFormat="1" ht="24" customHeight="1">
      <c r="A18" s="705" t="s">
        <v>400</v>
      </c>
      <c r="B18" s="696" t="s">
        <v>429</v>
      </c>
      <c r="C18" s="532" t="s">
        <v>416</v>
      </c>
      <c r="D18" s="713"/>
      <c r="E18" s="718"/>
      <c r="F18" s="714"/>
      <c r="G18" s="714"/>
      <c r="H18" s="714"/>
      <c r="I18" s="714"/>
      <c r="J18" s="714"/>
      <c r="K18" s="715"/>
      <c r="L18" s="715"/>
    </row>
    <row r="19" spans="1:12" s="706" customFormat="1">
      <c r="A19" s="710"/>
      <c r="B19" s="697" t="s">
        <v>629</v>
      </c>
      <c r="C19" s="532" t="s">
        <v>416</v>
      </c>
      <c r="D19" s="713"/>
      <c r="E19" s="718"/>
      <c r="F19" s="589"/>
      <c r="G19" s="589"/>
      <c r="H19" s="589"/>
      <c r="I19" s="589"/>
      <c r="J19" s="589"/>
      <c r="K19" s="715"/>
      <c r="L19" s="715"/>
    </row>
    <row r="20" spans="1:12" s="709" customFormat="1">
      <c r="A20" s="712"/>
      <c r="B20" s="708" t="s">
        <v>431</v>
      </c>
      <c r="C20" s="670" t="s">
        <v>416</v>
      </c>
      <c r="D20" s="716"/>
      <c r="E20" s="589"/>
      <c r="F20" s="716"/>
      <c r="G20" s="716"/>
      <c r="H20" s="716"/>
      <c r="I20" s="716"/>
      <c r="J20" s="716"/>
      <c r="K20" s="717"/>
      <c r="L20" s="717"/>
    </row>
    <row r="21" spans="1:12" s="706" customFormat="1" ht="24" customHeight="1">
      <c r="A21" s="705" t="s">
        <v>403</v>
      </c>
      <c r="B21" s="696" t="s">
        <v>432</v>
      </c>
      <c r="C21" s="535"/>
      <c r="D21" s="714"/>
      <c r="E21" s="714"/>
      <c r="F21" s="714"/>
      <c r="G21" s="714"/>
      <c r="H21" s="714"/>
      <c r="I21" s="714"/>
      <c r="J21" s="714"/>
      <c r="K21" s="715"/>
      <c r="L21" s="715"/>
    </row>
    <row r="22" spans="1:12" s="706" customFormat="1" ht="15.75" customHeight="1">
      <c r="A22" s="710"/>
      <c r="B22" s="697" t="s">
        <v>433</v>
      </c>
      <c r="C22" s="532" t="s">
        <v>416</v>
      </c>
      <c r="D22" s="722"/>
      <c r="E22" s="817"/>
      <c r="F22" s="714"/>
      <c r="G22" s="714"/>
      <c r="H22" s="714"/>
      <c r="I22" s="714"/>
      <c r="J22" s="714"/>
      <c r="K22" s="715"/>
      <c r="L22" s="715"/>
    </row>
    <row r="23" spans="1:12" s="706" customFormat="1" ht="18.75" customHeight="1">
      <c r="A23" s="710"/>
      <c r="B23" s="697" t="s">
        <v>425</v>
      </c>
      <c r="C23" s="532" t="s">
        <v>416</v>
      </c>
      <c r="D23" s="722"/>
      <c r="E23" s="817"/>
      <c r="F23" s="589"/>
      <c r="G23" s="589"/>
      <c r="H23" s="589"/>
      <c r="I23" s="589"/>
      <c r="J23" s="589"/>
      <c r="K23" s="715"/>
      <c r="L23" s="715"/>
    </row>
    <row r="24" spans="1:12" s="706" customFormat="1" ht="19.5" customHeight="1">
      <c r="A24" s="710"/>
      <c r="B24" s="697" t="s">
        <v>521</v>
      </c>
      <c r="C24" s="532" t="s">
        <v>416</v>
      </c>
      <c r="D24" s="722"/>
      <c r="E24" s="817"/>
      <c r="F24" s="589"/>
      <c r="G24" s="589"/>
      <c r="H24" s="589"/>
      <c r="I24" s="589"/>
      <c r="J24" s="589"/>
      <c r="K24" s="715"/>
      <c r="L24" s="715"/>
    </row>
    <row r="25" spans="1:12" s="706" customFormat="1" ht="24" customHeight="1">
      <c r="A25" s="535" t="s">
        <v>409</v>
      </c>
      <c r="B25" s="536" t="s">
        <v>427</v>
      </c>
      <c r="C25" s="673" t="s">
        <v>301</v>
      </c>
      <c r="D25" s="721"/>
      <c r="E25" s="816"/>
      <c r="F25" s="720"/>
      <c r="G25" s="720"/>
      <c r="H25" s="720"/>
      <c r="I25" s="720"/>
      <c r="J25" s="720"/>
      <c r="K25" s="715"/>
      <c r="L25" s="715"/>
    </row>
    <row r="26" spans="1:12" s="706" customFormat="1" ht="23.25" customHeight="1">
      <c r="A26" s="535" t="s">
        <v>115</v>
      </c>
      <c r="B26" s="536" t="s">
        <v>434</v>
      </c>
      <c r="C26" s="534" t="s">
        <v>302</v>
      </c>
      <c r="D26" s="721"/>
      <c r="E26" s="816"/>
      <c r="F26" s="714"/>
      <c r="G26" s="714"/>
      <c r="H26" s="714"/>
      <c r="I26" s="714"/>
      <c r="J26" s="714"/>
      <c r="K26" s="715"/>
      <c r="L26" s="715"/>
    </row>
    <row r="27" spans="1:12" s="706" customFormat="1" ht="24" customHeight="1">
      <c r="A27" s="679"/>
      <c r="B27" s="680" t="s">
        <v>435</v>
      </c>
      <c r="C27" s="673" t="s">
        <v>301</v>
      </c>
      <c r="D27" s="713"/>
      <c r="E27" s="718"/>
      <c r="F27" s="723"/>
      <c r="G27" s="723"/>
      <c r="H27" s="723"/>
      <c r="I27" s="723"/>
      <c r="J27" s="723"/>
      <c r="K27" s="715"/>
      <c r="L27" s="715"/>
    </row>
    <row r="28" spans="1:12" ht="16.5">
      <c r="A28" s="422"/>
      <c r="B28" s="423"/>
      <c r="C28" s="403"/>
      <c r="D28" s="422"/>
      <c r="E28" s="422"/>
      <c r="F28" s="422"/>
      <c r="G28" s="404"/>
      <c r="H28" s="404"/>
      <c r="I28" s="404"/>
      <c r="J28" s="422"/>
    </row>
    <row r="29" spans="1:12" ht="16.5">
      <c r="A29" s="422"/>
      <c r="B29" s="423"/>
      <c r="C29" s="403"/>
      <c r="D29" s="422"/>
      <c r="E29" s="422"/>
      <c r="F29" s="422"/>
      <c r="G29" s="404"/>
      <c r="H29" s="404"/>
      <c r="I29" s="404"/>
      <c r="J29" s="422"/>
    </row>
    <row r="30" spans="1:12" ht="16.5">
      <c r="A30" s="422"/>
      <c r="B30" s="423"/>
      <c r="C30" s="403"/>
      <c r="D30" s="422"/>
      <c r="E30" s="422"/>
      <c r="F30" s="422"/>
      <c r="G30" s="404"/>
      <c r="H30" s="404"/>
      <c r="I30" s="404"/>
      <c r="J30" s="422"/>
    </row>
    <row r="31" spans="1:12" ht="16.5">
      <c r="A31" s="422"/>
      <c r="B31" s="423"/>
      <c r="C31" s="403"/>
      <c r="D31" s="422"/>
      <c r="E31" s="422"/>
      <c r="F31" s="422"/>
      <c r="G31" s="404"/>
      <c r="H31" s="404"/>
      <c r="I31" s="404"/>
      <c r="J31" s="422"/>
    </row>
    <row r="32" spans="1:12" ht="16.5">
      <c r="A32" s="422"/>
      <c r="B32" s="423"/>
      <c r="C32" s="403"/>
      <c r="D32" s="422"/>
      <c r="E32" s="422"/>
      <c r="F32" s="422"/>
      <c r="G32" s="404"/>
      <c r="H32" s="404"/>
      <c r="I32" s="404"/>
      <c r="J32" s="422"/>
    </row>
    <row r="33" spans="1:10" ht="16.5">
      <c r="A33" s="422"/>
      <c r="B33" s="423"/>
      <c r="C33" s="403"/>
      <c r="D33" s="422"/>
      <c r="E33" s="422"/>
      <c r="F33" s="422"/>
      <c r="G33" s="404"/>
      <c r="H33" s="404"/>
      <c r="I33" s="404"/>
      <c r="J33" s="422"/>
    </row>
    <row r="34" spans="1:10" ht="16.5">
      <c r="A34" s="422"/>
      <c r="B34" s="423"/>
      <c r="C34" s="403"/>
      <c r="D34" s="422"/>
      <c r="E34" s="422"/>
      <c r="F34" s="422"/>
      <c r="G34" s="404"/>
      <c r="H34" s="404"/>
      <c r="I34" s="404"/>
      <c r="J34" s="422"/>
    </row>
    <row r="35" spans="1:10" ht="16.5">
      <c r="A35" s="422"/>
      <c r="B35" s="423"/>
      <c r="C35" s="403"/>
      <c r="D35" s="422"/>
      <c r="E35" s="422"/>
      <c r="F35" s="422"/>
      <c r="G35" s="404"/>
      <c r="H35" s="404"/>
      <c r="I35" s="404"/>
      <c r="J35" s="422"/>
    </row>
    <row r="36" spans="1:10" ht="16.5">
      <c r="A36" s="422"/>
      <c r="B36" s="423"/>
      <c r="C36" s="403"/>
      <c r="D36" s="422"/>
      <c r="E36" s="422"/>
      <c r="F36" s="422"/>
      <c r="G36" s="404"/>
      <c r="H36" s="404"/>
      <c r="I36" s="404"/>
      <c r="J36" s="422"/>
    </row>
    <row r="37" spans="1:10" ht="16.5">
      <c r="A37" s="422"/>
      <c r="B37" s="423"/>
      <c r="C37" s="403"/>
      <c r="D37" s="422"/>
      <c r="E37" s="422"/>
      <c r="F37" s="422"/>
      <c r="G37" s="404"/>
      <c r="H37" s="404"/>
      <c r="I37" s="404"/>
      <c r="J37" s="422"/>
    </row>
    <row r="38" spans="1:10" ht="16.5">
      <c r="A38" s="422"/>
      <c r="B38" s="423"/>
      <c r="C38" s="403"/>
      <c r="D38" s="422"/>
      <c r="E38" s="422"/>
      <c r="F38" s="422"/>
      <c r="G38" s="404"/>
      <c r="H38" s="404"/>
      <c r="I38" s="404"/>
      <c r="J38" s="422"/>
    </row>
    <row r="39" spans="1:10" ht="16.5">
      <c r="A39" s="422"/>
      <c r="B39" s="423"/>
      <c r="C39" s="403"/>
      <c r="D39" s="422"/>
      <c r="E39" s="422"/>
      <c r="F39" s="422"/>
      <c r="G39" s="404"/>
      <c r="H39" s="404"/>
      <c r="I39" s="404"/>
      <c r="J39" s="422"/>
    </row>
    <row r="40" spans="1:10" ht="16.5">
      <c r="A40" s="422"/>
      <c r="B40" s="423"/>
      <c r="C40" s="403"/>
      <c r="D40" s="422"/>
      <c r="E40" s="422"/>
      <c r="F40" s="422"/>
      <c r="G40" s="404"/>
      <c r="H40" s="404"/>
      <c r="I40" s="404"/>
      <c r="J40" s="422"/>
    </row>
    <row r="41" spans="1:10" ht="16.5">
      <c r="A41" s="422"/>
      <c r="B41" s="423"/>
      <c r="C41" s="403"/>
      <c r="D41" s="422"/>
      <c r="E41" s="422"/>
      <c r="F41" s="422"/>
      <c r="G41" s="404"/>
      <c r="H41" s="404"/>
      <c r="I41" s="404"/>
      <c r="J41" s="422"/>
    </row>
    <row r="42" spans="1:10" ht="16.5">
      <c r="A42" s="422"/>
      <c r="B42" s="423"/>
      <c r="C42" s="403"/>
      <c r="D42" s="422"/>
      <c r="E42" s="422"/>
      <c r="F42" s="422"/>
      <c r="G42" s="404"/>
      <c r="H42" s="404"/>
      <c r="I42" s="404"/>
      <c r="J42" s="422"/>
    </row>
    <row r="43" spans="1:10" ht="16.5">
      <c r="A43" s="422"/>
      <c r="B43" s="423"/>
      <c r="C43" s="403"/>
      <c r="D43" s="422"/>
      <c r="E43" s="422"/>
      <c r="F43" s="422"/>
      <c r="G43" s="404"/>
      <c r="H43" s="404"/>
      <c r="I43" s="404"/>
      <c r="J43" s="422"/>
    </row>
    <row r="44" spans="1:10" ht="16.5">
      <c r="A44" s="422"/>
      <c r="B44" s="423"/>
      <c r="C44" s="403"/>
      <c r="D44" s="422"/>
      <c r="E44" s="422"/>
      <c r="F44" s="422"/>
      <c r="G44" s="404"/>
      <c r="H44" s="404"/>
      <c r="I44" s="404"/>
      <c r="J44" s="422"/>
    </row>
    <row r="45" spans="1:10" ht="16.5">
      <c r="A45" s="422"/>
      <c r="B45" s="423"/>
      <c r="C45" s="403"/>
      <c r="D45" s="422"/>
      <c r="E45" s="422"/>
      <c r="F45" s="422"/>
      <c r="G45" s="404"/>
      <c r="H45" s="404"/>
      <c r="I45" s="404"/>
      <c r="J45" s="422"/>
    </row>
    <row r="46" spans="1:10" ht="16.5">
      <c r="A46" s="422"/>
      <c r="B46" s="423"/>
      <c r="C46" s="403"/>
      <c r="D46" s="422"/>
      <c r="E46" s="422"/>
      <c r="F46" s="422"/>
      <c r="G46" s="404"/>
      <c r="H46" s="404"/>
      <c r="I46" s="404"/>
      <c r="J46" s="422"/>
    </row>
    <row r="47" spans="1:10" ht="16.5">
      <c r="A47" s="422"/>
      <c r="B47" s="423"/>
      <c r="C47" s="403"/>
      <c r="D47" s="422"/>
      <c r="E47" s="422"/>
      <c r="F47" s="422"/>
      <c r="G47" s="404"/>
      <c r="H47" s="404"/>
      <c r="I47" s="404"/>
      <c r="J47" s="422"/>
    </row>
    <row r="48" spans="1:10" ht="16.5">
      <c r="A48" s="422"/>
      <c r="B48" s="423"/>
      <c r="C48" s="403"/>
      <c r="D48" s="422"/>
      <c r="E48" s="422"/>
      <c r="F48" s="422"/>
      <c r="G48" s="404"/>
      <c r="H48" s="404"/>
      <c r="I48" s="404"/>
      <c r="J48" s="422"/>
    </row>
    <row r="49" spans="1:10" ht="16.5">
      <c r="A49" s="422"/>
      <c r="B49" s="423"/>
      <c r="C49" s="403"/>
      <c r="D49" s="422"/>
      <c r="E49" s="422"/>
      <c r="F49" s="422"/>
      <c r="G49" s="404"/>
      <c r="H49" s="404"/>
      <c r="I49" s="404"/>
      <c r="J49" s="422"/>
    </row>
    <row r="50" spans="1:10" ht="16.5">
      <c r="A50" s="422"/>
      <c r="B50" s="423"/>
      <c r="C50" s="403"/>
      <c r="D50" s="422"/>
      <c r="E50" s="422"/>
      <c r="F50" s="422"/>
      <c r="G50" s="404"/>
      <c r="H50" s="404"/>
      <c r="I50" s="404"/>
      <c r="J50" s="422"/>
    </row>
    <row r="51" spans="1:10" ht="16.5">
      <c r="A51" s="422"/>
      <c r="B51" s="423"/>
      <c r="C51" s="403"/>
      <c r="D51" s="422"/>
      <c r="E51" s="422"/>
      <c r="F51" s="422"/>
      <c r="G51" s="404"/>
      <c r="H51" s="404"/>
      <c r="I51" s="404"/>
      <c r="J51" s="422"/>
    </row>
    <row r="52" spans="1:10" ht="16.5">
      <c r="A52" s="422"/>
      <c r="B52" s="423"/>
      <c r="C52" s="403"/>
      <c r="D52" s="422"/>
      <c r="E52" s="422"/>
      <c r="F52" s="422"/>
      <c r="G52" s="404"/>
      <c r="H52" s="404"/>
      <c r="I52" s="404"/>
      <c r="J52" s="422"/>
    </row>
    <row r="53" spans="1:10" ht="16.5">
      <c r="A53" s="422"/>
      <c r="B53" s="423"/>
      <c r="C53" s="403"/>
      <c r="D53" s="422"/>
      <c r="E53" s="422"/>
      <c r="F53" s="422"/>
      <c r="G53" s="404"/>
      <c r="H53" s="404"/>
      <c r="I53" s="404"/>
      <c r="J53" s="422"/>
    </row>
    <row r="54" spans="1:10" ht="16.5">
      <c r="A54" s="422"/>
      <c r="B54" s="423"/>
      <c r="C54" s="403"/>
      <c r="D54" s="422"/>
      <c r="E54" s="422"/>
      <c r="F54" s="422"/>
      <c r="G54" s="404"/>
      <c r="H54" s="404"/>
      <c r="I54" s="404"/>
      <c r="J54" s="422"/>
    </row>
    <row r="55" spans="1:10" ht="16.5">
      <c r="A55" s="422"/>
      <c r="B55" s="423"/>
      <c r="C55" s="403"/>
      <c r="D55" s="422"/>
      <c r="E55" s="422"/>
      <c r="F55" s="422"/>
      <c r="G55" s="404"/>
      <c r="H55" s="404"/>
      <c r="I55" s="404"/>
      <c r="J55" s="422"/>
    </row>
    <row r="56" spans="1:10" ht="16.5">
      <c r="A56" s="422"/>
      <c r="B56" s="423"/>
      <c r="C56" s="403"/>
      <c r="D56" s="422"/>
      <c r="E56" s="422"/>
      <c r="F56" s="422"/>
      <c r="G56" s="404"/>
      <c r="H56" s="404"/>
      <c r="I56" s="404"/>
      <c r="J56" s="422"/>
    </row>
    <row r="57" spans="1:10" ht="16.5">
      <c r="A57" s="422"/>
      <c r="B57" s="423"/>
      <c r="C57" s="403"/>
      <c r="D57" s="422"/>
      <c r="E57" s="422"/>
      <c r="F57" s="422"/>
      <c r="G57" s="404"/>
      <c r="H57" s="404"/>
      <c r="I57" s="404"/>
      <c r="J57" s="422"/>
    </row>
    <row r="58" spans="1:10" ht="16.5">
      <c r="A58" s="422"/>
      <c r="B58" s="423"/>
      <c r="C58" s="403"/>
      <c r="D58" s="422"/>
      <c r="E58" s="422"/>
      <c r="F58" s="422"/>
      <c r="G58" s="404"/>
      <c r="H58" s="404"/>
      <c r="I58" s="404"/>
      <c r="J58" s="422"/>
    </row>
    <row r="59" spans="1:10" ht="16.5">
      <c r="A59" s="422"/>
      <c r="B59" s="423"/>
      <c r="C59" s="403"/>
      <c r="D59" s="422"/>
      <c r="E59" s="422"/>
      <c r="F59" s="422"/>
      <c r="G59" s="404"/>
      <c r="H59" s="404"/>
      <c r="I59" s="404"/>
      <c r="J59" s="422"/>
    </row>
    <row r="60" spans="1:10" ht="16.5">
      <c r="A60" s="422"/>
      <c r="B60" s="423"/>
      <c r="C60" s="403"/>
      <c r="D60" s="422"/>
      <c r="E60" s="422"/>
      <c r="F60" s="422"/>
      <c r="G60" s="404"/>
      <c r="H60" s="404"/>
      <c r="I60" s="404"/>
      <c r="J60" s="422"/>
    </row>
    <row r="61" spans="1:10" ht="16.5">
      <c r="A61" s="422"/>
      <c r="B61" s="423"/>
      <c r="C61" s="403"/>
      <c r="D61" s="422"/>
      <c r="E61" s="422"/>
      <c r="F61" s="422"/>
      <c r="G61" s="404"/>
      <c r="H61" s="404"/>
      <c r="I61" s="404"/>
      <c r="J61" s="422"/>
    </row>
    <row r="62" spans="1:10" ht="16.5">
      <c r="A62" s="422"/>
      <c r="B62" s="423"/>
      <c r="C62" s="403"/>
      <c r="D62" s="422"/>
      <c r="E62" s="422"/>
      <c r="F62" s="422"/>
      <c r="G62" s="404"/>
      <c r="H62" s="404"/>
      <c r="I62" s="404"/>
      <c r="J62" s="422"/>
    </row>
    <row r="63" spans="1:10" ht="16.5">
      <c r="A63" s="422"/>
      <c r="B63" s="423"/>
      <c r="C63" s="403"/>
      <c r="D63" s="422"/>
      <c r="E63" s="422"/>
      <c r="F63" s="422"/>
      <c r="G63" s="404"/>
      <c r="H63" s="404"/>
      <c r="I63" s="404"/>
      <c r="J63" s="422"/>
    </row>
    <row r="64" spans="1:10" ht="16.5">
      <c r="A64" s="422"/>
      <c r="B64" s="423"/>
      <c r="C64" s="403"/>
      <c r="D64" s="422"/>
      <c r="E64" s="422"/>
      <c r="F64" s="422"/>
      <c r="G64" s="404"/>
      <c r="H64" s="404"/>
      <c r="I64" s="404"/>
      <c r="J64" s="422"/>
    </row>
    <row r="65" spans="1:10" ht="16.5">
      <c r="A65" s="422"/>
      <c r="B65" s="423"/>
      <c r="C65" s="403"/>
      <c r="D65" s="422"/>
      <c r="E65" s="422"/>
      <c r="F65" s="422"/>
      <c r="G65" s="404"/>
      <c r="H65" s="404"/>
      <c r="I65" s="404"/>
      <c r="J65" s="422"/>
    </row>
    <row r="66" spans="1:10" ht="16.5">
      <c r="A66" s="422"/>
      <c r="B66" s="423"/>
      <c r="C66" s="403"/>
      <c r="D66" s="422"/>
      <c r="E66" s="422"/>
      <c r="F66" s="422"/>
      <c r="G66" s="404"/>
      <c r="H66" s="404"/>
      <c r="I66" s="404"/>
      <c r="J66" s="422"/>
    </row>
    <row r="67" spans="1:10" ht="16.5">
      <c r="A67" s="422"/>
      <c r="B67" s="423"/>
      <c r="C67" s="403"/>
      <c r="D67" s="422"/>
      <c r="E67" s="422"/>
      <c r="F67" s="422"/>
      <c r="G67" s="404"/>
      <c r="H67" s="404"/>
      <c r="I67" s="404"/>
      <c r="J67" s="422"/>
    </row>
    <row r="68" spans="1:10" ht="16.5">
      <c r="A68" s="422"/>
      <c r="B68" s="423"/>
      <c r="C68" s="403"/>
      <c r="D68" s="422"/>
      <c r="E68" s="422"/>
      <c r="F68" s="422"/>
      <c r="G68" s="404"/>
      <c r="H68" s="404"/>
      <c r="I68" s="404"/>
      <c r="J68" s="422"/>
    </row>
    <row r="69" spans="1:10" ht="16.5">
      <c r="A69" s="422"/>
      <c r="B69" s="423"/>
      <c r="C69" s="403"/>
      <c r="D69" s="422"/>
      <c r="E69" s="422"/>
      <c r="F69" s="422"/>
      <c r="G69" s="404"/>
      <c r="H69" s="404"/>
      <c r="I69" s="404"/>
      <c r="J69" s="422"/>
    </row>
    <row r="70" spans="1:10" ht="16.5">
      <c r="A70" s="422"/>
      <c r="B70" s="423"/>
      <c r="C70" s="403"/>
      <c r="D70" s="422"/>
      <c r="E70" s="422"/>
      <c r="F70" s="422"/>
      <c r="G70" s="404"/>
      <c r="H70" s="404"/>
      <c r="I70" s="404"/>
      <c r="J70" s="422"/>
    </row>
    <row r="71" spans="1:10" ht="16.5">
      <c r="A71" s="422"/>
      <c r="B71" s="423"/>
      <c r="C71" s="403"/>
      <c r="D71" s="422"/>
      <c r="E71" s="422"/>
      <c r="F71" s="422"/>
      <c r="G71" s="404"/>
      <c r="H71" s="404"/>
      <c r="I71" s="404"/>
      <c r="J71" s="422"/>
    </row>
    <row r="72" spans="1:10" ht="16.5">
      <c r="A72" s="422"/>
      <c r="B72" s="423"/>
      <c r="C72" s="403"/>
      <c r="D72" s="422"/>
      <c r="E72" s="422"/>
      <c r="F72" s="422"/>
      <c r="G72" s="404"/>
      <c r="H72" s="404"/>
      <c r="I72" s="404"/>
      <c r="J72" s="422"/>
    </row>
    <row r="73" spans="1:10" ht="16.5">
      <c r="A73" s="422"/>
      <c r="B73" s="423"/>
      <c r="C73" s="403"/>
      <c r="D73" s="422"/>
      <c r="E73" s="422"/>
      <c r="F73" s="422"/>
      <c r="G73" s="404"/>
      <c r="H73" s="404"/>
      <c r="I73" s="404"/>
      <c r="J73" s="422"/>
    </row>
    <row r="74" spans="1:10" ht="16.5">
      <c r="A74" s="422"/>
      <c r="B74" s="423"/>
      <c r="C74" s="403"/>
      <c r="D74" s="422"/>
      <c r="E74" s="422"/>
      <c r="F74" s="422"/>
      <c r="G74" s="404"/>
      <c r="H74" s="404"/>
      <c r="I74" s="404"/>
      <c r="J74" s="422"/>
    </row>
    <row r="75" spans="1:10" ht="16.5">
      <c r="A75" s="422"/>
      <c r="B75" s="423"/>
      <c r="C75" s="403"/>
      <c r="D75" s="422"/>
      <c r="E75" s="422"/>
      <c r="F75" s="422"/>
      <c r="G75" s="404"/>
      <c r="H75" s="404"/>
      <c r="I75" s="404"/>
      <c r="J75" s="422"/>
    </row>
    <row r="76" spans="1:10" ht="16.5">
      <c r="A76" s="422"/>
      <c r="B76" s="423"/>
      <c r="C76" s="403"/>
      <c r="D76" s="422"/>
      <c r="E76" s="422"/>
      <c r="F76" s="422"/>
      <c r="G76" s="404"/>
      <c r="H76" s="404"/>
      <c r="I76" s="404"/>
      <c r="J76" s="422"/>
    </row>
    <row r="77" spans="1:10" ht="16.5">
      <c r="A77" s="422"/>
      <c r="B77" s="423"/>
      <c r="C77" s="403"/>
      <c r="D77" s="422"/>
      <c r="E77" s="422"/>
      <c r="F77" s="422"/>
      <c r="G77" s="404"/>
      <c r="H77" s="404"/>
      <c r="I77" s="404"/>
      <c r="J77" s="422"/>
    </row>
    <row r="78" spans="1:10" ht="16.5">
      <c r="A78" s="422"/>
      <c r="B78" s="423"/>
      <c r="C78" s="403"/>
      <c r="D78" s="422"/>
      <c r="E78" s="422"/>
      <c r="F78" s="422"/>
      <c r="G78" s="404"/>
      <c r="H78" s="404"/>
      <c r="I78" s="404"/>
      <c r="J78" s="422"/>
    </row>
    <row r="79" spans="1:10" ht="16.5">
      <c r="A79" s="422"/>
      <c r="B79" s="423"/>
      <c r="C79" s="403"/>
      <c r="D79" s="422"/>
      <c r="E79" s="422"/>
      <c r="F79" s="422"/>
      <c r="G79" s="404"/>
      <c r="H79" s="404"/>
      <c r="I79" s="404"/>
      <c r="J79" s="422"/>
    </row>
    <row r="80" spans="1:10" ht="16.5">
      <c r="A80" s="422"/>
      <c r="B80" s="423"/>
      <c r="C80" s="403"/>
      <c r="D80" s="422"/>
      <c r="E80" s="422"/>
      <c r="F80" s="422"/>
      <c r="G80" s="404"/>
      <c r="H80" s="404"/>
      <c r="I80" s="404"/>
      <c r="J80" s="422"/>
    </row>
    <row r="81" spans="1:10" ht="16.5">
      <c r="A81" s="422"/>
      <c r="B81" s="423"/>
      <c r="C81" s="403"/>
      <c r="D81" s="422"/>
      <c r="E81" s="422"/>
      <c r="F81" s="422"/>
      <c r="G81" s="404"/>
      <c r="H81" s="404"/>
      <c r="I81" s="404"/>
      <c r="J81" s="422"/>
    </row>
    <row r="82" spans="1:10" ht="16.5">
      <c r="A82" s="422"/>
      <c r="B82" s="423"/>
      <c r="C82" s="403"/>
      <c r="D82" s="422"/>
      <c r="E82" s="422"/>
      <c r="F82" s="422"/>
      <c r="G82" s="404"/>
      <c r="H82" s="404"/>
      <c r="I82" s="404"/>
      <c r="J82" s="422"/>
    </row>
    <row r="83" spans="1:10" ht="16.5">
      <c r="A83" s="422"/>
      <c r="B83" s="423"/>
      <c r="C83" s="403"/>
      <c r="D83" s="422"/>
      <c r="E83" s="422"/>
      <c r="F83" s="422"/>
      <c r="G83" s="404"/>
      <c r="H83" s="404"/>
      <c r="I83" s="404"/>
      <c r="J83" s="422"/>
    </row>
    <row r="84" spans="1:10" ht="16.5">
      <c r="A84" s="422"/>
      <c r="B84" s="423"/>
      <c r="C84" s="403"/>
      <c r="D84" s="422"/>
      <c r="E84" s="422"/>
      <c r="F84" s="422"/>
      <c r="G84" s="404"/>
      <c r="H84" s="404"/>
      <c r="I84" s="404"/>
      <c r="J84" s="422"/>
    </row>
    <row r="85" spans="1:10" ht="16.5">
      <c r="A85" s="422"/>
      <c r="B85" s="423"/>
      <c r="C85" s="403"/>
      <c r="D85" s="422"/>
      <c r="E85" s="422"/>
      <c r="F85" s="422"/>
      <c r="G85" s="404"/>
      <c r="H85" s="404"/>
      <c r="I85" s="404"/>
      <c r="J85" s="422"/>
    </row>
    <row r="86" spans="1:10" ht="16.5">
      <c r="A86" s="422"/>
      <c r="B86" s="423"/>
      <c r="C86" s="403"/>
      <c r="D86" s="422"/>
      <c r="E86" s="422"/>
      <c r="F86" s="422"/>
      <c r="G86" s="404"/>
      <c r="H86" s="404"/>
      <c r="I86" s="404"/>
      <c r="J86" s="422"/>
    </row>
    <row r="87" spans="1:10" ht="16.5">
      <c r="A87" s="422"/>
      <c r="B87" s="423"/>
      <c r="C87" s="403"/>
      <c r="D87" s="422"/>
      <c r="E87" s="422"/>
      <c r="F87" s="422"/>
      <c r="G87" s="404"/>
      <c r="H87" s="404"/>
      <c r="I87" s="404"/>
      <c r="J87" s="422"/>
    </row>
    <row r="88" spans="1:10" ht="16.5">
      <c r="A88" s="422"/>
      <c r="B88" s="423"/>
      <c r="C88" s="403"/>
      <c r="D88" s="422"/>
      <c r="E88" s="422"/>
      <c r="F88" s="422"/>
      <c r="G88" s="404"/>
      <c r="H88" s="404"/>
      <c r="I88" s="404"/>
      <c r="J88" s="422"/>
    </row>
    <row r="89" spans="1:10" ht="16.5">
      <c r="A89" s="422"/>
      <c r="B89" s="423"/>
      <c r="C89" s="403"/>
      <c r="D89" s="422"/>
      <c r="E89" s="422"/>
      <c r="F89" s="422"/>
      <c r="G89" s="404"/>
      <c r="H89" s="404"/>
      <c r="I89" s="404"/>
      <c r="J89" s="422"/>
    </row>
    <row r="90" spans="1:10" ht="16.5">
      <c r="A90" s="422"/>
      <c r="B90" s="423"/>
      <c r="C90" s="403"/>
      <c r="D90" s="422"/>
      <c r="E90" s="422"/>
      <c r="F90" s="422"/>
      <c r="G90" s="404"/>
      <c r="H90" s="404"/>
      <c r="I90" s="404"/>
      <c r="J90" s="422"/>
    </row>
    <row r="91" spans="1:10" ht="16.5">
      <c r="A91" s="422"/>
      <c r="B91" s="423"/>
      <c r="C91" s="403"/>
      <c r="D91" s="422"/>
      <c r="E91" s="422"/>
      <c r="F91" s="422"/>
      <c r="G91" s="404"/>
      <c r="H91" s="404"/>
      <c r="I91" s="404"/>
      <c r="J91" s="422"/>
    </row>
    <row r="92" spans="1:10" ht="16.5">
      <c r="A92" s="422"/>
      <c r="B92" s="423"/>
      <c r="C92" s="403"/>
      <c r="D92" s="422"/>
      <c r="E92" s="422"/>
      <c r="F92" s="422"/>
      <c r="G92" s="404"/>
      <c r="H92" s="404"/>
      <c r="I92" s="404"/>
      <c r="J92" s="422"/>
    </row>
    <row r="93" spans="1:10" ht="16.5">
      <c r="A93" s="422"/>
      <c r="B93" s="423"/>
      <c r="C93" s="403"/>
      <c r="D93" s="422"/>
      <c r="E93" s="422"/>
      <c r="F93" s="422"/>
      <c r="G93" s="404"/>
      <c r="H93" s="404"/>
      <c r="I93" s="404"/>
      <c r="J93" s="422"/>
    </row>
    <row r="94" spans="1:10" ht="16.5">
      <c r="A94" s="422"/>
      <c r="B94" s="423"/>
      <c r="C94" s="403"/>
      <c r="D94" s="422"/>
      <c r="E94" s="422"/>
      <c r="F94" s="422"/>
      <c r="G94" s="404"/>
      <c r="H94" s="404"/>
      <c r="I94" s="404"/>
      <c r="J94" s="422"/>
    </row>
    <row r="95" spans="1:10" ht="16.5">
      <c r="A95" s="422"/>
      <c r="B95" s="423"/>
      <c r="C95" s="403"/>
      <c r="D95" s="422"/>
      <c r="E95" s="422"/>
      <c r="F95" s="422"/>
      <c r="G95" s="404"/>
      <c r="H95" s="404"/>
      <c r="I95" s="404"/>
      <c r="J95" s="422"/>
    </row>
    <row r="96" spans="1:10" ht="16.5">
      <c r="A96" s="422"/>
      <c r="B96" s="423"/>
      <c r="C96" s="403"/>
      <c r="D96" s="422"/>
      <c r="E96" s="422"/>
      <c r="F96" s="422"/>
      <c r="G96" s="404"/>
      <c r="H96" s="404"/>
      <c r="I96" s="404"/>
      <c r="J96" s="422"/>
    </row>
    <row r="97" spans="1:10" ht="16.5">
      <c r="A97" s="422"/>
      <c r="B97" s="423"/>
      <c r="C97" s="403"/>
      <c r="D97" s="422"/>
      <c r="E97" s="422"/>
      <c r="F97" s="422"/>
      <c r="G97" s="404"/>
      <c r="H97" s="404"/>
      <c r="I97" s="404"/>
      <c r="J97" s="422"/>
    </row>
    <row r="98" spans="1:10" ht="16.5">
      <c r="A98" s="422"/>
      <c r="B98" s="423"/>
      <c r="C98" s="403"/>
      <c r="D98" s="422"/>
      <c r="E98" s="422"/>
      <c r="F98" s="422"/>
      <c r="G98" s="404"/>
      <c r="H98" s="404"/>
      <c r="I98" s="404"/>
      <c r="J98" s="422"/>
    </row>
    <row r="99" spans="1:10" ht="16.5">
      <c r="A99" s="422"/>
      <c r="B99" s="423"/>
      <c r="C99" s="403"/>
      <c r="D99" s="422"/>
      <c r="E99" s="422"/>
      <c r="F99" s="422"/>
      <c r="G99" s="404"/>
      <c r="H99" s="404"/>
      <c r="I99" s="404"/>
      <c r="J99" s="422"/>
    </row>
    <row r="100" spans="1:10" ht="16.5">
      <c r="A100" s="422"/>
      <c r="B100" s="423"/>
      <c r="C100" s="403"/>
      <c r="D100" s="422"/>
      <c r="E100" s="422"/>
      <c r="F100" s="422"/>
      <c r="G100" s="404"/>
      <c r="H100" s="404"/>
      <c r="I100" s="404"/>
      <c r="J100" s="422"/>
    </row>
    <row r="101" spans="1:10" ht="16.5">
      <c r="A101" s="422"/>
      <c r="B101" s="423"/>
      <c r="C101" s="403"/>
      <c r="D101" s="422"/>
      <c r="E101" s="422"/>
      <c r="F101" s="422"/>
      <c r="G101" s="404"/>
      <c r="H101" s="404"/>
      <c r="I101" s="404"/>
      <c r="J101" s="422"/>
    </row>
    <row r="102" spans="1:10" ht="16.5">
      <c r="A102" s="422"/>
      <c r="B102" s="423"/>
      <c r="C102" s="403"/>
      <c r="D102" s="422"/>
      <c r="E102" s="422"/>
      <c r="F102" s="422"/>
      <c r="G102" s="404"/>
      <c r="H102" s="404"/>
      <c r="I102" s="404"/>
      <c r="J102" s="422"/>
    </row>
    <row r="103" spans="1:10" ht="16.5">
      <c r="A103" s="422"/>
      <c r="B103" s="423"/>
      <c r="C103" s="403"/>
      <c r="D103" s="422"/>
      <c r="E103" s="422"/>
      <c r="F103" s="422"/>
      <c r="G103" s="404"/>
      <c r="H103" s="404"/>
      <c r="I103" s="404"/>
      <c r="J103" s="422"/>
    </row>
    <row r="104" spans="1:10" ht="16.5">
      <c r="A104" s="422"/>
      <c r="B104" s="423"/>
      <c r="C104" s="403"/>
      <c r="D104" s="422"/>
      <c r="E104" s="422"/>
      <c r="F104" s="422"/>
      <c r="G104" s="404"/>
      <c r="H104" s="404"/>
      <c r="I104" s="404"/>
      <c r="J104" s="422"/>
    </row>
    <row r="105" spans="1:10" ht="16.5">
      <c r="A105" s="422"/>
      <c r="B105" s="423"/>
      <c r="C105" s="403"/>
      <c r="D105" s="422"/>
      <c r="E105" s="422"/>
      <c r="F105" s="422"/>
      <c r="G105" s="404"/>
      <c r="H105" s="404"/>
      <c r="I105" s="404"/>
      <c r="J105" s="422"/>
    </row>
    <row r="106" spans="1:10" ht="16.5">
      <c r="A106" s="422"/>
      <c r="B106" s="423"/>
      <c r="C106" s="403"/>
      <c r="D106" s="422"/>
      <c r="E106" s="422"/>
      <c r="F106" s="422"/>
      <c r="G106" s="404"/>
      <c r="H106" s="404"/>
      <c r="I106" s="404"/>
      <c r="J106" s="422"/>
    </row>
    <row r="107" spans="1:10" ht="16.5">
      <c r="A107" s="422"/>
      <c r="B107" s="423"/>
      <c r="C107" s="403"/>
      <c r="D107" s="422"/>
      <c r="E107" s="422"/>
      <c r="F107" s="422"/>
      <c r="G107" s="404"/>
      <c r="H107" s="404"/>
      <c r="I107" s="404"/>
      <c r="J107" s="422"/>
    </row>
    <row r="108" spans="1:10" ht="16.5">
      <c r="A108" s="422"/>
      <c r="B108" s="423"/>
      <c r="C108" s="403"/>
      <c r="D108" s="422"/>
      <c r="E108" s="422"/>
      <c r="F108" s="422"/>
      <c r="G108" s="404"/>
      <c r="H108" s="404"/>
      <c r="I108" s="404"/>
      <c r="J108" s="422"/>
    </row>
    <row r="109" spans="1:10" ht="16.5">
      <c r="A109" s="422"/>
      <c r="B109" s="423"/>
      <c r="C109" s="403"/>
      <c r="D109" s="422"/>
      <c r="E109" s="422"/>
      <c r="F109" s="422"/>
      <c r="G109" s="404"/>
      <c r="H109" s="404"/>
      <c r="I109" s="404"/>
      <c r="J109" s="422"/>
    </row>
    <row r="110" spans="1:10" ht="16.5">
      <c r="A110" s="422"/>
      <c r="B110" s="423"/>
      <c r="C110" s="403"/>
      <c r="D110" s="422"/>
      <c r="E110" s="422"/>
      <c r="F110" s="422"/>
      <c r="G110" s="404"/>
      <c r="H110" s="404"/>
      <c r="I110" s="404"/>
      <c r="J110" s="422"/>
    </row>
    <row r="111" spans="1:10" ht="16.5">
      <c r="A111" s="422"/>
      <c r="B111" s="423"/>
      <c r="C111" s="403"/>
      <c r="D111" s="422"/>
      <c r="E111" s="422"/>
      <c r="F111" s="422"/>
      <c r="G111" s="404"/>
      <c r="H111" s="404"/>
      <c r="I111" s="404"/>
      <c r="J111" s="422"/>
    </row>
    <row r="112" spans="1:10" ht="16.5">
      <c r="A112" s="422"/>
      <c r="B112" s="423"/>
      <c r="C112" s="403"/>
      <c r="D112" s="422"/>
      <c r="E112" s="422"/>
      <c r="F112" s="422"/>
      <c r="G112" s="404"/>
      <c r="H112" s="404"/>
      <c r="I112" s="404"/>
      <c r="J112" s="422"/>
    </row>
    <row r="113" spans="1:10" ht="16.5">
      <c r="A113" s="422"/>
      <c r="B113" s="423"/>
      <c r="C113" s="403"/>
      <c r="D113" s="422"/>
      <c r="E113" s="422"/>
      <c r="F113" s="422"/>
      <c r="G113" s="404"/>
      <c r="H113" s="404"/>
      <c r="I113" s="404"/>
      <c r="J113" s="422"/>
    </row>
    <row r="114" spans="1:10" ht="16.5">
      <c r="A114" s="422"/>
      <c r="B114" s="423"/>
      <c r="C114" s="403"/>
      <c r="D114" s="422"/>
      <c r="E114" s="422"/>
      <c r="F114" s="422"/>
      <c r="G114" s="404"/>
      <c r="H114" s="404"/>
      <c r="I114" s="404"/>
      <c r="J114" s="422"/>
    </row>
    <row r="115" spans="1:10" ht="16.5">
      <c r="A115" s="422"/>
      <c r="B115" s="423"/>
      <c r="C115" s="403"/>
      <c r="D115" s="422"/>
      <c r="E115" s="422"/>
      <c r="F115" s="422"/>
      <c r="G115" s="404"/>
      <c r="H115" s="404"/>
      <c r="I115" s="404"/>
      <c r="J115" s="422"/>
    </row>
    <row r="116" spans="1:10" ht="16.5">
      <c r="A116" s="422"/>
      <c r="B116" s="423"/>
      <c r="C116" s="403"/>
      <c r="D116" s="422"/>
      <c r="E116" s="422"/>
      <c r="F116" s="422"/>
      <c r="G116" s="404"/>
      <c r="H116" s="404"/>
      <c r="I116" s="404"/>
      <c r="J116" s="422"/>
    </row>
    <row r="117" spans="1:10" ht="16.5">
      <c r="A117" s="422"/>
      <c r="B117" s="423"/>
      <c r="C117" s="403"/>
      <c r="D117" s="422"/>
      <c r="E117" s="422"/>
      <c r="F117" s="422"/>
      <c r="G117" s="404"/>
      <c r="H117" s="404"/>
      <c r="I117" s="404"/>
      <c r="J117" s="422"/>
    </row>
    <row r="118" spans="1:10" ht="16.5">
      <c r="A118" s="422"/>
      <c r="B118" s="423"/>
      <c r="C118" s="403"/>
      <c r="D118" s="422"/>
      <c r="E118" s="422"/>
      <c r="F118" s="422"/>
      <c r="G118" s="404"/>
      <c r="H118" s="404"/>
      <c r="I118" s="404"/>
      <c r="J118" s="422"/>
    </row>
    <row r="119" spans="1:10" ht="16.5">
      <c r="A119" s="422"/>
      <c r="B119" s="423"/>
      <c r="C119" s="403"/>
      <c r="D119" s="422"/>
      <c r="E119" s="422"/>
      <c r="F119" s="422"/>
      <c r="G119" s="404"/>
      <c r="H119" s="404"/>
      <c r="I119" s="404"/>
      <c r="J119" s="422"/>
    </row>
    <row r="120" spans="1:10" ht="16.5">
      <c r="A120" s="422"/>
      <c r="B120" s="423"/>
      <c r="C120" s="403"/>
      <c r="D120" s="422"/>
      <c r="E120" s="422"/>
      <c r="F120" s="422"/>
      <c r="G120" s="404"/>
      <c r="H120" s="404"/>
      <c r="I120" s="404"/>
      <c r="J120" s="422"/>
    </row>
    <row r="121" spans="1:10" ht="16.5">
      <c r="A121" s="422"/>
      <c r="B121" s="423"/>
      <c r="C121" s="403"/>
      <c r="D121" s="422"/>
      <c r="E121" s="422"/>
      <c r="F121" s="422"/>
      <c r="G121" s="404"/>
      <c r="H121" s="404"/>
      <c r="I121" s="404"/>
      <c r="J121" s="422"/>
    </row>
    <row r="122" spans="1:10" ht="16.5">
      <c r="A122" s="422"/>
      <c r="B122" s="423"/>
      <c r="C122" s="403"/>
      <c r="D122" s="422"/>
      <c r="E122" s="422"/>
      <c r="F122" s="422"/>
      <c r="G122" s="404"/>
      <c r="H122" s="404"/>
      <c r="I122" s="404"/>
      <c r="J122" s="422"/>
    </row>
    <row r="123" spans="1:10" ht="16.5">
      <c r="A123" s="422"/>
      <c r="B123" s="423"/>
      <c r="C123" s="403"/>
      <c r="D123" s="422"/>
      <c r="E123" s="422"/>
      <c r="F123" s="422"/>
      <c r="G123" s="404"/>
      <c r="H123" s="404"/>
      <c r="I123" s="404"/>
      <c r="J123" s="422"/>
    </row>
    <row r="124" spans="1:10" ht="16.5">
      <c r="A124" s="422"/>
      <c r="B124" s="423"/>
      <c r="C124" s="403"/>
      <c r="D124" s="422"/>
      <c r="E124" s="422"/>
      <c r="F124" s="422"/>
      <c r="G124" s="404"/>
      <c r="H124" s="404"/>
      <c r="I124" s="404"/>
      <c r="J124" s="422"/>
    </row>
    <row r="125" spans="1:10" ht="16.5">
      <c r="A125" s="422"/>
      <c r="B125" s="423"/>
      <c r="C125" s="403"/>
      <c r="D125" s="422"/>
      <c r="E125" s="422"/>
      <c r="F125" s="422"/>
      <c r="G125" s="404"/>
      <c r="H125" s="404"/>
      <c r="I125" s="404"/>
      <c r="J125" s="422"/>
    </row>
    <row r="126" spans="1:10" ht="16.5">
      <c r="A126" s="422"/>
      <c r="B126" s="423"/>
      <c r="C126" s="403"/>
      <c r="D126" s="422"/>
      <c r="E126" s="422"/>
      <c r="F126" s="422"/>
      <c r="G126" s="404"/>
      <c r="H126" s="404"/>
      <c r="I126" s="404"/>
      <c r="J126" s="422"/>
    </row>
    <row r="127" spans="1:10" ht="16.5">
      <c r="A127" s="422"/>
      <c r="B127" s="423"/>
      <c r="C127" s="403"/>
      <c r="D127" s="422"/>
      <c r="E127" s="422"/>
      <c r="F127" s="422"/>
      <c r="G127" s="404"/>
      <c r="H127" s="404"/>
      <c r="I127" s="404"/>
      <c r="J127" s="422"/>
    </row>
    <row r="128" spans="1:10" ht="16.5">
      <c r="A128" s="422"/>
      <c r="B128" s="423"/>
      <c r="C128" s="403"/>
      <c r="D128" s="422"/>
      <c r="E128" s="422"/>
      <c r="F128" s="422"/>
      <c r="G128" s="404"/>
      <c r="H128" s="404"/>
      <c r="I128" s="404"/>
      <c r="J128" s="422"/>
    </row>
    <row r="129" spans="1:10" ht="16.5">
      <c r="A129" s="422"/>
      <c r="B129" s="423"/>
      <c r="C129" s="403"/>
      <c r="D129" s="422"/>
      <c r="E129" s="422"/>
      <c r="F129" s="422"/>
      <c r="G129" s="404"/>
      <c r="H129" s="404"/>
      <c r="I129" s="404"/>
      <c r="J129" s="422"/>
    </row>
    <row r="130" spans="1:10" ht="16.5">
      <c r="A130" s="422"/>
      <c r="B130" s="423"/>
      <c r="C130" s="403"/>
      <c r="D130" s="422"/>
      <c r="E130" s="422"/>
      <c r="F130" s="422"/>
      <c r="G130" s="404"/>
      <c r="H130" s="404"/>
      <c r="I130" s="404"/>
      <c r="J130" s="422"/>
    </row>
    <row r="131" spans="1:10" ht="16.5">
      <c r="A131" s="422"/>
      <c r="B131" s="423"/>
      <c r="C131" s="403"/>
      <c r="D131" s="422"/>
      <c r="E131" s="422"/>
      <c r="F131" s="422"/>
      <c r="G131" s="404"/>
      <c r="H131" s="404"/>
      <c r="I131" s="404"/>
      <c r="J131" s="422"/>
    </row>
    <row r="132" spans="1:10" ht="16.5">
      <c r="A132" s="422"/>
      <c r="B132" s="423"/>
      <c r="C132" s="403"/>
      <c r="D132" s="422"/>
      <c r="E132" s="422"/>
      <c r="F132" s="422"/>
      <c r="G132" s="404"/>
      <c r="H132" s="404"/>
      <c r="I132" s="404"/>
      <c r="J132" s="422"/>
    </row>
    <row r="133" spans="1:10" ht="16.5">
      <c r="A133" s="422"/>
      <c r="B133" s="423"/>
      <c r="C133" s="403"/>
      <c r="D133" s="422"/>
      <c r="E133" s="422"/>
      <c r="F133" s="422"/>
      <c r="G133" s="404"/>
      <c r="H133" s="404"/>
      <c r="I133" s="404"/>
      <c r="J133" s="422"/>
    </row>
    <row r="134" spans="1:10" ht="16.5">
      <c r="A134" s="422"/>
      <c r="B134" s="423"/>
      <c r="C134" s="403"/>
      <c r="D134" s="422"/>
      <c r="E134" s="422"/>
      <c r="F134" s="422"/>
      <c r="G134" s="404"/>
      <c r="H134" s="404"/>
      <c r="I134" s="404"/>
      <c r="J134" s="422"/>
    </row>
    <row r="135" spans="1:10" ht="16.5">
      <c r="A135" s="422"/>
      <c r="B135" s="423"/>
      <c r="C135" s="403"/>
      <c r="D135" s="422"/>
      <c r="E135" s="422"/>
      <c r="F135" s="422"/>
      <c r="G135" s="404"/>
      <c r="H135" s="404"/>
      <c r="I135" s="404"/>
      <c r="J135" s="422"/>
    </row>
    <row r="136" spans="1:10" ht="16.5">
      <c r="A136" s="422"/>
      <c r="B136" s="423"/>
      <c r="C136" s="403"/>
      <c r="D136" s="422"/>
      <c r="E136" s="422"/>
      <c r="F136" s="422"/>
      <c r="G136" s="404"/>
      <c r="H136" s="404"/>
      <c r="I136" s="404"/>
      <c r="J136" s="422"/>
    </row>
    <row r="137" spans="1:10" ht="16.5">
      <c r="A137" s="422"/>
      <c r="B137" s="423"/>
      <c r="C137" s="403"/>
      <c r="D137" s="422"/>
      <c r="E137" s="422"/>
      <c r="F137" s="422"/>
      <c r="G137" s="404"/>
      <c r="H137" s="404"/>
      <c r="I137" s="404"/>
      <c r="J137" s="422"/>
    </row>
    <row r="138" spans="1:10" ht="16.5">
      <c r="A138" s="422"/>
      <c r="B138" s="423"/>
      <c r="C138" s="403"/>
      <c r="D138" s="422"/>
      <c r="E138" s="422"/>
      <c r="F138" s="422"/>
      <c r="G138" s="404"/>
      <c r="H138" s="404"/>
      <c r="I138" s="404"/>
      <c r="J138" s="422"/>
    </row>
    <row r="139" spans="1:10" ht="16.5">
      <c r="A139" s="422"/>
      <c r="B139" s="423"/>
      <c r="C139" s="403"/>
      <c r="D139" s="422"/>
      <c r="E139" s="422"/>
      <c r="F139" s="422"/>
      <c r="G139" s="404"/>
      <c r="H139" s="404"/>
      <c r="I139" s="404"/>
      <c r="J139" s="422"/>
    </row>
    <row r="140" spans="1:10" ht="16.5">
      <c r="A140" s="422"/>
      <c r="B140" s="423"/>
      <c r="C140" s="403"/>
      <c r="D140" s="422"/>
      <c r="E140" s="422"/>
      <c r="F140" s="422"/>
      <c r="G140" s="404"/>
      <c r="H140" s="404"/>
      <c r="I140" s="404"/>
      <c r="J140" s="422"/>
    </row>
    <row r="141" spans="1:10" ht="16.5">
      <c r="A141" s="422"/>
      <c r="B141" s="423"/>
      <c r="C141" s="403"/>
      <c r="D141" s="422"/>
      <c r="E141" s="422"/>
      <c r="F141" s="422"/>
      <c r="G141" s="404"/>
      <c r="H141" s="404"/>
      <c r="I141" s="404"/>
      <c r="J141" s="422"/>
    </row>
    <row r="142" spans="1:10" ht="16.5">
      <c r="A142" s="422"/>
      <c r="B142" s="423"/>
      <c r="C142" s="403"/>
      <c r="D142" s="422"/>
      <c r="E142" s="422"/>
      <c r="F142" s="422"/>
      <c r="G142" s="404"/>
      <c r="H142" s="404"/>
      <c r="I142" s="404"/>
      <c r="J142" s="422"/>
    </row>
    <row r="143" spans="1:10" ht="16.5">
      <c r="A143" s="422"/>
      <c r="B143" s="423"/>
      <c r="C143" s="403"/>
      <c r="D143" s="422"/>
      <c r="E143" s="422"/>
      <c r="F143" s="422"/>
      <c r="G143" s="404"/>
      <c r="H143" s="404"/>
      <c r="I143" s="404"/>
      <c r="J143" s="422"/>
    </row>
    <row r="144" spans="1:10" ht="16.5">
      <c r="A144" s="422"/>
      <c r="B144" s="423"/>
      <c r="C144" s="403"/>
      <c r="D144" s="422"/>
      <c r="E144" s="422"/>
      <c r="F144" s="422"/>
      <c r="G144" s="404"/>
      <c r="H144" s="404"/>
      <c r="I144" s="404"/>
      <c r="J144" s="422"/>
    </row>
    <row r="145" spans="1:10" ht="16.5">
      <c r="A145" s="422"/>
      <c r="B145" s="423"/>
      <c r="C145" s="403"/>
      <c r="D145" s="422"/>
      <c r="E145" s="422"/>
      <c r="F145" s="422"/>
      <c r="G145" s="404"/>
      <c r="H145" s="404"/>
      <c r="I145" s="404"/>
      <c r="J145" s="422"/>
    </row>
    <row r="146" spans="1:10" ht="16.5">
      <c r="A146" s="422"/>
      <c r="B146" s="423"/>
      <c r="C146" s="403"/>
      <c r="D146" s="422"/>
      <c r="E146" s="422"/>
      <c r="F146" s="422"/>
      <c r="G146" s="404"/>
      <c r="H146" s="404"/>
      <c r="I146" s="404"/>
      <c r="J146" s="422"/>
    </row>
    <row r="147" spans="1:10" ht="16.5">
      <c r="A147" s="422"/>
      <c r="B147" s="423"/>
      <c r="C147" s="403"/>
      <c r="D147" s="422"/>
      <c r="E147" s="422"/>
      <c r="F147" s="422"/>
      <c r="G147" s="404"/>
      <c r="H147" s="404"/>
      <c r="I147" s="404"/>
      <c r="J147" s="422"/>
    </row>
    <row r="148" spans="1:10" ht="16.5">
      <c r="A148" s="422"/>
      <c r="B148" s="423"/>
      <c r="C148" s="403"/>
      <c r="D148" s="422"/>
      <c r="E148" s="422"/>
      <c r="F148" s="422"/>
      <c r="G148" s="404"/>
      <c r="H148" s="404"/>
      <c r="I148" s="404"/>
      <c r="J148" s="422"/>
    </row>
    <row r="149" spans="1:10" ht="16.5">
      <c r="A149" s="422"/>
      <c r="B149" s="423"/>
      <c r="C149" s="403"/>
      <c r="D149" s="422"/>
      <c r="E149" s="422"/>
      <c r="F149" s="422"/>
      <c r="G149" s="404"/>
      <c r="H149" s="404"/>
      <c r="I149" s="404"/>
      <c r="J149" s="422"/>
    </row>
    <row r="150" spans="1:10" ht="16.5">
      <c r="A150" s="422"/>
      <c r="B150" s="423"/>
      <c r="C150" s="403"/>
      <c r="D150" s="422"/>
      <c r="E150" s="422"/>
      <c r="F150" s="422"/>
      <c r="G150" s="404"/>
      <c r="H150" s="404"/>
      <c r="I150" s="404"/>
      <c r="J150" s="422"/>
    </row>
    <row r="151" spans="1:10" ht="16.5">
      <c r="A151" s="422"/>
      <c r="B151" s="423"/>
      <c r="C151" s="403"/>
      <c r="D151" s="422"/>
      <c r="E151" s="422"/>
      <c r="F151" s="422"/>
      <c r="G151" s="404"/>
      <c r="H151" s="404"/>
      <c r="I151" s="404"/>
      <c r="J151" s="422"/>
    </row>
    <row r="152" spans="1:10" ht="16.5">
      <c r="A152" s="422"/>
      <c r="B152" s="423"/>
      <c r="C152" s="403"/>
      <c r="D152" s="422"/>
      <c r="E152" s="422"/>
      <c r="F152" s="422"/>
      <c r="G152" s="404"/>
      <c r="H152" s="404"/>
      <c r="I152" s="404"/>
      <c r="J152" s="422"/>
    </row>
    <row r="153" spans="1:10" ht="16.5">
      <c r="A153" s="422"/>
      <c r="B153" s="423"/>
      <c r="C153" s="403"/>
      <c r="D153" s="422"/>
      <c r="E153" s="422"/>
      <c r="F153" s="422"/>
      <c r="G153" s="404"/>
      <c r="H153" s="404"/>
      <c r="I153" s="404"/>
      <c r="J153" s="422"/>
    </row>
    <row r="154" spans="1:10" ht="16.5">
      <c r="A154" s="422"/>
      <c r="B154" s="423"/>
      <c r="C154" s="403"/>
      <c r="D154" s="422"/>
      <c r="E154" s="422"/>
      <c r="F154" s="422"/>
      <c r="G154" s="404"/>
      <c r="H154" s="404"/>
      <c r="I154" s="404"/>
      <c r="J154" s="422"/>
    </row>
    <row r="155" spans="1:10" ht="16.5">
      <c r="A155" s="422"/>
      <c r="B155" s="423"/>
      <c r="C155" s="403"/>
      <c r="D155" s="422"/>
      <c r="E155" s="422"/>
      <c r="F155" s="422"/>
      <c r="G155" s="404"/>
      <c r="H155" s="404"/>
      <c r="I155" s="404"/>
      <c r="J155" s="422"/>
    </row>
    <row r="156" spans="1:10" ht="16.5">
      <c r="A156" s="422"/>
      <c r="B156" s="423"/>
      <c r="C156" s="403"/>
      <c r="D156" s="422"/>
      <c r="E156" s="422"/>
      <c r="F156" s="422"/>
      <c r="G156" s="404"/>
      <c r="H156" s="404"/>
      <c r="I156" s="404"/>
      <c r="J156" s="422"/>
    </row>
    <row r="157" spans="1:10" ht="16.5">
      <c r="A157" s="422"/>
      <c r="B157" s="423"/>
      <c r="C157" s="403"/>
      <c r="D157" s="422"/>
      <c r="E157" s="422"/>
      <c r="F157" s="422"/>
      <c r="G157" s="404"/>
      <c r="H157" s="404"/>
      <c r="I157" s="404"/>
      <c r="J157" s="422"/>
    </row>
    <row r="158" spans="1:10" ht="16.5">
      <c r="A158" s="422"/>
      <c r="B158" s="423"/>
      <c r="C158" s="403"/>
      <c r="D158" s="422"/>
      <c r="E158" s="422"/>
      <c r="F158" s="422"/>
      <c r="G158" s="404"/>
      <c r="H158" s="404"/>
      <c r="I158" s="404"/>
      <c r="J158" s="422"/>
    </row>
    <row r="159" spans="1:10" ht="16.5">
      <c r="A159" s="422"/>
      <c r="B159" s="423"/>
      <c r="C159" s="403"/>
      <c r="D159" s="422"/>
      <c r="E159" s="422"/>
      <c r="F159" s="422"/>
      <c r="G159" s="404"/>
      <c r="H159" s="404"/>
      <c r="I159" s="404"/>
      <c r="J159" s="422"/>
    </row>
    <row r="160" spans="1:10" ht="16.5">
      <c r="A160" s="422"/>
      <c r="B160" s="423"/>
      <c r="C160" s="403"/>
      <c r="D160" s="422"/>
      <c r="E160" s="422"/>
      <c r="F160" s="422"/>
      <c r="G160" s="404"/>
      <c r="H160" s="404"/>
      <c r="I160" s="404"/>
      <c r="J160" s="422"/>
    </row>
    <row r="161" spans="1:10" ht="16.5">
      <c r="A161" s="422"/>
      <c r="B161" s="423"/>
      <c r="C161" s="403"/>
      <c r="D161" s="422"/>
      <c r="E161" s="422"/>
      <c r="F161" s="422"/>
      <c r="G161" s="404"/>
      <c r="H161" s="404"/>
      <c r="I161" s="404"/>
      <c r="J161" s="422"/>
    </row>
    <row r="162" spans="1:10" ht="16.5">
      <c r="A162" s="422"/>
      <c r="B162" s="423"/>
      <c r="C162" s="403"/>
      <c r="D162" s="422"/>
      <c r="E162" s="422"/>
      <c r="F162" s="422"/>
      <c r="G162" s="404"/>
      <c r="H162" s="404"/>
      <c r="I162" s="404"/>
      <c r="J162" s="422"/>
    </row>
    <row r="163" spans="1:10" ht="16.5">
      <c r="A163" s="422"/>
      <c r="B163" s="423"/>
      <c r="C163" s="403"/>
      <c r="D163" s="422"/>
      <c r="E163" s="422"/>
      <c r="F163" s="422"/>
      <c r="G163" s="404"/>
      <c r="H163" s="404"/>
      <c r="I163" s="404"/>
      <c r="J163" s="422"/>
    </row>
    <row r="164" spans="1:10" ht="16.5">
      <c r="A164" s="422"/>
      <c r="B164" s="423"/>
      <c r="C164" s="403"/>
      <c r="D164" s="422"/>
      <c r="E164" s="422"/>
      <c r="F164" s="422"/>
      <c r="G164" s="404"/>
      <c r="H164" s="404"/>
      <c r="I164" s="404"/>
      <c r="J164" s="422"/>
    </row>
    <row r="165" spans="1:10" ht="16.5">
      <c r="A165" s="422"/>
      <c r="B165" s="423"/>
      <c r="C165" s="403"/>
      <c r="D165" s="422"/>
      <c r="E165" s="422"/>
      <c r="F165" s="422"/>
      <c r="G165" s="404"/>
      <c r="H165" s="404"/>
      <c r="I165" s="404"/>
      <c r="J165" s="422"/>
    </row>
    <row r="166" spans="1:10" ht="16.5">
      <c r="A166" s="422"/>
      <c r="B166" s="423"/>
      <c r="C166" s="403"/>
      <c r="D166" s="422"/>
      <c r="E166" s="422"/>
      <c r="F166" s="422"/>
      <c r="G166" s="404"/>
      <c r="H166" s="404"/>
      <c r="I166" s="404"/>
      <c r="J166" s="422"/>
    </row>
    <row r="167" spans="1:10" ht="16.5">
      <c r="A167" s="422"/>
      <c r="B167" s="423"/>
      <c r="C167" s="403"/>
      <c r="D167" s="422"/>
      <c r="E167" s="422"/>
      <c r="F167" s="422"/>
      <c r="G167" s="404"/>
      <c r="H167" s="404"/>
      <c r="I167" s="404"/>
      <c r="J167" s="422"/>
    </row>
    <row r="168" spans="1:10" ht="16.5">
      <c r="A168" s="422"/>
      <c r="B168" s="423"/>
      <c r="C168" s="403"/>
      <c r="D168" s="422"/>
      <c r="E168" s="422"/>
      <c r="F168" s="422"/>
      <c r="G168" s="404"/>
      <c r="H168" s="404"/>
      <c r="I168" s="404"/>
      <c r="J168" s="422"/>
    </row>
    <row r="169" spans="1:10" ht="16.5">
      <c r="A169" s="422"/>
      <c r="B169" s="423"/>
      <c r="C169" s="403"/>
      <c r="D169" s="422"/>
      <c r="E169" s="422"/>
      <c r="F169" s="422"/>
      <c r="G169" s="404"/>
      <c r="H169" s="404"/>
      <c r="I169" s="404"/>
      <c r="J169" s="422"/>
    </row>
    <row r="170" spans="1:10" ht="16.5">
      <c r="A170" s="422"/>
      <c r="B170" s="423"/>
      <c r="C170" s="403"/>
      <c r="D170" s="422"/>
      <c r="E170" s="422"/>
      <c r="F170" s="422"/>
      <c r="G170" s="404"/>
      <c r="H170" s="404"/>
      <c r="I170" s="404"/>
      <c r="J170" s="422"/>
    </row>
    <row r="171" spans="1:10" ht="16.5">
      <c r="A171" s="422"/>
      <c r="B171" s="423"/>
      <c r="C171" s="403"/>
      <c r="D171" s="422"/>
      <c r="E171" s="422"/>
      <c r="F171" s="422"/>
      <c r="G171" s="404"/>
      <c r="H171" s="404"/>
      <c r="I171" s="404"/>
      <c r="J171" s="422"/>
    </row>
    <row r="172" spans="1:10" ht="16.5">
      <c r="A172" s="422"/>
      <c r="B172" s="423"/>
      <c r="C172" s="403"/>
      <c r="D172" s="422"/>
      <c r="E172" s="422"/>
      <c r="F172" s="422"/>
      <c r="G172" s="404"/>
      <c r="H172" s="404"/>
      <c r="I172" s="404"/>
      <c r="J172" s="422"/>
    </row>
    <row r="173" spans="1:10" ht="16.5">
      <c r="A173" s="422"/>
      <c r="B173" s="423"/>
      <c r="C173" s="403"/>
      <c r="D173" s="422"/>
      <c r="E173" s="422"/>
      <c r="F173" s="422"/>
      <c r="G173" s="404"/>
      <c r="H173" s="404"/>
      <c r="I173" s="404"/>
      <c r="J173" s="422"/>
    </row>
    <row r="174" spans="1:10" ht="16.5">
      <c r="A174" s="422"/>
      <c r="B174" s="423"/>
      <c r="C174" s="403"/>
      <c r="D174" s="422"/>
      <c r="E174" s="422"/>
      <c r="F174" s="422"/>
      <c r="G174" s="404"/>
      <c r="H174" s="404"/>
      <c r="I174" s="404"/>
      <c r="J174" s="422"/>
    </row>
    <row r="175" spans="1:10" ht="16.5">
      <c r="A175" s="422"/>
      <c r="B175" s="423"/>
      <c r="C175" s="403"/>
      <c r="D175" s="422"/>
      <c r="E175" s="422"/>
      <c r="F175" s="422"/>
      <c r="G175" s="404"/>
      <c r="H175" s="404"/>
      <c r="I175" s="404"/>
      <c r="J175" s="422"/>
    </row>
    <row r="176" spans="1:10" ht="16.5">
      <c r="A176" s="422"/>
      <c r="B176" s="423"/>
      <c r="C176" s="403"/>
      <c r="D176" s="422"/>
      <c r="E176" s="422"/>
      <c r="F176" s="422"/>
      <c r="G176" s="404"/>
      <c r="H176" s="404"/>
      <c r="I176" s="404"/>
      <c r="J176" s="422"/>
    </row>
    <row r="177" spans="1:10" ht="16.5">
      <c r="A177" s="422"/>
      <c r="B177" s="423"/>
      <c r="C177" s="403"/>
      <c r="D177" s="422"/>
      <c r="E177" s="422"/>
      <c r="F177" s="422"/>
      <c r="G177" s="404"/>
      <c r="H177" s="404"/>
      <c r="I177" s="404"/>
      <c r="J177" s="422"/>
    </row>
    <row r="178" spans="1:10" ht="16.5">
      <c r="A178" s="422"/>
      <c r="B178" s="423"/>
      <c r="C178" s="403"/>
      <c r="D178" s="422"/>
      <c r="E178" s="422"/>
      <c r="F178" s="422"/>
      <c r="G178" s="404"/>
      <c r="H178" s="404"/>
      <c r="I178" s="404"/>
      <c r="J178" s="422"/>
    </row>
    <row r="179" spans="1:10" ht="16.5">
      <c r="A179" s="422"/>
      <c r="B179" s="423"/>
      <c r="C179" s="403"/>
      <c r="D179" s="422"/>
      <c r="E179" s="422"/>
      <c r="F179" s="422"/>
      <c r="G179" s="404"/>
      <c r="H179" s="404"/>
      <c r="I179" s="404"/>
      <c r="J179" s="422"/>
    </row>
    <row r="180" spans="1:10" ht="16.5">
      <c r="A180" s="422"/>
      <c r="B180" s="423"/>
      <c r="C180" s="403"/>
      <c r="D180" s="422"/>
      <c r="E180" s="422"/>
      <c r="F180" s="422"/>
      <c r="G180" s="404"/>
      <c r="H180" s="404"/>
      <c r="I180" s="404"/>
      <c r="J180" s="422"/>
    </row>
    <row r="181" spans="1:10" ht="16.5">
      <c r="A181" s="422"/>
      <c r="B181" s="423"/>
      <c r="C181" s="403"/>
      <c r="D181" s="422"/>
      <c r="E181" s="422"/>
      <c r="F181" s="422"/>
      <c r="G181" s="404"/>
      <c r="H181" s="404"/>
      <c r="I181" s="404"/>
      <c r="J181" s="422"/>
    </row>
    <row r="182" spans="1:10" ht="16.5">
      <c r="A182" s="422"/>
      <c r="B182" s="423"/>
      <c r="C182" s="403"/>
      <c r="D182" s="422"/>
      <c r="E182" s="422"/>
      <c r="F182" s="422"/>
      <c r="G182" s="404"/>
      <c r="H182" s="404"/>
      <c r="I182" s="404"/>
      <c r="J182" s="422"/>
    </row>
    <row r="183" spans="1:10" ht="16.5">
      <c r="A183" s="422"/>
      <c r="B183" s="423"/>
      <c r="C183" s="403"/>
      <c r="D183" s="422"/>
      <c r="E183" s="422"/>
      <c r="F183" s="422"/>
      <c r="G183" s="404"/>
      <c r="H183" s="404"/>
      <c r="I183" s="404"/>
      <c r="J183" s="422"/>
    </row>
    <row r="184" spans="1:10" ht="16.5">
      <c r="A184" s="422"/>
      <c r="B184" s="423"/>
      <c r="C184" s="403"/>
      <c r="D184" s="422"/>
      <c r="E184" s="422"/>
      <c r="F184" s="422"/>
      <c r="G184" s="404"/>
      <c r="H184" s="404"/>
      <c r="I184" s="404"/>
      <c r="J184" s="422"/>
    </row>
    <row r="185" spans="1:10" ht="16.5">
      <c r="A185" s="422"/>
      <c r="B185" s="423"/>
      <c r="C185" s="403"/>
      <c r="D185" s="422"/>
      <c r="E185" s="422"/>
      <c r="F185" s="422"/>
      <c r="G185" s="404"/>
      <c r="H185" s="404"/>
      <c r="I185" s="404"/>
      <c r="J185" s="422"/>
    </row>
    <row r="186" spans="1:10" ht="16.5">
      <c r="A186" s="422"/>
      <c r="B186" s="423"/>
      <c r="C186" s="403"/>
      <c r="D186" s="422"/>
      <c r="E186" s="422"/>
      <c r="F186" s="422"/>
      <c r="G186" s="404"/>
      <c r="H186" s="404"/>
      <c r="I186" s="404"/>
      <c r="J186" s="422"/>
    </row>
    <row r="187" spans="1:10" ht="16.5">
      <c r="A187" s="422"/>
      <c r="B187" s="423"/>
      <c r="C187" s="403"/>
      <c r="D187" s="422"/>
      <c r="E187" s="422"/>
      <c r="F187" s="422"/>
      <c r="G187" s="404"/>
      <c r="H187" s="404"/>
      <c r="I187" s="404"/>
      <c r="J187" s="422"/>
    </row>
    <row r="188" spans="1:10" ht="16.5">
      <c r="A188" s="422"/>
      <c r="B188" s="423"/>
      <c r="C188" s="403"/>
      <c r="D188" s="422"/>
      <c r="E188" s="422"/>
      <c r="F188" s="422"/>
      <c r="G188" s="404"/>
      <c r="H188" s="404"/>
      <c r="I188" s="404"/>
      <c r="J188" s="422"/>
    </row>
    <row r="189" spans="1:10" ht="16.5">
      <c r="A189" s="422"/>
      <c r="B189" s="423"/>
      <c r="C189" s="403"/>
      <c r="D189" s="422"/>
      <c r="E189" s="422"/>
      <c r="F189" s="422"/>
      <c r="G189" s="404"/>
      <c r="H189" s="404"/>
      <c r="I189" s="404"/>
      <c r="J189" s="422"/>
    </row>
    <row r="190" spans="1:10" ht="16.5">
      <c r="A190" s="422"/>
      <c r="B190" s="423"/>
      <c r="C190" s="403"/>
      <c r="D190" s="422"/>
      <c r="E190" s="422"/>
      <c r="F190" s="422"/>
      <c r="G190" s="404"/>
      <c r="H190" s="404"/>
      <c r="I190" s="404"/>
      <c r="J190" s="422"/>
    </row>
    <row r="191" spans="1:10" ht="16.5">
      <c r="A191" s="422"/>
      <c r="B191" s="423"/>
      <c r="C191" s="403"/>
      <c r="D191" s="422"/>
      <c r="E191" s="422"/>
      <c r="F191" s="422"/>
      <c r="G191" s="404"/>
      <c r="H191" s="404"/>
      <c r="I191" s="404"/>
      <c r="J191" s="422"/>
    </row>
    <row r="192" spans="1:10" ht="16.5">
      <c r="A192" s="422"/>
      <c r="B192" s="423"/>
      <c r="C192" s="403"/>
      <c r="D192" s="422"/>
      <c r="E192" s="422"/>
      <c r="F192" s="422"/>
      <c r="G192" s="404"/>
      <c r="H192" s="404"/>
      <c r="I192" s="404"/>
      <c r="J192" s="422"/>
    </row>
    <row r="193" spans="1:10" ht="16.5">
      <c r="A193" s="422"/>
      <c r="B193" s="423"/>
      <c r="C193" s="403"/>
      <c r="D193" s="422"/>
      <c r="E193" s="422"/>
      <c r="F193" s="422"/>
      <c r="G193" s="404"/>
      <c r="H193" s="404"/>
      <c r="I193" s="404"/>
      <c r="J193" s="422"/>
    </row>
    <row r="194" spans="1:10" ht="16.5">
      <c r="A194" s="422"/>
      <c r="B194" s="423"/>
      <c r="C194" s="403"/>
      <c r="D194" s="422"/>
      <c r="E194" s="422"/>
      <c r="F194" s="422"/>
      <c r="G194" s="404"/>
      <c r="H194" s="404"/>
      <c r="I194" s="404"/>
      <c r="J194" s="422"/>
    </row>
    <row r="195" spans="1:10" ht="16.5">
      <c r="A195" s="422"/>
      <c r="B195" s="423"/>
      <c r="C195" s="403"/>
      <c r="D195" s="422"/>
      <c r="E195" s="422"/>
      <c r="F195" s="422"/>
      <c r="G195" s="404"/>
      <c r="H195" s="404"/>
      <c r="I195" s="404"/>
      <c r="J195" s="422"/>
    </row>
    <row r="196" spans="1:10" ht="16.5">
      <c r="A196" s="422"/>
      <c r="B196" s="423"/>
      <c r="C196" s="403"/>
      <c r="D196" s="422"/>
      <c r="E196" s="422"/>
      <c r="F196" s="422"/>
      <c r="G196" s="404"/>
      <c r="H196" s="404"/>
      <c r="I196" s="404"/>
      <c r="J196" s="422"/>
    </row>
    <row r="197" spans="1:10" ht="16.5">
      <c r="A197" s="422"/>
      <c r="B197" s="423"/>
      <c r="C197" s="403"/>
      <c r="D197" s="422"/>
      <c r="E197" s="422"/>
      <c r="F197" s="422"/>
      <c r="G197" s="404"/>
      <c r="H197" s="404"/>
      <c r="I197" s="404"/>
      <c r="J197" s="422"/>
    </row>
    <row r="198" spans="1:10" ht="16.5">
      <c r="A198" s="422"/>
      <c r="B198" s="423"/>
      <c r="C198" s="403"/>
      <c r="D198" s="422"/>
      <c r="E198" s="422"/>
      <c r="F198" s="422"/>
      <c r="G198" s="404"/>
      <c r="H198" s="404"/>
      <c r="I198" s="404"/>
      <c r="J198" s="422"/>
    </row>
    <row r="199" spans="1:10" ht="16.5">
      <c r="A199" s="422"/>
      <c r="B199" s="423"/>
      <c r="C199" s="403"/>
      <c r="D199" s="422"/>
      <c r="E199" s="422"/>
      <c r="F199" s="422"/>
      <c r="G199" s="404"/>
      <c r="H199" s="404"/>
      <c r="I199" s="404"/>
      <c r="J199" s="422"/>
    </row>
    <row r="200" spans="1:10" ht="16.5">
      <c r="A200" s="422"/>
      <c r="B200" s="423"/>
      <c r="C200" s="403"/>
      <c r="D200" s="422"/>
      <c r="E200" s="422"/>
      <c r="F200" s="422"/>
      <c r="G200" s="404"/>
      <c r="H200" s="404"/>
      <c r="I200" s="404"/>
      <c r="J200" s="422"/>
    </row>
    <row r="201" spans="1:10" ht="16.5">
      <c r="A201" s="422"/>
      <c r="B201" s="423"/>
      <c r="C201" s="403"/>
      <c r="D201" s="422"/>
      <c r="E201" s="422"/>
      <c r="F201" s="422"/>
      <c r="G201" s="404"/>
      <c r="H201" s="404"/>
      <c r="I201" s="404"/>
      <c r="J201" s="422"/>
    </row>
    <row r="202" spans="1:10" ht="16.5">
      <c r="A202" s="422"/>
      <c r="B202" s="423"/>
      <c r="C202" s="403"/>
      <c r="D202" s="422"/>
      <c r="E202" s="422"/>
      <c r="F202" s="422"/>
      <c r="G202" s="404"/>
      <c r="H202" s="404"/>
      <c r="I202" s="404"/>
      <c r="J202" s="422"/>
    </row>
    <row r="203" spans="1:10" ht="16.5">
      <c r="A203" s="422"/>
      <c r="B203" s="423"/>
      <c r="C203" s="403"/>
      <c r="D203" s="422"/>
      <c r="E203" s="422"/>
      <c r="F203" s="422"/>
      <c r="G203" s="404"/>
      <c r="H203" s="404"/>
      <c r="I203" s="404"/>
      <c r="J203" s="422"/>
    </row>
    <row r="204" spans="1:10" ht="16.5">
      <c r="A204" s="422"/>
      <c r="B204" s="423"/>
      <c r="C204" s="403"/>
      <c r="D204" s="422"/>
      <c r="E204" s="422"/>
      <c r="F204" s="422"/>
      <c r="G204" s="404"/>
      <c r="H204" s="404"/>
      <c r="I204" s="404"/>
      <c r="J204" s="422"/>
    </row>
    <row r="205" spans="1:10" ht="16.5">
      <c r="A205" s="422"/>
      <c r="B205" s="423"/>
      <c r="C205" s="403"/>
      <c r="D205" s="422"/>
      <c r="E205" s="422"/>
      <c r="F205" s="422"/>
      <c r="G205" s="404"/>
      <c r="H205" s="404"/>
      <c r="I205" s="404"/>
      <c r="J205" s="422"/>
    </row>
    <row r="206" spans="1:10" ht="16.5">
      <c r="A206" s="422"/>
      <c r="B206" s="423"/>
      <c r="C206" s="403"/>
      <c r="D206" s="422"/>
      <c r="E206" s="422"/>
      <c r="F206" s="422"/>
      <c r="G206" s="404"/>
      <c r="H206" s="404"/>
      <c r="I206" s="404"/>
      <c r="J206" s="422"/>
    </row>
    <row r="207" spans="1:10" ht="16.5">
      <c r="A207" s="422"/>
      <c r="B207" s="423"/>
      <c r="C207" s="403"/>
      <c r="D207" s="422"/>
      <c r="E207" s="422"/>
      <c r="F207" s="422"/>
      <c r="G207" s="404"/>
      <c r="H207" s="404"/>
      <c r="I207" s="404"/>
      <c r="J207" s="422"/>
    </row>
    <row r="208" spans="1:10" ht="16.5">
      <c r="A208" s="422"/>
      <c r="B208" s="423"/>
      <c r="C208" s="403"/>
      <c r="D208" s="422"/>
      <c r="E208" s="422"/>
      <c r="F208" s="422"/>
      <c r="G208" s="404"/>
      <c r="H208" s="404"/>
      <c r="I208" s="404"/>
      <c r="J208" s="422"/>
    </row>
    <row r="209" spans="1:10" ht="16.5">
      <c r="A209" s="422"/>
      <c r="B209" s="423"/>
      <c r="C209" s="403"/>
      <c r="D209" s="422"/>
      <c r="E209" s="422"/>
      <c r="F209" s="422"/>
      <c r="G209" s="404"/>
      <c r="H209" s="404"/>
      <c r="I209" s="404"/>
      <c r="J209" s="422"/>
    </row>
    <row r="210" spans="1:10" ht="16.5">
      <c r="A210" s="422"/>
      <c r="B210" s="423"/>
      <c r="C210" s="403"/>
      <c r="D210" s="422"/>
      <c r="E210" s="422"/>
      <c r="F210" s="422"/>
      <c r="G210" s="404"/>
      <c r="H210" s="404"/>
      <c r="I210" s="404"/>
      <c r="J210" s="422"/>
    </row>
    <row r="211" spans="1:10" ht="16.5">
      <c r="A211" s="422"/>
      <c r="B211" s="423"/>
      <c r="C211" s="403"/>
      <c r="D211" s="422"/>
      <c r="E211" s="422"/>
      <c r="F211" s="422"/>
      <c r="G211" s="404"/>
      <c r="H211" s="404"/>
      <c r="I211" s="404"/>
      <c r="J211" s="422"/>
    </row>
    <row r="212" spans="1:10" ht="16.5">
      <c r="A212" s="422"/>
      <c r="B212" s="423"/>
      <c r="C212" s="403"/>
      <c r="D212" s="422"/>
      <c r="E212" s="422"/>
      <c r="F212" s="422"/>
      <c r="G212" s="404"/>
      <c r="H212" s="404"/>
      <c r="I212" s="404"/>
      <c r="J212" s="422"/>
    </row>
    <row r="213" spans="1:10" ht="16.5">
      <c r="A213" s="422"/>
      <c r="B213" s="423"/>
      <c r="C213" s="403"/>
      <c r="D213" s="422"/>
      <c r="E213" s="422"/>
      <c r="F213" s="422"/>
      <c r="G213" s="404"/>
      <c r="H213" s="404"/>
      <c r="I213" s="404"/>
      <c r="J213" s="422"/>
    </row>
    <row r="214" spans="1:10" ht="16.5">
      <c r="A214" s="422"/>
      <c r="B214" s="423"/>
      <c r="C214" s="403"/>
      <c r="D214" s="422"/>
      <c r="E214" s="422"/>
      <c r="F214" s="422"/>
      <c r="G214" s="404"/>
      <c r="H214" s="404"/>
      <c r="I214" s="404"/>
      <c r="J214" s="422"/>
    </row>
    <row r="215" spans="1:10" ht="16.5">
      <c r="A215" s="422"/>
      <c r="B215" s="423"/>
      <c r="C215" s="403"/>
      <c r="D215" s="422"/>
      <c r="E215" s="422"/>
      <c r="F215" s="422"/>
      <c r="G215" s="404"/>
      <c r="H215" s="404"/>
      <c r="I215" s="404"/>
      <c r="J215" s="422"/>
    </row>
    <row r="216" spans="1:10" ht="16.5">
      <c r="A216" s="422"/>
      <c r="B216" s="423"/>
      <c r="C216" s="403"/>
      <c r="D216" s="422"/>
      <c r="E216" s="422"/>
      <c r="F216" s="422"/>
      <c r="G216" s="404"/>
      <c r="H216" s="404"/>
      <c r="I216" s="404"/>
      <c r="J216" s="422"/>
    </row>
    <row r="217" spans="1:10" ht="16.5">
      <c r="A217" s="422"/>
      <c r="B217" s="423"/>
      <c r="C217" s="403"/>
      <c r="D217" s="422"/>
      <c r="E217" s="422"/>
      <c r="F217" s="422"/>
      <c r="G217" s="404"/>
      <c r="H217" s="404"/>
      <c r="I217" s="404"/>
      <c r="J217" s="422"/>
    </row>
    <row r="218" spans="1:10" ht="16.5">
      <c r="A218" s="422"/>
      <c r="B218" s="423"/>
      <c r="C218" s="403"/>
      <c r="D218" s="422"/>
      <c r="E218" s="422"/>
      <c r="F218" s="422"/>
      <c r="G218" s="404"/>
      <c r="H218" s="404"/>
      <c r="I218" s="404"/>
      <c r="J218" s="422"/>
    </row>
    <row r="219" spans="1:10" ht="16.5">
      <c r="A219" s="422"/>
      <c r="B219" s="423"/>
      <c r="C219" s="403"/>
      <c r="D219" s="422"/>
      <c r="E219" s="422"/>
      <c r="F219" s="422"/>
      <c r="G219" s="404"/>
      <c r="H219" s="404"/>
      <c r="I219" s="404"/>
      <c r="J219" s="422"/>
    </row>
    <row r="220" spans="1:10" ht="16.5">
      <c r="A220" s="422"/>
      <c r="B220" s="423"/>
      <c r="C220" s="403"/>
      <c r="D220" s="422"/>
      <c r="E220" s="422"/>
      <c r="F220" s="422"/>
      <c r="G220" s="404"/>
      <c r="H220" s="404"/>
      <c r="I220" s="404"/>
      <c r="J220" s="422"/>
    </row>
    <row r="221" spans="1:10" ht="16.5">
      <c r="A221" s="422"/>
      <c r="B221" s="423"/>
      <c r="C221" s="403"/>
      <c r="D221" s="422"/>
      <c r="E221" s="422"/>
      <c r="F221" s="422"/>
      <c r="G221" s="404"/>
      <c r="H221" s="404"/>
      <c r="I221" s="404"/>
      <c r="J221" s="422"/>
    </row>
    <row r="222" spans="1:10" ht="16.5">
      <c r="A222" s="422"/>
      <c r="B222" s="423"/>
      <c r="C222" s="403"/>
      <c r="D222" s="422"/>
      <c r="E222" s="422"/>
      <c r="F222" s="422"/>
      <c r="G222" s="404"/>
      <c r="H222" s="404"/>
      <c r="I222" s="404"/>
      <c r="J222" s="422"/>
    </row>
    <row r="223" spans="1:10" ht="16.5">
      <c r="A223" s="422"/>
      <c r="B223" s="423"/>
      <c r="C223" s="403"/>
      <c r="D223" s="422"/>
      <c r="E223" s="422"/>
      <c r="F223" s="422"/>
      <c r="G223" s="404"/>
      <c r="H223" s="404"/>
      <c r="I223" s="404"/>
      <c r="J223" s="422"/>
    </row>
    <row r="224" spans="1:10" ht="16.5">
      <c r="A224" s="422"/>
      <c r="B224" s="423"/>
      <c r="C224" s="403"/>
      <c r="D224" s="422"/>
      <c r="E224" s="422"/>
      <c r="F224" s="422"/>
      <c r="G224" s="404"/>
      <c r="H224" s="404"/>
      <c r="I224" s="404"/>
      <c r="J224" s="422"/>
    </row>
    <row r="225" spans="1:10" ht="16.5">
      <c r="A225" s="422"/>
      <c r="B225" s="423"/>
      <c r="C225" s="403"/>
      <c r="D225" s="422"/>
      <c r="E225" s="422"/>
      <c r="F225" s="422"/>
      <c r="G225" s="404"/>
      <c r="H225" s="404"/>
      <c r="I225" s="404"/>
      <c r="J225" s="422"/>
    </row>
    <row r="226" spans="1:10" ht="16.5">
      <c r="A226" s="422"/>
      <c r="B226" s="423"/>
      <c r="C226" s="403"/>
      <c r="D226" s="422"/>
      <c r="E226" s="422"/>
      <c r="F226" s="422"/>
      <c r="G226" s="404"/>
      <c r="H226" s="404"/>
      <c r="I226" s="404"/>
      <c r="J226" s="422"/>
    </row>
    <row r="227" spans="1:10" ht="16.5">
      <c r="A227" s="422"/>
      <c r="B227" s="423"/>
      <c r="C227" s="403"/>
      <c r="D227" s="422"/>
      <c r="E227" s="422"/>
      <c r="F227" s="422"/>
      <c r="G227" s="404"/>
      <c r="H227" s="404"/>
      <c r="I227" s="404"/>
      <c r="J227" s="422"/>
    </row>
    <row r="228" spans="1:10" ht="16.5">
      <c r="A228" s="422"/>
      <c r="B228" s="423"/>
      <c r="C228" s="403"/>
      <c r="D228" s="422"/>
      <c r="E228" s="422"/>
      <c r="F228" s="422"/>
      <c r="G228" s="404"/>
      <c r="H228" s="404"/>
      <c r="I228" s="404"/>
      <c r="J228" s="422"/>
    </row>
    <row r="229" spans="1:10" ht="16.5">
      <c r="A229" s="422"/>
      <c r="B229" s="423"/>
      <c r="C229" s="403"/>
      <c r="D229" s="422"/>
      <c r="E229" s="422"/>
      <c r="F229" s="422"/>
      <c r="G229" s="404"/>
      <c r="H229" s="404"/>
      <c r="I229" s="404"/>
      <c r="J229" s="422"/>
    </row>
    <row r="230" spans="1:10" ht="16.5">
      <c r="A230" s="422"/>
      <c r="B230" s="423"/>
      <c r="C230" s="403"/>
      <c r="D230" s="422"/>
      <c r="E230" s="422"/>
      <c r="F230" s="422"/>
      <c r="G230" s="404"/>
      <c r="H230" s="404"/>
      <c r="I230" s="404"/>
      <c r="J230" s="422"/>
    </row>
    <row r="231" spans="1:10" ht="16.5">
      <c r="A231" s="422"/>
      <c r="B231" s="423"/>
      <c r="C231" s="403"/>
      <c r="D231" s="422"/>
      <c r="E231" s="422"/>
      <c r="F231" s="422"/>
      <c r="G231" s="404"/>
      <c r="H231" s="404"/>
      <c r="I231" s="404"/>
      <c r="J231" s="422"/>
    </row>
    <row r="232" spans="1:10" ht="16.5">
      <c r="A232" s="422"/>
      <c r="B232" s="423"/>
      <c r="C232" s="403"/>
      <c r="D232" s="422"/>
      <c r="E232" s="422"/>
      <c r="F232" s="422"/>
      <c r="G232" s="404"/>
      <c r="H232" s="404"/>
      <c r="I232" s="404"/>
      <c r="J232" s="422"/>
    </row>
    <row r="233" spans="1:10" ht="16.5">
      <c r="A233" s="422"/>
      <c r="B233" s="423"/>
      <c r="C233" s="403"/>
      <c r="D233" s="422"/>
      <c r="E233" s="422"/>
      <c r="F233" s="422"/>
      <c r="G233" s="404"/>
      <c r="H233" s="404"/>
      <c r="I233" s="404"/>
      <c r="J233" s="422"/>
    </row>
    <row r="234" spans="1:10" ht="16.5">
      <c r="A234" s="422"/>
      <c r="B234" s="423"/>
      <c r="C234" s="403"/>
      <c r="D234" s="422"/>
      <c r="E234" s="422"/>
      <c r="F234" s="422"/>
      <c r="G234" s="404"/>
      <c r="H234" s="404"/>
      <c r="I234" s="404"/>
      <c r="J234" s="422"/>
    </row>
    <row r="235" spans="1:10" ht="16.5">
      <c r="A235" s="422"/>
      <c r="B235" s="423"/>
      <c r="C235" s="403"/>
      <c r="D235" s="422"/>
      <c r="E235" s="422"/>
      <c r="F235" s="422"/>
      <c r="G235" s="404"/>
      <c r="H235" s="404"/>
      <c r="I235" s="404"/>
      <c r="J235" s="422"/>
    </row>
    <row r="236" spans="1:10" ht="16.5">
      <c r="A236" s="422"/>
      <c r="B236" s="423"/>
      <c r="C236" s="403"/>
      <c r="D236" s="422"/>
      <c r="E236" s="422"/>
      <c r="F236" s="422"/>
      <c r="G236" s="404"/>
      <c r="H236" s="404"/>
      <c r="I236" s="404"/>
      <c r="J236" s="422"/>
    </row>
    <row r="237" spans="1:10" ht="16.5">
      <c r="A237" s="422"/>
      <c r="B237" s="423"/>
      <c r="C237" s="403"/>
      <c r="D237" s="422"/>
      <c r="E237" s="422"/>
      <c r="F237" s="422"/>
      <c r="G237" s="404"/>
      <c r="H237" s="404"/>
      <c r="I237" s="404"/>
      <c r="J237" s="422"/>
    </row>
    <row r="238" spans="1:10" ht="16.5">
      <c r="A238" s="422"/>
      <c r="B238" s="423"/>
      <c r="C238" s="403"/>
      <c r="D238" s="422"/>
      <c r="E238" s="422"/>
      <c r="F238" s="422"/>
      <c r="G238" s="404"/>
      <c r="H238" s="404"/>
      <c r="I238" s="404"/>
      <c r="J238" s="422"/>
    </row>
    <row r="239" spans="1:10" ht="16.5">
      <c r="A239" s="422"/>
      <c r="B239" s="423"/>
      <c r="C239" s="403"/>
      <c r="D239" s="422"/>
      <c r="E239" s="422"/>
      <c r="F239" s="422"/>
      <c r="G239" s="404"/>
      <c r="H239" s="404"/>
      <c r="I239" s="404"/>
      <c r="J239" s="422"/>
    </row>
    <row r="240" spans="1:10" ht="16.5">
      <c r="A240" s="422"/>
      <c r="B240" s="423"/>
      <c r="C240" s="403"/>
      <c r="D240" s="422"/>
      <c r="E240" s="422"/>
      <c r="F240" s="422"/>
      <c r="G240" s="404"/>
      <c r="H240" s="404"/>
      <c r="I240" s="404"/>
      <c r="J240" s="422"/>
    </row>
    <row r="241" spans="1:10" ht="16.5">
      <c r="A241" s="422"/>
      <c r="B241" s="423"/>
      <c r="C241" s="403"/>
      <c r="D241" s="422"/>
      <c r="E241" s="422"/>
      <c r="F241" s="422"/>
      <c r="G241" s="404"/>
      <c r="H241" s="404"/>
      <c r="I241" s="404"/>
      <c r="J241" s="422"/>
    </row>
    <row r="242" spans="1:10" ht="16.5">
      <c r="A242" s="422"/>
      <c r="B242" s="423"/>
      <c r="C242" s="403"/>
      <c r="D242" s="422"/>
      <c r="E242" s="422"/>
      <c r="F242" s="422"/>
      <c r="G242" s="404"/>
      <c r="H242" s="404"/>
      <c r="I242" s="404"/>
      <c r="J242" s="422"/>
    </row>
    <row r="243" spans="1:10" ht="16.5">
      <c r="A243" s="422"/>
      <c r="B243" s="423"/>
      <c r="C243" s="403"/>
      <c r="D243" s="422"/>
      <c r="E243" s="422"/>
      <c r="F243" s="422"/>
      <c r="G243" s="404"/>
      <c r="H243" s="404"/>
      <c r="I243" s="404"/>
      <c r="J243" s="422"/>
    </row>
    <row r="244" spans="1:10" ht="16.5">
      <c r="A244" s="422"/>
      <c r="B244" s="423"/>
      <c r="C244" s="403"/>
      <c r="D244" s="422"/>
      <c r="E244" s="422"/>
      <c r="F244" s="422"/>
      <c r="G244" s="404"/>
      <c r="H244" s="404"/>
      <c r="I244" s="404"/>
      <c r="J244" s="422"/>
    </row>
  </sheetData>
  <mergeCells count="10">
    <mergeCell ref="A3:L3"/>
    <mergeCell ref="I1:J1"/>
    <mergeCell ref="K5:K6"/>
    <mergeCell ref="L5:L6"/>
    <mergeCell ref="A5:A6"/>
    <mergeCell ref="B5:B6"/>
    <mergeCell ref="C5:C6"/>
    <mergeCell ref="D5:D6"/>
    <mergeCell ref="E5:E6"/>
    <mergeCell ref="F5:J5"/>
  </mergeCells>
  <phoneticPr fontId="0" type="noConversion"/>
  <printOptions horizontalCentered="1"/>
  <pageMargins left="0.59055118110236204" right="0.47244094488188998" top="0.511811023622047" bottom="0.62" header="0.31496062992126" footer="0.39370078740157499"/>
  <pageSetup paperSize="9" scale="85" firstPageNumber="138" fitToHeight="0" orientation="landscape" r:id="rId1"/>
  <headerFooter alignWithMargins="0"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57"/>
  <sheetViews>
    <sheetView view="pageBreakPreview" topLeftCell="B1" zoomScaleNormal="70" zoomScaleSheetLayoutView="100" workbookViewId="0">
      <selection activeCell="M40" sqref="M40"/>
    </sheetView>
  </sheetViews>
  <sheetFormatPr defaultRowHeight="15.75"/>
  <cols>
    <col min="1" max="1" width="6.5703125" style="429" customWidth="1"/>
    <col min="2" max="2" width="40.140625" style="400" customWidth="1"/>
    <col min="3" max="3" width="15" style="400" customWidth="1"/>
    <col min="4" max="4" width="14.42578125" style="401" customWidth="1"/>
    <col min="5" max="5" width="14.42578125" style="401" hidden="1" customWidth="1"/>
    <col min="6" max="6" width="14.42578125" style="401" customWidth="1"/>
    <col min="7" max="12" width="12.42578125" style="399" customWidth="1"/>
    <col min="13" max="13" width="17.28515625" style="399" customWidth="1"/>
    <col min="14" max="16384" width="9.140625" style="399"/>
  </cols>
  <sheetData>
    <row r="1" spans="1:25" ht="29.25" customHeight="1">
      <c r="A1" s="399"/>
      <c r="B1" s="562" t="s">
        <v>722</v>
      </c>
      <c r="C1" s="401"/>
      <c r="I1" s="578"/>
      <c r="J1" s="605"/>
      <c r="K1" s="1159"/>
      <c r="L1" s="1159"/>
      <c r="M1" s="1159"/>
    </row>
    <row r="2" spans="1:25" ht="29.25" customHeight="1">
      <c r="A2" s="1174" t="s">
        <v>706</v>
      </c>
      <c r="B2" s="1174"/>
      <c r="C2" s="1174"/>
      <c r="D2" s="1174"/>
      <c r="E2" s="1174"/>
      <c r="F2" s="1174"/>
      <c r="G2" s="1174"/>
      <c r="H2" s="1174"/>
      <c r="I2" s="1174"/>
      <c r="J2" s="1174"/>
      <c r="K2" s="1174"/>
      <c r="L2" s="1174"/>
      <c r="M2" s="1174"/>
    </row>
    <row r="3" spans="1:25" ht="19.5" customHeight="1">
      <c r="A3" s="1171" t="s">
        <v>820</v>
      </c>
      <c r="B3" s="1171"/>
      <c r="C3" s="1171"/>
      <c r="D3" s="1171"/>
      <c r="E3" s="1171"/>
      <c r="F3" s="1171"/>
      <c r="G3" s="1171"/>
      <c r="H3" s="1171"/>
      <c r="I3" s="1171"/>
      <c r="J3" s="1171"/>
      <c r="K3" s="1171"/>
      <c r="L3" s="1171"/>
      <c r="M3" s="1171"/>
    </row>
    <row r="4" spans="1:25" ht="18.75" customHeight="1">
      <c r="A4" s="422"/>
      <c r="B4" s="423"/>
      <c r="C4" s="423"/>
      <c r="D4" s="403"/>
      <c r="E4" s="403"/>
      <c r="F4" s="403"/>
      <c r="G4" s="404"/>
      <c r="H4" s="404"/>
      <c r="I4" s="404"/>
      <c r="J4" s="404"/>
      <c r="K4" s="404"/>
      <c r="L4" s="404"/>
      <c r="M4" s="404"/>
    </row>
    <row r="5" spans="1:25" ht="32.25" customHeight="1">
      <c r="A5" s="1164" t="s">
        <v>0</v>
      </c>
      <c r="B5" s="1164" t="s">
        <v>287</v>
      </c>
      <c r="C5" s="1164" t="s">
        <v>184</v>
      </c>
      <c r="D5" s="1164" t="s">
        <v>317</v>
      </c>
      <c r="E5" s="409"/>
      <c r="F5" s="1164" t="s">
        <v>323</v>
      </c>
      <c r="G5" s="1167" t="s">
        <v>765</v>
      </c>
      <c r="H5" s="1168"/>
      <c r="I5" s="1168"/>
      <c r="J5" s="1168"/>
      <c r="K5" s="1169"/>
      <c r="L5" s="1180" t="s">
        <v>532</v>
      </c>
      <c r="M5" s="1180" t="s">
        <v>533</v>
      </c>
    </row>
    <row r="6" spans="1:25" s="505" customFormat="1" ht="38.25" customHeight="1">
      <c r="A6" s="1165"/>
      <c r="B6" s="1165"/>
      <c r="C6" s="1165"/>
      <c r="D6" s="1165"/>
      <c r="E6" s="405" t="s">
        <v>144</v>
      </c>
      <c r="F6" s="1165"/>
      <c r="G6" s="369" t="s">
        <v>707</v>
      </c>
      <c r="H6" s="369" t="s">
        <v>708</v>
      </c>
      <c r="I6" s="369" t="s">
        <v>709</v>
      </c>
      <c r="J6" s="369" t="s">
        <v>710</v>
      </c>
      <c r="K6" s="369" t="s">
        <v>711</v>
      </c>
      <c r="L6" s="1181"/>
      <c r="M6" s="1181"/>
    </row>
    <row r="7" spans="1:25" s="507" customFormat="1" ht="27.75" customHeight="1">
      <c r="A7" s="407" t="s">
        <v>101</v>
      </c>
      <c r="B7" s="408" t="s">
        <v>437</v>
      </c>
      <c r="C7" s="405"/>
      <c r="D7" s="598"/>
      <c r="E7" s="598"/>
      <c r="F7" s="598"/>
      <c r="G7" s="599"/>
      <c r="H7" s="599"/>
      <c r="I7" s="599"/>
      <c r="J7" s="575"/>
      <c r="K7" s="575"/>
      <c r="L7" s="575"/>
      <c r="M7" s="506"/>
    </row>
    <row r="8" spans="1:25" s="413" customFormat="1" ht="27.75" customHeight="1">
      <c r="A8" s="407">
        <v>1</v>
      </c>
      <c r="B8" s="414" t="s">
        <v>438</v>
      </c>
      <c r="C8" s="405"/>
      <c r="D8" s="598"/>
      <c r="E8" s="598"/>
      <c r="F8" s="598"/>
      <c r="G8" s="746"/>
      <c r="H8" s="599"/>
      <c r="I8" s="599"/>
      <c r="J8" s="575"/>
      <c r="K8" s="575"/>
      <c r="L8" s="575"/>
      <c r="M8" s="506"/>
      <c r="N8" s="496"/>
      <c r="P8" s="495"/>
      <c r="Q8" s="496"/>
      <c r="S8" s="495"/>
      <c r="T8" s="496"/>
      <c r="V8" s="495"/>
      <c r="W8" s="496"/>
      <c r="Y8" s="495"/>
    </row>
    <row r="9" spans="1:25" s="413" customFormat="1" ht="27.75" customHeight="1">
      <c r="A9" s="415"/>
      <c r="B9" s="498" t="s">
        <v>439</v>
      </c>
      <c r="C9" s="409" t="s">
        <v>440</v>
      </c>
      <c r="D9" s="978">
        <v>4582</v>
      </c>
      <c r="E9" s="755">
        <v>41372</v>
      </c>
      <c r="F9" s="978">
        <v>7813</v>
      </c>
      <c r="G9" s="978">
        <v>4496</v>
      </c>
      <c r="H9" s="978">
        <v>4863</v>
      </c>
      <c r="I9" s="978">
        <v>4879</v>
      </c>
      <c r="J9" s="978">
        <v>4990</v>
      </c>
      <c r="K9" s="978">
        <v>4964</v>
      </c>
      <c r="L9" s="978">
        <f>K9</f>
        <v>4964</v>
      </c>
      <c r="M9" s="1070" t="s">
        <v>42</v>
      </c>
      <c r="N9" s="1183"/>
      <c r="P9" s="495"/>
      <c r="Q9" s="496"/>
      <c r="S9" s="495"/>
      <c r="T9" s="496"/>
      <c r="V9" s="495"/>
      <c r="W9" s="496"/>
      <c r="Y9" s="495"/>
    </row>
    <row r="10" spans="1:25" s="413" customFormat="1" ht="27.75" customHeight="1">
      <c r="A10" s="407">
        <v>2</v>
      </c>
      <c r="B10" s="408" t="s">
        <v>441</v>
      </c>
      <c r="C10" s="409"/>
      <c r="D10" s="755"/>
      <c r="E10" s="604"/>
      <c r="F10" s="604"/>
      <c r="G10" s="604"/>
      <c r="H10" s="604"/>
      <c r="I10" s="604"/>
      <c r="J10" s="604"/>
      <c r="K10" s="604"/>
      <c r="L10" s="604"/>
      <c r="M10" s="532"/>
      <c r="N10" s="1183"/>
    </row>
    <row r="11" spans="1:25" ht="27.75" customHeight="1">
      <c r="A11" s="415"/>
      <c r="B11" s="504" t="s">
        <v>442</v>
      </c>
      <c r="C11" s="409" t="s">
        <v>440</v>
      </c>
      <c r="D11" s="978">
        <v>7298</v>
      </c>
      <c r="E11" s="755">
        <v>64595</v>
      </c>
      <c r="F11" s="978">
        <v>7420</v>
      </c>
      <c r="G11" s="978">
        <v>7185</v>
      </c>
      <c r="H11" s="978">
        <v>7110</v>
      </c>
      <c r="I11" s="978">
        <v>7316</v>
      </c>
      <c r="J11" s="978">
        <v>7555</v>
      </c>
      <c r="K11" s="978">
        <v>7867</v>
      </c>
      <c r="L11" s="978">
        <f>K11</f>
        <v>7867</v>
      </c>
      <c r="M11" s="1070" t="s">
        <v>78</v>
      </c>
      <c r="N11" s="1183"/>
    </row>
    <row r="12" spans="1:25" s="413" customFormat="1" ht="27.75" customHeight="1">
      <c r="A12" s="407">
        <v>3</v>
      </c>
      <c r="B12" s="414" t="s">
        <v>443</v>
      </c>
      <c r="C12" s="409"/>
      <c r="D12" s="978"/>
      <c r="E12" s="755"/>
      <c r="F12" s="978"/>
      <c r="G12" s="978"/>
      <c r="H12" s="978"/>
      <c r="I12" s="978"/>
      <c r="J12" s="978"/>
      <c r="K12" s="978"/>
      <c r="L12" s="978"/>
      <c r="M12" s="532"/>
      <c r="N12" s="1183"/>
      <c r="P12" s="495"/>
      <c r="Q12" s="496"/>
      <c r="S12" s="495"/>
      <c r="T12" s="496"/>
      <c r="V12" s="495"/>
      <c r="W12" s="496"/>
      <c r="Y12" s="495"/>
    </row>
    <row r="13" spans="1:25" ht="27.75" customHeight="1">
      <c r="A13" s="415"/>
      <c r="B13" s="504" t="s">
        <v>444</v>
      </c>
      <c r="C13" s="409" t="s">
        <v>440</v>
      </c>
      <c r="D13" s="978">
        <v>3798</v>
      </c>
      <c r="E13" s="755">
        <v>40530</v>
      </c>
      <c r="F13" s="978">
        <v>5800</v>
      </c>
      <c r="G13" s="978">
        <v>3382</v>
      </c>
      <c r="H13" s="978">
        <v>3838</v>
      </c>
      <c r="I13" s="978">
        <v>4511</v>
      </c>
      <c r="J13" s="978">
        <v>4510</v>
      </c>
      <c r="K13" s="978">
        <v>5011</v>
      </c>
      <c r="L13" s="978">
        <f>K13</f>
        <v>5011</v>
      </c>
      <c r="M13" s="1070" t="s">
        <v>42</v>
      </c>
      <c r="N13" s="1183"/>
    </row>
    <row r="14" spans="1:25" s="413" customFormat="1" ht="27.75" customHeight="1">
      <c r="A14" s="407">
        <v>4</v>
      </c>
      <c r="B14" s="408" t="s">
        <v>445</v>
      </c>
      <c r="C14" s="409"/>
      <c r="D14" s="978"/>
      <c r="E14" s="755"/>
      <c r="F14" s="978"/>
      <c r="G14" s="978"/>
      <c r="H14" s="978"/>
      <c r="I14" s="978"/>
      <c r="J14" s="978"/>
      <c r="K14" s="978"/>
      <c r="L14" s="978"/>
      <c r="M14" s="532"/>
      <c r="N14" s="1183"/>
    </row>
    <row r="15" spans="1:25" ht="27.75" customHeight="1">
      <c r="A15" s="415"/>
      <c r="B15" s="504" t="s">
        <v>446</v>
      </c>
      <c r="C15" s="409" t="s">
        <v>440</v>
      </c>
      <c r="D15" s="978">
        <v>1347</v>
      </c>
      <c r="E15" s="755">
        <v>15194</v>
      </c>
      <c r="F15" s="978">
        <v>1422</v>
      </c>
      <c r="G15" s="978">
        <v>1185</v>
      </c>
      <c r="H15" s="978">
        <v>1220</v>
      </c>
      <c r="I15" s="978">
        <v>1212</v>
      </c>
      <c r="J15" s="978">
        <v>1232</v>
      </c>
      <c r="K15" s="978">
        <v>1473</v>
      </c>
      <c r="L15" s="978">
        <f>K15</f>
        <v>1473</v>
      </c>
      <c r="M15" s="1070" t="s">
        <v>78</v>
      </c>
      <c r="N15" s="1183"/>
    </row>
    <row r="16" spans="1:25" s="518" customFormat="1" ht="27.75" customHeight="1">
      <c r="A16" s="512" t="s">
        <v>102</v>
      </c>
      <c r="B16" s="513" t="s">
        <v>447</v>
      </c>
      <c r="C16" s="516"/>
      <c r="D16" s="586"/>
      <c r="E16" s="586"/>
      <c r="F16" s="586"/>
      <c r="G16" s="586"/>
      <c r="H16" s="586"/>
      <c r="I16" s="586"/>
      <c r="J16" s="517"/>
      <c r="K16" s="517"/>
      <c r="L16" s="517"/>
      <c r="M16" s="517"/>
      <c r="N16" s="1183"/>
    </row>
    <row r="17" spans="1:14" s="511" customFormat="1" ht="27.75" hidden="1" customHeight="1">
      <c r="A17" s="512">
        <v>1</v>
      </c>
      <c r="B17" s="513" t="s">
        <v>448</v>
      </c>
      <c r="C17" s="516"/>
      <c r="D17" s="758"/>
      <c r="E17" s="758"/>
      <c r="F17" s="758"/>
      <c r="G17" s="759"/>
      <c r="H17" s="759"/>
      <c r="I17" s="759"/>
      <c r="J17" s="760"/>
      <c r="K17" s="760"/>
      <c r="L17" s="760"/>
      <c r="M17" s="519"/>
      <c r="N17" s="520"/>
    </row>
    <row r="18" spans="1:14" s="515" customFormat="1" ht="26.25" hidden="1" customHeight="1">
      <c r="A18" s="508"/>
      <c r="B18" s="521" t="s">
        <v>660</v>
      </c>
      <c r="C18" s="510" t="s">
        <v>450</v>
      </c>
      <c r="D18" s="704"/>
      <c r="E18" s="704">
        <v>3668</v>
      </c>
      <c r="F18" s="704"/>
      <c r="G18" s="764"/>
      <c r="H18" s="764"/>
      <c r="I18" s="764"/>
      <c r="J18" s="765"/>
      <c r="K18" s="765"/>
      <c r="L18" s="765"/>
      <c r="M18" s="751"/>
      <c r="N18" s="524"/>
    </row>
    <row r="19" spans="1:14" s="515" customFormat="1" ht="26.25" hidden="1" customHeight="1">
      <c r="A19" s="508"/>
      <c r="B19" s="521" t="s">
        <v>648</v>
      </c>
      <c r="C19" s="510" t="s">
        <v>450</v>
      </c>
      <c r="D19" s="704"/>
      <c r="E19" s="704"/>
      <c r="F19" s="704"/>
      <c r="G19" s="764"/>
      <c r="H19" s="764"/>
      <c r="I19" s="764"/>
      <c r="J19" s="765"/>
      <c r="K19" s="765"/>
      <c r="L19" s="765"/>
      <c r="M19" s="751"/>
      <c r="N19" s="524"/>
    </row>
    <row r="20" spans="1:14" s="515" customFormat="1" ht="26.25" hidden="1" customHeight="1">
      <c r="A20" s="508"/>
      <c r="B20" s="521" t="s">
        <v>649</v>
      </c>
      <c r="C20" s="510" t="s">
        <v>450</v>
      </c>
      <c r="D20" s="704"/>
      <c r="E20" s="704"/>
      <c r="F20" s="704"/>
      <c r="G20" s="764"/>
      <c r="H20" s="764"/>
      <c r="I20" s="764"/>
      <c r="J20" s="765"/>
      <c r="K20" s="765"/>
      <c r="L20" s="765"/>
      <c r="M20" s="751"/>
      <c r="N20" s="524"/>
    </row>
    <row r="21" spans="1:14" s="515" customFormat="1" ht="26.25" hidden="1" customHeight="1">
      <c r="A21" s="508"/>
      <c r="B21" s="521" t="s">
        <v>650</v>
      </c>
      <c r="C21" s="510" t="s">
        <v>450</v>
      </c>
      <c r="D21" s="704"/>
      <c r="E21" s="704"/>
      <c r="F21" s="704"/>
      <c r="G21" s="764"/>
      <c r="H21" s="764"/>
      <c r="I21" s="764"/>
      <c r="J21" s="765"/>
      <c r="K21" s="765"/>
      <c r="L21" s="765"/>
      <c r="M21" s="751"/>
      <c r="N21" s="524"/>
    </row>
    <row r="22" spans="1:14" s="511" customFormat="1" ht="39" hidden="1" customHeight="1">
      <c r="A22" s="512"/>
      <c r="B22" s="522" t="s">
        <v>661</v>
      </c>
      <c r="C22" s="523" t="s">
        <v>452</v>
      </c>
      <c r="D22" s="601"/>
      <c r="E22" s="601"/>
      <c r="F22" s="601"/>
      <c r="G22" s="761"/>
      <c r="H22" s="761"/>
      <c r="I22" s="761"/>
      <c r="J22" s="762"/>
      <c r="K22" s="762"/>
      <c r="L22" s="762"/>
      <c r="M22" s="1071"/>
      <c r="N22" s="520"/>
    </row>
    <row r="23" spans="1:14" s="511" customFormat="1" ht="39" hidden="1" customHeight="1">
      <c r="A23" s="512">
        <v>2</v>
      </c>
      <c r="B23" s="513" t="s">
        <v>453</v>
      </c>
      <c r="C23" s="516"/>
      <c r="D23" s="758"/>
      <c r="E23" s="758"/>
      <c r="F23" s="758"/>
      <c r="G23" s="763"/>
      <c r="H23" s="763"/>
      <c r="I23" s="763"/>
      <c r="J23" s="600"/>
      <c r="K23" s="600"/>
      <c r="L23" s="600"/>
      <c r="M23" s="600"/>
      <c r="N23" s="520"/>
    </row>
    <row r="24" spans="1:14" s="515" customFormat="1" ht="26.25" hidden="1" customHeight="1">
      <c r="A24" s="508"/>
      <c r="B24" s="514" t="s">
        <v>454</v>
      </c>
      <c r="C24" s="510" t="s">
        <v>450</v>
      </c>
      <c r="D24" s="704"/>
      <c r="E24" s="704">
        <v>5183</v>
      </c>
      <c r="F24" s="704"/>
      <c r="G24" s="764"/>
      <c r="H24" s="764"/>
      <c r="I24" s="764"/>
      <c r="J24" s="765"/>
      <c r="K24" s="765"/>
      <c r="L24" s="765"/>
      <c r="M24" s="751"/>
      <c r="N24" s="524"/>
    </row>
    <row r="25" spans="1:14" s="515" customFormat="1" ht="26.25" hidden="1" customHeight="1">
      <c r="A25" s="508"/>
      <c r="B25" s="521" t="s">
        <v>648</v>
      </c>
      <c r="C25" s="510" t="s">
        <v>450</v>
      </c>
      <c r="D25" s="704"/>
      <c r="E25" s="704"/>
      <c r="F25" s="704"/>
      <c r="G25" s="764"/>
      <c r="H25" s="764"/>
      <c r="I25" s="764"/>
      <c r="J25" s="765"/>
      <c r="K25" s="765"/>
      <c r="L25" s="765"/>
      <c r="M25" s="751"/>
      <c r="N25" s="524"/>
    </row>
    <row r="26" spans="1:14" s="515" customFormat="1" ht="26.25" hidden="1" customHeight="1">
      <c r="A26" s="508"/>
      <c r="B26" s="521" t="s">
        <v>649</v>
      </c>
      <c r="C26" s="510" t="s">
        <v>450</v>
      </c>
      <c r="D26" s="704"/>
      <c r="E26" s="704"/>
      <c r="F26" s="704"/>
      <c r="G26" s="764"/>
      <c r="H26" s="764"/>
      <c r="I26" s="764"/>
      <c r="J26" s="765"/>
      <c r="K26" s="765"/>
      <c r="L26" s="765"/>
      <c r="M26" s="751"/>
      <c r="N26" s="524"/>
    </row>
    <row r="27" spans="1:14" s="515" customFormat="1" ht="26.25" hidden="1" customHeight="1">
      <c r="A27" s="508"/>
      <c r="B27" s="521" t="s">
        <v>650</v>
      </c>
      <c r="C27" s="510" t="s">
        <v>450</v>
      </c>
      <c r="D27" s="704"/>
      <c r="E27" s="704"/>
      <c r="F27" s="704"/>
      <c r="G27" s="764"/>
      <c r="H27" s="764"/>
      <c r="I27" s="764"/>
      <c r="J27" s="765"/>
      <c r="K27" s="765"/>
      <c r="L27" s="765"/>
      <c r="M27" s="751"/>
      <c r="N27" s="524"/>
    </row>
    <row r="28" spans="1:14" s="528" customFormat="1" ht="38.25" hidden="1" customHeight="1">
      <c r="A28" s="525"/>
      <c r="B28" s="522" t="s">
        <v>73</v>
      </c>
      <c r="C28" s="523" t="s">
        <v>301</v>
      </c>
      <c r="D28" s="601"/>
      <c r="E28" s="601"/>
      <c r="F28" s="601"/>
      <c r="G28" s="587"/>
      <c r="H28" s="587"/>
      <c r="I28" s="587"/>
      <c r="J28" s="526"/>
      <c r="K28" s="526"/>
      <c r="L28" s="526"/>
      <c r="M28" s="751"/>
      <c r="N28" s="527"/>
    </row>
    <row r="29" spans="1:14" s="515" customFormat="1" ht="26.25" hidden="1" customHeight="1">
      <c r="A29" s="508"/>
      <c r="B29" s="521" t="s">
        <v>648</v>
      </c>
      <c r="C29" s="510" t="s">
        <v>450</v>
      </c>
      <c r="D29" s="704"/>
      <c r="E29" s="704"/>
      <c r="F29" s="704"/>
      <c r="G29" s="764"/>
      <c r="H29" s="764"/>
      <c r="I29" s="764"/>
      <c r="J29" s="765"/>
      <c r="K29" s="765"/>
      <c r="L29" s="765"/>
      <c r="M29" s="751"/>
      <c r="N29" s="524"/>
    </row>
    <row r="30" spans="1:14" s="515" customFormat="1" ht="26.25" hidden="1" customHeight="1">
      <c r="A30" s="508"/>
      <c r="B30" s="521" t="s">
        <v>649</v>
      </c>
      <c r="C30" s="510" t="s">
        <v>450</v>
      </c>
      <c r="D30" s="704"/>
      <c r="E30" s="704"/>
      <c r="F30" s="704"/>
      <c r="G30" s="764"/>
      <c r="H30" s="764"/>
      <c r="I30" s="764"/>
      <c r="J30" s="765"/>
      <c r="K30" s="765"/>
      <c r="L30" s="765"/>
      <c r="M30" s="751"/>
      <c r="N30" s="524"/>
    </row>
    <row r="31" spans="1:14" s="515" customFormat="1" ht="26.25" hidden="1" customHeight="1">
      <c r="A31" s="508"/>
      <c r="B31" s="521" t="s">
        <v>650</v>
      </c>
      <c r="C31" s="510" t="s">
        <v>450</v>
      </c>
      <c r="D31" s="704"/>
      <c r="E31" s="704"/>
      <c r="F31" s="704"/>
      <c r="G31" s="764"/>
      <c r="H31" s="764"/>
      <c r="I31" s="764"/>
      <c r="J31" s="765"/>
      <c r="K31" s="765"/>
      <c r="L31" s="765"/>
      <c r="M31" s="751"/>
      <c r="N31" s="524"/>
    </row>
    <row r="32" spans="1:14" s="515" customFormat="1" ht="36.75" hidden="1" customHeight="1">
      <c r="A32" s="508"/>
      <c r="B32" s="514" t="s">
        <v>455</v>
      </c>
      <c r="C32" s="523" t="str">
        <f>C18</f>
        <v xml:space="preserve"> Người </v>
      </c>
      <c r="D32" s="588"/>
      <c r="E32" s="588">
        <f>2007+807</f>
        <v>2814</v>
      </c>
      <c r="F32" s="588"/>
      <c r="G32" s="589"/>
      <c r="H32" s="589"/>
      <c r="I32" s="588"/>
      <c r="J32" s="529"/>
      <c r="K32" s="529"/>
      <c r="L32" s="529"/>
      <c r="M32" s="751"/>
    </row>
    <row r="33" spans="1:14" s="515" customFormat="1" ht="26.25" hidden="1" customHeight="1">
      <c r="A33" s="508"/>
      <c r="B33" s="521" t="s">
        <v>648</v>
      </c>
      <c r="C33" s="510" t="s">
        <v>450</v>
      </c>
      <c r="D33" s="704"/>
      <c r="E33" s="704"/>
      <c r="F33" s="704"/>
      <c r="G33" s="764"/>
      <c r="H33" s="764"/>
      <c r="I33" s="764"/>
      <c r="J33" s="765"/>
      <c r="K33" s="765"/>
      <c r="L33" s="765"/>
      <c r="M33" s="751"/>
      <c r="N33" s="524"/>
    </row>
    <row r="34" spans="1:14" s="515" customFormat="1" ht="26.25" hidden="1" customHeight="1">
      <c r="A34" s="508"/>
      <c r="B34" s="521" t="s">
        <v>649</v>
      </c>
      <c r="C34" s="510" t="s">
        <v>450</v>
      </c>
      <c r="D34" s="704"/>
      <c r="E34" s="704"/>
      <c r="F34" s="704"/>
      <c r="G34" s="764"/>
      <c r="H34" s="764"/>
      <c r="I34" s="764"/>
      <c r="J34" s="765"/>
      <c r="K34" s="765"/>
      <c r="L34" s="765"/>
      <c r="M34" s="751"/>
      <c r="N34" s="524"/>
    </row>
    <row r="35" spans="1:14" s="515" customFormat="1" ht="26.25" hidden="1" customHeight="1">
      <c r="A35" s="508"/>
      <c r="B35" s="521" t="s">
        <v>650</v>
      </c>
      <c r="C35" s="510" t="s">
        <v>450</v>
      </c>
      <c r="D35" s="704"/>
      <c r="E35" s="704"/>
      <c r="F35" s="704"/>
      <c r="G35" s="764"/>
      <c r="H35" s="764"/>
      <c r="I35" s="764"/>
      <c r="J35" s="765"/>
      <c r="K35" s="765"/>
      <c r="L35" s="765"/>
      <c r="M35" s="751"/>
      <c r="N35" s="524"/>
    </row>
    <row r="36" spans="1:14" s="528" customFormat="1" ht="39.75" hidden="1" customHeight="1">
      <c r="A36" s="525"/>
      <c r="B36" s="522" t="s">
        <v>456</v>
      </c>
      <c r="C36" s="523" t="s">
        <v>301</v>
      </c>
      <c r="D36" s="601"/>
      <c r="E36" s="601"/>
      <c r="F36" s="601"/>
      <c r="G36" s="602"/>
      <c r="H36" s="602"/>
      <c r="I36" s="602"/>
      <c r="J36" s="603"/>
      <c r="K36" s="603"/>
      <c r="L36" s="603"/>
      <c r="M36" s="751"/>
    </row>
    <row r="37" spans="1:14" s="515" customFormat="1" ht="26.25" hidden="1" customHeight="1">
      <c r="A37" s="508"/>
      <c r="B37" s="521" t="s">
        <v>648</v>
      </c>
      <c r="C37" s="510" t="s">
        <v>450</v>
      </c>
      <c r="D37" s="704"/>
      <c r="E37" s="704"/>
      <c r="F37" s="704"/>
      <c r="G37" s="764"/>
      <c r="H37" s="764"/>
      <c r="I37" s="764"/>
      <c r="J37" s="765"/>
      <c r="K37" s="765"/>
      <c r="L37" s="765"/>
      <c r="M37" s="751"/>
      <c r="N37" s="524"/>
    </row>
    <row r="38" spans="1:14" s="515" customFormat="1" ht="26.25" hidden="1" customHeight="1">
      <c r="A38" s="508"/>
      <c r="B38" s="521" t="s">
        <v>649</v>
      </c>
      <c r="C38" s="510" t="s">
        <v>450</v>
      </c>
      <c r="D38" s="704"/>
      <c r="E38" s="704"/>
      <c r="F38" s="704"/>
      <c r="G38" s="764"/>
      <c r="H38" s="764"/>
      <c r="I38" s="764"/>
      <c r="J38" s="765"/>
      <c r="K38" s="765"/>
      <c r="L38" s="765"/>
      <c r="M38" s="751"/>
      <c r="N38" s="524"/>
    </row>
    <row r="39" spans="1:14" s="515" customFormat="1" ht="26.25" hidden="1" customHeight="1">
      <c r="A39" s="508"/>
      <c r="B39" s="521" t="s">
        <v>650</v>
      </c>
      <c r="C39" s="510" t="s">
        <v>450</v>
      </c>
      <c r="D39" s="704"/>
      <c r="E39" s="704"/>
      <c r="F39" s="704"/>
      <c r="G39" s="764"/>
      <c r="H39" s="764"/>
      <c r="I39" s="764"/>
      <c r="J39" s="765"/>
      <c r="K39" s="765"/>
      <c r="L39" s="765"/>
      <c r="M39" s="751"/>
      <c r="N39" s="524"/>
    </row>
    <row r="40" spans="1:14" s="768" customFormat="1" ht="26.25" customHeight="1">
      <c r="A40" s="415"/>
      <c r="B40" s="498" t="s">
        <v>659</v>
      </c>
      <c r="C40" s="409" t="s">
        <v>651</v>
      </c>
      <c r="D40" s="704">
        <v>3452</v>
      </c>
      <c r="E40" s="704"/>
      <c r="F40" s="704"/>
      <c r="G40" s="978">
        <v>419</v>
      </c>
      <c r="H40" s="978">
        <v>344</v>
      </c>
      <c r="I40" s="978">
        <v>272</v>
      </c>
      <c r="J40" s="978">
        <v>304</v>
      </c>
      <c r="K40" s="978">
        <v>130</v>
      </c>
      <c r="L40" s="978">
        <f>SUM(G40:K40)</f>
        <v>1469</v>
      </c>
      <c r="M40" s="1070"/>
      <c r="N40" s="925"/>
    </row>
    <row r="41" spans="1:14" ht="26.25" customHeight="1">
      <c r="A41" s="415"/>
      <c r="B41" s="416" t="s">
        <v>457</v>
      </c>
      <c r="C41" s="409" t="s">
        <v>301</v>
      </c>
      <c r="D41" s="704"/>
      <c r="E41" s="704"/>
      <c r="F41" s="704"/>
      <c r="G41" s="381">
        <v>28.19</v>
      </c>
      <c r="H41" s="381">
        <v>30.65</v>
      </c>
      <c r="I41" s="381">
        <v>27.15</v>
      </c>
      <c r="J41" s="381">
        <v>27.94</v>
      </c>
      <c r="K41" s="381">
        <v>29.1</v>
      </c>
      <c r="L41" s="1039">
        <f>K41</f>
        <v>29.1</v>
      </c>
      <c r="M41" s="1070"/>
      <c r="N41" s="925"/>
    </row>
    <row r="42" spans="1:14" s="768" customFormat="1" ht="30" hidden="1" customHeight="1">
      <c r="A42" s="407" t="s">
        <v>115</v>
      </c>
      <c r="B42" s="408" t="s">
        <v>654</v>
      </c>
      <c r="C42" s="408"/>
      <c r="D42" s="409"/>
      <c r="E42" s="409"/>
      <c r="F42" s="409"/>
      <c r="G42" s="411"/>
      <c r="H42" s="411"/>
      <c r="I42" s="411"/>
      <c r="J42" s="411"/>
      <c r="K42" s="411"/>
      <c r="L42" s="411"/>
      <c r="M42" s="411"/>
      <c r="N42" s="1072" t="s">
        <v>656</v>
      </c>
    </row>
    <row r="43" spans="1:14" s="769" customFormat="1" ht="26.25" hidden="1" customHeight="1">
      <c r="A43" s="508">
        <v>1</v>
      </c>
      <c r="B43" s="509" t="s">
        <v>663</v>
      </c>
      <c r="C43" s="510" t="s">
        <v>301</v>
      </c>
      <c r="D43" s="764" t="s">
        <v>658</v>
      </c>
      <c r="E43" s="764" t="s">
        <v>658</v>
      </c>
      <c r="F43" s="764" t="s">
        <v>658</v>
      </c>
      <c r="G43" s="764" t="s">
        <v>658</v>
      </c>
      <c r="H43" s="764" t="s">
        <v>658</v>
      </c>
      <c r="I43" s="764" t="s">
        <v>658</v>
      </c>
      <c r="J43" s="764" t="s">
        <v>658</v>
      </c>
      <c r="K43" s="764" t="s">
        <v>658</v>
      </c>
      <c r="L43" s="764" t="s">
        <v>658</v>
      </c>
      <c r="M43" s="764" t="s">
        <v>658</v>
      </c>
      <c r="N43" s="524"/>
    </row>
    <row r="44" spans="1:14" s="769" customFormat="1" ht="26.25" hidden="1" customHeight="1">
      <c r="A44" s="508">
        <v>2</v>
      </c>
      <c r="B44" s="509" t="s">
        <v>664</v>
      </c>
      <c r="C44" s="510" t="s">
        <v>301</v>
      </c>
      <c r="D44" s="764" t="s">
        <v>658</v>
      </c>
      <c r="E44" s="764" t="s">
        <v>658</v>
      </c>
      <c r="F44" s="764" t="s">
        <v>658</v>
      </c>
      <c r="G44" s="764" t="s">
        <v>658</v>
      </c>
      <c r="H44" s="764" t="s">
        <v>658</v>
      </c>
      <c r="I44" s="764" t="s">
        <v>658</v>
      </c>
      <c r="J44" s="764" t="s">
        <v>658</v>
      </c>
      <c r="K44" s="764" t="s">
        <v>658</v>
      </c>
      <c r="L44" s="764" t="s">
        <v>658</v>
      </c>
      <c r="M44" s="764" t="s">
        <v>658</v>
      </c>
      <c r="N44" s="524"/>
    </row>
    <row r="45" spans="1:14" s="769" customFormat="1" ht="26.25" hidden="1" customHeight="1">
      <c r="A45" s="508">
        <v>3</v>
      </c>
      <c r="B45" s="509" t="s">
        <v>665</v>
      </c>
      <c r="C45" s="510" t="s">
        <v>301</v>
      </c>
      <c r="D45" s="764" t="s">
        <v>658</v>
      </c>
      <c r="E45" s="764" t="s">
        <v>658</v>
      </c>
      <c r="F45" s="764" t="s">
        <v>658</v>
      </c>
      <c r="G45" s="764" t="s">
        <v>658</v>
      </c>
      <c r="H45" s="764" t="s">
        <v>658</v>
      </c>
      <c r="I45" s="764" t="s">
        <v>658</v>
      </c>
      <c r="J45" s="764" t="s">
        <v>658</v>
      </c>
      <c r="K45" s="764" t="s">
        <v>658</v>
      </c>
      <c r="L45" s="764" t="s">
        <v>658</v>
      </c>
      <c r="M45" s="764" t="s">
        <v>658</v>
      </c>
      <c r="N45" s="524"/>
    </row>
    <row r="46" spans="1:14" ht="16.5">
      <c r="A46" s="422"/>
      <c r="B46" s="423"/>
      <c r="C46" s="423"/>
      <c r="D46" s="403"/>
      <c r="E46" s="403"/>
      <c r="F46" s="403"/>
      <c r="G46" s="404"/>
      <c r="H46" s="404"/>
      <c r="I46" s="404"/>
      <c r="J46" s="404"/>
      <c r="K46" s="404"/>
      <c r="L46" s="404"/>
      <c r="M46" s="404"/>
    </row>
    <row r="47" spans="1:14" ht="16.5">
      <c r="A47" s="422"/>
      <c r="B47" s="423"/>
      <c r="C47" s="423"/>
      <c r="D47" s="403"/>
      <c r="E47" s="403"/>
      <c r="F47" s="403"/>
      <c r="G47" s="404"/>
      <c r="H47" s="404"/>
      <c r="I47" s="404"/>
      <c r="J47" s="404"/>
      <c r="K47" s="404"/>
      <c r="L47" s="404"/>
      <c r="M47" s="404"/>
    </row>
    <row r="48" spans="1:14" ht="16.5">
      <c r="A48" s="422"/>
      <c r="B48" s="423"/>
      <c r="C48" s="423"/>
      <c r="D48" s="403"/>
      <c r="E48" s="403"/>
      <c r="F48" s="403"/>
      <c r="G48" s="404"/>
      <c r="H48" s="404"/>
      <c r="I48" s="404"/>
      <c r="J48" s="404"/>
      <c r="K48" s="404"/>
      <c r="L48" s="404"/>
      <c r="M48" s="404"/>
    </row>
    <row r="49" spans="1:13" ht="16.5">
      <c r="A49" s="422"/>
      <c r="B49" s="423"/>
      <c r="C49" s="423"/>
      <c r="D49" s="403"/>
      <c r="E49" s="403"/>
      <c r="F49" s="403"/>
      <c r="G49" s="404"/>
      <c r="H49" s="404"/>
      <c r="I49" s="404"/>
      <c r="J49" s="404"/>
      <c r="K49" s="404"/>
      <c r="L49" s="404"/>
      <c r="M49" s="404"/>
    </row>
    <row r="50" spans="1:13" ht="16.5">
      <c r="A50" s="422"/>
      <c r="B50" s="423"/>
      <c r="C50" s="423"/>
      <c r="D50" s="403"/>
      <c r="E50" s="403"/>
      <c r="F50" s="403"/>
      <c r="G50" s="404"/>
      <c r="H50" s="404"/>
      <c r="I50" s="404"/>
      <c r="J50" s="404"/>
      <c r="K50" s="404"/>
      <c r="L50" s="404"/>
      <c r="M50" s="404"/>
    </row>
    <row r="51" spans="1:13" ht="16.5">
      <c r="A51" s="422"/>
      <c r="B51" s="423"/>
      <c r="C51" s="423"/>
      <c r="D51" s="403"/>
      <c r="E51" s="403"/>
      <c r="F51" s="403"/>
      <c r="G51" s="404"/>
      <c r="H51" s="404"/>
      <c r="I51" s="404"/>
      <c r="J51" s="404"/>
      <c r="K51" s="404"/>
      <c r="L51" s="404"/>
      <c r="M51" s="404"/>
    </row>
    <row r="52" spans="1:13" ht="16.5">
      <c r="A52" s="422"/>
      <c r="B52" s="423"/>
      <c r="C52" s="423"/>
      <c r="D52" s="403"/>
      <c r="E52" s="403"/>
      <c r="F52" s="403"/>
      <c r="G52" s="404"/>
      <c r="H52" s="404"/>
      <c r="I52" s="404"/>
      <c r="J52" s="404"/>
      <c r="K52" s="404"/>
      <c r="L52" s="404"/>
      <c r="M52" s="404"/>
    </row>
    <row r="53" spans="1:13" ht="16.5">
      <c r="A53" s="422"/>
      <c r="B53" s="423"/>
      <c r="C53" s="423"/>
      <c r="D53" s="403"/>
      <c r="E53" s="403"/>
      <c r="F53" s="403"/>
      <c r="G53" s="404"/>
      <c r="H53" s="404"/>
      <c r="I53" s="404"/>
      <c r="J53" s="404"/>
      <c r="K53" s="404"/>
      <c r="L53" s="404"/>
      <c r="M53" s="404"/>
    </row>
    <row r="54" spans="1:13" ht="16.5">
      <c r="A54" s="422"/>
      <c r="B54" s="423"/>
      <c r="C54" s="423"/>
      <c r="D54" s="403"/>
      <c r="E54" s="403"/>
      <c r="F54" s="403"/>
      <c r="G54" s="404"/>
      <c r="H54" s="404"/>
      <c r="I54" s="404"/>
      <c r="J54" s="404"/>
      <c r="K54" s="404"/>
      <c r="L54" s="404"/>
      <c r="M54" s="404"/>
    </row>
    <row r="55" spans="1:13" ht="16.5">
      <c r="A55" s="422"/>
      <c r="B55" s="423"/>
      <c r="C55" s="423"/>
      <c r="D55" s="403"/>
      <c r="E55" s="403"/>
      <c r="F55" s="403"/>
      <c r="G55" s="404"/>
      <c r="H55" s="404"/>
      <c r="I55" s="404"/>
      <c r="J55" s="404"/>
      <c r="K55" s="404"/>
      <c r="L55" s="404"/>
      <c r="M55" s="404"/>
    </row>
    <row r="56" spans="1:13" ht="16.5">
      <c r="A56" s="422"/>
      <c r="B56" s="423"/>
      <c r="C56" s="423"/>
      <c r="D56" s="403"/>
      <c r="E56" s="403"/>
      <c r="F56" s="403"/>
      <c r="G56" s="404"/>
      <c r="H56" s="404"/>
      <c r="I56" s="404"/>
      <c r="J56" s="404"/>
      <c r="K56" s="404"/>
      <c r="L56" s="404"/>
      <c r="M56" s="404"/>
    </row>
    <row r="57" spans="1:13" ht="16.5">
      <c r="A57" s="422"/>
      <c r="B57" s="423"/>
      <c r="C57" s="423"/>
      <c r="D57" s="403"/>
      <c r="E57" s="403"/>
      <c r="F57" s="403"/>
      <c r="G57" s="404"/>
      <c r="H57" s="404"/>
      <c r="I57" s="404"/>
      <c r="J57" s="404"/>
      <c r="K57" s="404"/>
      <c r="L57" s="404"/>
      <c r="M57" s="404"/>
    </row>
  </sheetData>
  <mergeCells count="12">
    <mergeCell ref="K1:M1"/>
    <mergeCell ref="A2:M2"/>
    <mergeCell ref="G5:K5"/>
    <mergeCell ref="A5:A6"/>
    <mergeCell ref="A3:M3"/>
    <mergeCell ref="N9:N16"/>
    <mergeCell ref="B5:B6"/>
    <mergeCell ref="C5:C6"/>
    <mergeCell ref="D5:D6"/>
    <mergeCell ref="F5:F6"/>
    <mergeCell ref="L5:L6"/>
    <mergeCell ref="M5:M6"/>
  </mergeCells>
  <phoneticPr fontId="13" type="noConversion"/>
  <printOptions horizontalCentered="1"/>
  <pageMargins left="0.6692913385826772" right="0.47244094488188981" top="0.39370078740157483" bottom="0.51181102362204722" header="0.23622047244094491" footer="0.59055118110236227"/>
  <pageSetup paperSize="9" scale="75" firstPageNumber="138" fitToHeight="0" orientation="landscape" r:id="rId1"/>
  <headerFooter alignWithMargins="0">
    <oddFooter>&amp;R&amp;"Times New Roman,Regular"&amp;12&amp;P/&amp;N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36"/>
  <sheetViews>
    <sheetView view="pageBreakPreview" zoomScaleNormal="70" zoomScaleSheetLayoutView="100" workbookViewId="0">
      <selection activeCell="K22" sqref="K22"/>
    </sheetView>
  </sheetViews>
  <sheetFormatPr defaultRowHeight="15.75"/>
  <cols>
    <col min="1" max="1" width="5.85546875" style="429" customWidth="1"/>
    <col min="2" max="2" width="38.5703125" style="400" customWidth="1"/>
    <col min="3" max="3" width="14.5703125" style="401" customWidth="1"/>
    <col min="4" max="5" width="16" style="401" customWidth="1"/>
    <col min="6" max="6" width="16" style="401" hidden="1" customWidth="1"/>
    <col min="7" max="7" width="15" style="399" customWidth="1"/>
    <col min="8" max="8" width="15.28515625" style="399" customWidth="1"/>
    <col min="9" max="9" width="13.42578125" style="399" customWidth="1"/>
    <col min="10" max="10" width="14.5703125" style="399" customWidth="1"/>
    <col min="11" max="11" width="15" style="399" customWidth="1"/>
    <col min="12" max="12" width="13.42578125" style="399" customWidth="1"/>
    <col min="13" max="13" width="19" style="399" customWidth="1"/>
    <col min="14" max="14" width="21.42578125" style="399" customWidth="1"/>
    <col min="15" max="16384" width="9.140625" style="399"/>
  </cols>
  <sheetData>
    <row r="1" spans="1:14" s="573" customFormat="1" ht="24.75" customHeight="1">
      <c r="B1" s="562" t="s">
        <v>728</v>
      </c>
      <c r="C1" s="574"/>
      <c r="D1" s="574"/>
      <c r="E1" s="574"/>
      <c r="F1" s="574"/>
      <c r="I1" s="578"/>
      <c r="J1" s="1170"/>
      <c r="K1" s="1170"/>
      <c r="M1" s="608"/>
    </row>
    <row r="2" spans="1:14" ht="25.5" customHeight="1">
      <c r="A2" s="1162" t="s">
        <v>458</v>
      </c>
      <c r="B2" s="1162"/>
      <c r="C2" s="1162"/>
      <c r="D2" s="1162"/>
      <c r="E2" s="1162"/>
      <c r="F2" s="1162"/>
      <c r="G2" s="1162"/>
      <c r="H2" s="1162"/>
      <c r="I2" s="1162"/>
      <c r="J2" s="1162"/>
      <c r="K2" s="1162"/>
      <c r="L2" s="1162"/>
      <c r="M2" s="1162"/>
    </row>
    <row r="3" spans="1:14" ht="25.5" customHeight="1">
      <c r="A3" s="1166" t="s">
        <v>820</v>
      </c>
      <c r="B3" s="1166"/>
      <c r="C3" s="1166"/>
      <c r="D3" s="1166"/>
      <c r="E3" s="1166"/>
      <c r="F3" s="1166"/>
      <c r="G3" s="1166"/>
      <c r="H3" s="1166"/>
      <c r="I3" s="1166"/>
      <c r="J3" s="1166"/>
      <c r="K3" s="1166"/>
      <c r="L3" s="1166"/>
      <c r="M3" s="1166"/>
    </row>
    <row r="4" spans="1:14" ht="18" customHeight="1">
      <c r="A4" s="693"/>
      <c r="B4" s="693"/>
      <c r="C4" s="693"/>
      <c r="D4" s="693"/>
      <c r="E4" s="693"/>
      <c r="F4" s="693"/>
      <c r="G4" s="693"/>
      <c r="H4" s="693"/>
      <c r="I4" s="693"/>
      <c r="J4" s="693"/>
      <c r="K4" s="693"/>
    </row>
    <row r="5" spans="1:14" ht="27" customHeight="1">
      <c r="A5" s="1178" t="s">
        <v>0</v>
      </c>
      <c r="B5" s="1178" t="s">
        <v>287</v>
      </c>
      <c r="C5" s="1178" t="s">
        <v>184</v>
      </c>
      <c r="D5" s="1178" t="s">
        <v>339</v>
      </c>
      <c r="E5" s="1178" t="s">
        <v>323</v>
      </c>
      <c r="F5" s="409"/>
      <c r="G5" s="1182" t="s">
        <v>531</v>
      </c>
      <c r="H5" s="1182"/>
      <c r="I5" s="1182"/>
      <c r="J5" s="1182"/>
      <c r="K5" s="1182"/>
      <c r="L5" s="1160" t="s">
        <v>532</v>
      </c>
      <c r="M5" s="1160" t="s">
        <v>533</v>
      </c>
    </row>
    <row r="6" spans="1:14" s="406" customFormat="1" ht="40.5" customHeight="1">
      <c r="A6" s="1178"/>
      <c r="B6" s="1178"/>
      <c r="C6" s="1178"/>
      <c r="D6" s="1178"/>
      <c r="E6" s="1178"/>
      <c r="F6" s="405" t="s">
        <v>144</v>
      </c>
      <c r="G6" s="369" t="s">
        <v>707</v>
      </c>
      <c r="H6" s="369" t="s">
        <v>708</v>
      </c>
      <c r="I6" s="369" t="s">
        <v>709</v>
      </c>
      <c r="J6" s="369" t="s">
        <v>710</v>
      </c>
      <c r="K6" s="369" t="s">
        <v>711</v>
      </c>
      <c r="L6" s="1160"/>
      <c r="M6" s="1160"/>
    </row>
    <row r="7" spans="1:14" s="413" customFormat="1" ht="36.75" customHeight="1">
      <c r="A7" s="407" t="s">
        <v>3</v>
      </c>
      <c r="B7" s="414" t="s">
        <v>459</v>
      </c>
      <c r="C7" s="405"/>
      <c r="D7" s="896"/>
      <c r="E7" s="896"/>
      <c r="F7" s="896"/>
      <c r="G7" s="897"/>
      <c r="H7" s="898"/>
      <c r="I7" s="898"/>
      <c r="J7" s="898"/>
      <c r="K7" s="898"/>
      <c r="L7" s="685"/>
      <c r="M7" s="407"/>
    </row>
    <row r="8" spans="1:14" ht="32.25" customHeight="1">
      <c r="A8" s="415">
        <v>1</v>
      </c>
      <c r="B8" s="416" t="s">
        <v>460</v>
      </c>
      <c r="C8" s="409" t="s">
        <v>461</v>
      </c>
      <c r="D8" s="978">
        <v>51942</v>
      </c>
      <c r="E8" s="978">
        <v>55577</v>
      </c>
      <c r="F8" s="978">
        <v>547378</v>
      </c>
      <c r="G8" s="978">
        <v>52539</v>
      </c>
      <c r="H8" s="978">
        <v>53135</v>
      </c>
      <c r="I8" s="978">
        <v>53738</v>
      </c>
      <c r="J8" s="978">
        <v>57729</v>
      </c>
      <c r="K8" s="978">
        <v>59033</v>
      </c>
      <c r="L8" s="978">
        <f>K8</f>
        <v>59033</v>
      </c>
      <c r="M8" s="415" t="s">
        <v>42</v>
      </c>
    </row>
    <row r="9" spans="1:14" s="766" customFormat="1" ht="32.25" customHeight="1">
      <c r="A9" s="415"/>
      <c r="B9" s="899" t="s">
        <v>462</v>
      </c>
      <c r="C9" s="900" t="str">
        <f>C8</f>
        <v>Người</v>
      </c>
      <c r="D9" s="978">
        <v>48151</v>
      </c>
      <c r="E9" s="978">
        <v>51687</v>
      </c>
      <c r="F9" s="978">
        <f>84.9106/100*F8</f>
        <v>464781.94406800001</v>
      </c>
      <c r="G9" s="978">
        <v>48708</v>
      </c>
      <c r="H9" s="978">
        <v>49249</v>
      </c>
      <c r="I9" s="978">
        <v>49808</v>
      </c>
      <c r="J9" s="978">
        <v>53895</v>
      </c>
      <c r="K9" s="978">
        <f>K8-7900</f>
        <v>51133</v>
      </c>
      <c r="L9" s="978">
        <f>K9</f>
        <v>51133</v>
      </c>
      <c r="M9" s="901" t="s">
        <v>36</v>
      </c>
    </row>
    <row r="10" spans="1:14" s="766" customFormat="1" ht="32.25" customHeight="1">
      <c r="A10" s="415">
        <v>2</v>
      </c>
      <c r="B10" s="1006" t="s">
        <v>598</v>
      </c>
      <c r="C10" s="1007" t="s">
        <v>599</v>
      </c>
      <c r="D10" s="978">
        <f>D8/684.15</f>
        <v>75.921946941460206</v>
      </c>
      <c r="E10" s="978">
        <f t="shared" ref="E10:K10" si="0">E8/684.15</f>
        <v>81.235109259665279</v>
      </c>
      <c r="F10" s="978">
        <f t="shared" si="0"/>
        <v>800.08477673024925</v>
      </c>
      <c r="G10" s="978">
        <f t="shared" si="0"/>
        <v>76.794562595921946</v>
      </c>
      <c r="H10" s="978">
        <f t="shared" si="0"/>
        <v>77.665716582620774</v>
      </c>
      <c r="I10" s="978">
        <f t="shared" si="0"/>
        <v>78.547102243660021</v>
      </c>
      <c r="J10" s="978">
        <f t="shared" si="0"/>
        <v>84.380618285463711</v>
      </c>
      <c r="K10" s="978">
        <f t="shared" si="0"/>
        <v>86.286633048308119</v>
      </c>
      <c r="L10" s="978">
        <f>K10</f>
        <v>86.286633048308119</v>
      </c>
      <c r="M10" s="415"/>
    </row>
    <row r="11" spans="1:14" s="766" customFormat="1" ht="32.25" customHeight="1">
      <c r="A11" s="1073" t="s">
        <v>284</v>
      </c>
      <c r="B11" s="504" t="s">
        <v>768</v>
      </c>
      <c r="C11" s="499" t="s">
        <v>563</v>
      </c>
      <c r="D11" s="1008">
        <v>0.38</v>
      </c>
      <c r="E11" s="1008">
        <v>0.46</v>
      </c>
      <c r="F11" s="1009"/>
      <c r="G11" s="983">
        <v>1.7</v>
      </c>
      <c r="H11" s="1010">
        <v>1.52</v>
      </c>
      <c r="I11" s="1010">
        <v>0.89</v>
      </c>
      <c r="J11" s="1010">
        <v>0.25</v>
      </c>
      <c r="K11" s="1010">
        <v>0.66</v>
      </c>
      <c r="L11" s="1010">
        <v>0.66</v>
      </c>
      <c r="M11" s="415" t="s">
        <v>42</v>
      </c>
    </row>
    <row r="12" spans="1:14" s="766" customFormat="1" ht="58.5" customHeight="1">
      <c r="A12" s="1073" t="s">
        <v>284</v>
      </c>
      <c r="B12" s="380" t="s">
        <v>769</v>
      </c>
      <c r="C12" s="798" t="s">
        <v>600</v>
      </c>
      <c r="D12" s="1011">
        <v>117.3</v>
      </c>
      <c r="E12" s="1011">
        <v>109.5</v>
      </c>
      <c r="F12" s="1124"/>
      <c r="G12" s="1011">
        <v>108.3</v>
      </c>
      <c r="H12" s="1011">
        <v>115.9</v>
      </c>
      <c r="I12" s="1011">
        <v>110.2</v>
      </c>
      <c r="J12" s="1011">
        <v>101</v>
      </c>
      <c r="K12" s="1011">
        <v>109.5</v>
      </c>
      <c r="L12" s="1011">
        <f>K12</f>
        <v>109.5</v>
      </c>
      <c r="M12" s="415" t="s">
        <v>36</v>
      </c>
    </row>
    <row r="13" spans="1:14" s="766" customFormat="1" ht="30" customHeight="1">
      <c r="A13" s="1073" t="s">
        <v>284</v>
      </c>
      <c r="B13" s="902" t="s">
        <v>770</v>
      </c>
      <c r="C13" s="828" t="s">
        <v>626</v>
      </c>
      <c r="D13" s="983">
        <v>16.399999999999999</v>
      </c>
      <c r="E13" s="983">
        <v>19.2</v>
      </c>
      <c r="F13" s="983"/>
      <c r="G13" s="983">
        <v>24.9</v>
      </c>
      <c r="H13" s="983">
        <v>23.2</v>
      </c>
      <c r="I13" s="983">
        <v>21.6</v>
      </c>
      <c r="J13" s="983">
        <v>21.2</v>
      </c>
      <c r="K13" s="983">
        <v>19.399999999999999</v>
      </c>
      <c r="L13" s="983">
        <f>K13</f>
        <v>19.399999999999999</v>
      </c>
      <c r="M13" s="415" t="s">
        <v>42</v>
      </c>
      <c r="N13" s="1003" t="s">
        <v>704</v>
      </c>
    </row>
    <row r="14" spans="1:14" s="766" customFormat="1" ht="30" customHeight="1">
      <c r="A14" s="1073" t="s">
        <v>284</v>
      </c>
      <c r="B14" s="902" t="s">
        <v>771</v>
      </c>
      <c r="C14" s="798" t="s">
        <v>70</v>
      </c>
      <c r="D14" s="903"/>
      <c r="E14" s="903"/>
      <c r="F14" s="1012"/>
      <c r="G14" s="1012"/>
      <c r="H14" s="1012"/>
      <c r="I14" s="907"/>
      <c r="J14" s="907"/>
      <c r="K14" s="907"/>
      <c r="L14" s="907"/>
      <c r="M14" s="415"/>
    </row>
    <row r="15" spans="1:14" s="413" customFormat="1" ht="32.25" customHeight="1">
      <c r="A15" s="407" t="s">
        <v>11</v>
      </c>
      <c r="B15" s="408" t="s">
        <v>463</v>
      </c>
      <c r="C15" s="405"/>
      <c r="D15" s="598"/>
      <c r="E15" s="598"/>
      <c r="F15" s="904"/>
      <c r="G15" s="598"/>
      <c r="H15" s="598"/>
      <c r="I15" s="598"/>
      <c r="J15" s="598"/>
      <c r="K15" s="598"/>
      <c r="L15" s="506"/>
      <c r="M15" s="407"/>
    </row>
    <row r="16" spans="1:14" ht="37.5" customHeight="1">
      <c r="A16" s="415">
        <v>1</v>
      </c>
      <c r="B16" s="420" t="s">
        <v>464</v>
      </c>
      <c r="C16" s="409" t="str">
        <f>C9</f>
        <v>Người</v>
      </c>
      <c r="D16" s="978">
        <v>24932</v>
      </c>
      <c r="E16" s="978">
        <v>32012</v>
      </c>
      <c r="F16" s="978">
        <v>32012</v>
      </c>
      <c r="G16" s="978">
        <v>30267</v>
      </c>
      <c r="H16" s="978">
        <v>30784</v>
      </c>
      <c r="I16" s="978">
        <v>32175</v>
      </c>
      <c r="J16" s="978">
        <v>33192</v>
      </c>
      <c r="K16" s="1135">
        <v>34196</v>
      </c>
      <c r="L16" s="1135">
        <f>K16</f>
        <v>34196</v>
      </c>
      <c r="M16" s="415" t="s">
        <v>78</v>
      </c>
    </row>
    <row r="17" spans="1:14" ht="37.5" customHeight="1">
      <c r="A17" s="415">
        <v>2</v>
      </c>
      <c r="B17" s="420" t="s">
        <v>465</v>
      </c>
      <c r="C17" s="409" t="str">
        <f>C16</f>
        <v>Người</v>
      </c>
      <c r="D17" s="978">
        <v>24558</v>
      </c>
      <c r="E17" s="978">
        <v>31532</v>
      </c>
      <c r="F17" s="978">
        <v>31532</v>
      </c>
      <c r="G17" s="978">
        <v>28859</v>
      </c>
      <c r="H17" s="978">
        <v>29352</v>
      </c>
      <c r="I17" s="978">
        <v>30543</v>
      </c>
      <c r="J17" s="978">
        <v>31643</v>
      </c>
      <c r="K17" s="1135">
        <v>32591</v>
      </c>
      <c r="L17" s="978">
        <f>K17</f>
        <v>32591</v>
      </c>
      <c r="M17" s="415" t="s">
        <v>78</v>
      </c>
    </row>
    <row r="18" spans="1:14" s="766" customFormat="1" ht="29.25" customHeight="1">
      <c r="A18" s="1073"/>
      <c r="B18" s="420" t="s">
        <v>466</v>
      </c>
      <c r="C18" s="409" t="s">
        <v>5</v>
      </c>
      <c r="D18" s="978">
        <f t="shared" ref="D18:L18" si="1">SUM(D19:D21)</f>
        <v>100</v>
      </c>
      <c r="E18" s="978">
        <f t="shared" si="1"/>
        <v>100</v>
      </c>
      <c r="F18" s="978">
        <f t="shared" si="1"/>
        <v>100</v>
      </c>
      <c r="G18" s="978">
        <f t="shared" si="1"/>
        <v>100</v>
      </c>
      <c r="H18" s="978">
        <f t="shared" si="1"/>
        <v>100</v>
      </c>
      <c r="I18" s="978">
        <f t="shared" si="1"/>
        <v>100</v>
      </c>
      <c r="J18" s="978">
        <f t="shared" si="1"/>
        <v>100</v>
      </c>
      <c r="K18" s="978">
        <f t="shared" si="1"/>
        <v>100</v>
      </c>
      <c r="L18" s="978">
        <f t="shared" si="1"/>
        <v>100</v>
      </c>
      <c r="M18" s="901"/>
    </row>
    <row r="19" spans="1:14" ht="30" customHeight="1">
      <c r="A19" s="1073" t="s">
        <v>284</v>
      </c>
      <c r="B19" s="504" t="s">
        <v>772</v>
      </c>
      <c r="C19" s="499" t="s">
        <v>301</v>
      </c>
      <c r="D19" s="1043">
        <v>66.069999999999993</v>
      </c>
      <c r="E19" s="978">
        <v>50</v>
      </c>
      <c r="F19" s="1043">
        <v>50</v>
      </c>
      <c r="G19" s="1043">
        <v>66.14</v>
      </c>
      <c r="H19" s="1043">
        <v>63.75</v>
      </c>
      <c r="I19" s="1043">
        <v>63.46</v>
      </c>
      <c r="J19" s="1043">
        <v>58.84</v>
      </c>
      <c r="K19" s="1042">
        <v>58.5</v>
      </c>
      <c r="L19" s="1042">
        <f>K19</f>
        <v>58.5</v>
      </c>
      <c r="M19" s="1013" t="s">
        <v>42</v>
      </c>
      <c r="N19" s="1184" t="s">
        <v>635</v>
      </c>
    </row>
    <row r="20" spans="1:14" ht="30" customHeight="1">
      <c r="A20" s="1073" t="s">
        <v>284</v>
      </c>
      <c r="B20" s="504" t="s">
        <v>218</v>
      </c>
      <c r="C20" s="499" t="s">
        <v>301</v>
      </c>
      <c r="D20" s="1043">
        <v>12.96</v>
      </c>
      <c r="E20" s="978">
        <v>35</v>
      </c>
      <c r="F20" s="1043">
        <v>35</v>
      </c>
      <c r="G20" s="1043">
        <v>11.45</v>
      </c>
      <c r="H20" s="1043">
        <v>12.22</v>
      </c>
      <c r="I20" s="1043">
        <v>12.37</v>
      </c>
      <c r="J20" s="1043">
        <v>26.93</v>
      </c>
      <c r="K20" s="1042">
        <v>27.9</v>
      </c>
      <c r="L20" s="1042">
        <f>K20</f>
        <v>27.9</v>
      </c>
      <c r="M20" s="1013" t="s">
        <v>42</v>
      </c>
      <c r="N20" s="1184"/>
    </row>
    <row r="21" spans="1:14" ht="30" customHeight="1">
      <c r="A21" s="1073" t="s">
        <v>284</v>
      </c>
      <c r="B21" s="504" t="s">
        <v>149</v>
      </c>
      <c r="C21" s="499" t="s">
        <v>301</v>
      </c>
      <c r="D21" s="1043">
        <f t="shared" ref="D21:K21" si="2">100-D19-D20</f>
        <v>20.970000000000006</v>
      </c>
      <c r="E21" s="978">
        <f t="shared" si="2"/>
        <v>15</v>
      </c>
      <c r="F21" s="1043">
        <f t="shared" si="2"/>
        <v>15</v>
      </c>
      <c r="G21" s="1043">
        <f t="shared" si="2"/>
        <v>22.41</v>
      </c>
      <c r="H21" s="1043">
        <f t="shared" si="2"/>
        <v>24.03</v>
      </c>
      <c r="I21" s="1043">
        <f t="shared" si="2"/>
        <v>24.17</v>
      </c>
      <c r="J21" s="1043">
        <f t="shared" si="2"/>
        <v>14.229999999999997</v>
      </c>
      <c r="K21" s="1042">
        <f t="shared" si="2"/>
        <v>13.600000000000001</v>
      </c>
      <c r="L21" s="1042">
        <f>K21</f>
        <v>13.600000000000001</v>
      </c>
      <c r="M21" s="1013" t="s">
        <v>42</v>
      </c>
      <c r="N21" s="1184"/>
    </row>
    <row r="22" spans="1:14" ht="30" customHeight="1">
      <c r="A22" s="415">
        <v>3</v>
      </c>
      <c r="B22" s="420" t="s">
        <v>734</v>
      </c>
      <c r="C22" s="409" t="s">
        <v>450</v>
      </c>
      <c r="D22" s="978">
        <v>3357</v>
      </c>
      <c r="E22" s="978">
        <v>4880</v>
      </c>
      <c r="F22" s="978">
        <v>4880</v>
      </c>
      <c r="G22" s="978">
        <v>600</v>
      </c>
      <c r="H22" s="978">
        <v>650</v>
      </c>
      <c r="I22" s="978">
        <v>650</v>
      </c>
      <c r="J22" s="978">
        <v>729</v>
      </c>
      <c r="K22" s="978">
        <v>700</v>
      </c>
      <c r="L22" s="978">
        <f>SUM(G22:K22)</f>
        <v>3329</v>
      </c>
      <c r="M22" s="415" t="s">
        <v>42</v>
      </c>
    </row>
    <row r="23" spans="1:14" s="413" customFormat="1" ht="36" customHeight="1">
      <c r="A23" s="407" t="s">
        <v>15</v>
      </c>
      <c r="B23" s="408" t="s">
        <v>469</v>
      </c>
      <c r="C23" s="405"/>
      <c r="D23" s="598"/>
      <c r="E23" s="598"/>
      <c r="F23" s="598"/>
      <c r="G23" s="599"/>
      <c r="H23" s="599"/>
      <c r="I23" s="599"/>
      <c r="J23" s="599"/>
      <c r="K23" s="599"/>
      <c r="L23" s="685"/>
      <c r="M23" s="407"/>
    </row>
    <row r="24" spans="1:14" ht="31.5" customHeight="1">
      <c r="A24" s="415"/>
      <c r="B24" s="420" t="s">
        <v>470</v>
      </c>
      <c r="C24" s="409" t="s">
        <v>471</v>
      </c>
      <c r="D24" s="1004"/>
      <c r="E24" s="1004"/>
      <c r="F24" s="1004"/>
      <c r="G24" s="575">
        <v>2</v>
      </c>
      <c r="H24" s="575">
        <v>2</v>
      </c>
      <c r="I24" s="575">
        <v>2</v>
      </c>
      <c r="J24" s="575">
        <v>2</v>
      </c>
      <c r="K24" s="575">
        <v>2</v>
      </c>
      <c r="L24" s="575">
        <v>2</v>
      </c>
      <c r="M24" s="415"/>
      <c r="N24" s="413" t="s">
        <v>703</v>
      </c>
    </row>
    <row r="25" spans="1:14" s="413" customFormat="1" ht="31.5" customHeight="1">
      <c r="A25" s="407" t="s">
        <v>18</v>
      </c>
      <c r="B25" s="408" t="s">
        <v>724</v>
      </c>
      <c r="C25" s="405"/>
      <c r="D25" s="598"/>
      <c r="E25" s="598"/>
      <c r="F25" s="598"/>
      <c r="G25" s="599"/>
      <c r="H25" s="599"/>
      <c r="I25" s="599"/>
      <c r="J25" s="599"/>
      <c r="K25" s="599"/>
      <c r="L25" s="506"/>
      <c r="M25" s="407"/>
    </row>
    <row r="26" spans="1:14" ht="33.75" customHeight="1">
      <c r="A26" s="415">
        <v>1</v>
      </c>
      <c r="B26" s="420" t="s">
        <v>472</v>
      </c>
      <c r="C26" s="409" t="s">
        <v>5</v>
      </c>
      <c r="D26" s="1014"/>
      <c r="E26" s="1014"/>
      <c r="F26" s="1014">
        <v>53.8</v>
      </c>
      <c r="G26" s="1043">
        <f>5/12*100</f>
        <v>41.666666666666671</v>
      </c>
      <c r="H26" s="1043">
        <f>7/12*100</f>
        <v>58.333333333333336</v>
      </c>
      <c r="I26" s="1043">
        <f>7/12*100</f>
        <v>58.333333333333336</v>
      </c>
      <c r="J26" s="1043">
        <f>7/12*100</f>
        <v>58.333333333333336</v>
      </c>
      <c r="K26" s="1043">
        <f>8/12*100</f>
        <v>66.666666666666657</v>
      </c>
      <c r="L26" s="1043">
        <f>K26</f>
        <v>66.666666666666657</v>
      </c>
      <c r="M26" s="415" t="s">
        <v>36</v>
      </c>
    </row>
    <row r="27" spans="1:14" ht="35.25" customHeight="1">
      <c r="A27" s="415">
        <v>2</v>
      </c>
      <c r="B27" s="420" t="s">
        <v>473</v>
      </c>
      <c r="C27" s="409" t="s">
        <v>5</v>
      </c>
      <c r="D27" s="978">
        <v>100</v>
      </c>
      <c r="E27" s="978"/>
      <c r="F27" s="978">
        <v>82</v>
      </c>
      <c r="G27" s="978">
        <v>100</v>
      </c>
      <c r="H27" s="978">
        <v>100</v>
      </c>
      <c r="I27" s="978">
        <v>100</v>
      </c>
      <c r="J27" s="978">
        <v>100</v>
      </c>
      <c r="K27" s="978">
        <v>100</v>
      </c>
      <c r="L27" s="978">
        <v>100</v>
      </c>
      <c r="M27" s="978"/>
    </row>
    <row r="28" spans="1:14" s="413" customFormat="1" ht="31.5" customHeight="1">
      <c r="A28" s="407" t="s">
        <v>474</v>
      </c>
      <c r="B28" s="408" t="s">
        <v>475</v>
      </c>
      <c r="C28" s="405"/>
      <c r="D28" s="598"/>
      <c r="E28" s="598"/>
      <c r="F28" s="598"/>
      <c r="G28" s="599"/>
      <c r="H28" s="599"/>
      <c r="I28" s="599"/>
      <c r="J28" s="599"/>
      <c r="K28" s="599"/>
      <c r="L28" s="411"/>
      <c r="M28" s="415"/>
    </row>
    <row r="29" spans="1:14" ht="38.25" customHeight="1">
      <c r="A29" s="415">
        <v>1</v>
      </c>
      <c r="B29" s="906" t="s">
        <v>476</v>
      </c>
      <c r="C29" s="409" t="s">
        <v>477</v>
      </c>
      <c r="D29" s="1043">
        <f>D30</f>
        <v>17.71</v>
      </c>
      <c r="E29" s="978">
        <f t="shared" ref="E29:K29" si="3">E30</f>
        <v>18</v>
      </c>
      <c r="F29" s="1043">
        <f t="shared" si="3"/>
        <v>29.9</v>
      </c>
      <c r="G29" s="1043">
        <f t="shared" si="3"/>
        <v>19.794819086773636</v>
      </c>
      <c r="H29" s="1043">
        <f t="shared" si="3"/>
        <v>21.454784981650512</v>
      </c>
      <c r="I29" s="1043">
        <f t="shared" si="3"/>
        <v>24.191447392906323</v>
      </c>
      <c r="J29" s="1043">
        <f t="shared" si="3"/>
        <v>22.519011242183304</v>
      </c>
      <c r="K29" s="1043">
        <f t="shared" si="3"/>
        <v>25.409516710992158</v>
      </c>
      <c r="L29" s="1043">
        <f>L30</f>
        <v>25.409516710992158</v>
      </c>
      <c r="M29" s="415" t="s">
        <v>78</v>
      </c>
    </row>
    <row r="30" spans="1:14" ht="32.25" customHeight="1">
      <c r="A30" s="1041" t="s">
        <v>284</v>
      </c>
      <c r="B30" s="908" t="s">
        <v>773</v>
      </c>
      <c r="C30" s="499" t="s">
        <v>477</v>
      </c>
      <c r="D30" s="1043">
        <v>17.71</v>
      </c>
      <c r="E30" s="978">
        <v>18</v>
      </c>
      <c r="F30" s="1043">
        <v>29.9</v>
      </c>
      <c r="G30" s="1043">
        <f>104*10000/52539</f>
        <v>19.794819086773636</v>
      </c>
      <c r="H30" s="1043">
        <f>114*10000/53135</f>
        <v>21.454784981650512</v>
      </c>
      <c r="I30" s="1043">
        <f>130*10000/53738</f>
        <v>24.191447392906323</v>
      </c>
      <c r="J30" s="1043">
        <f>130*10000/57729</f>
        <v>22.519011242183304</v>
      </c>
      <c r="K30" s="1043">
        <f>150*10000/59033</f>
        <v>25.409516710992158</v>
      </c>
      <c r="L30" s="1043">
        <f>K30</f>
        <v>25.409516710992158</v>
      </c>
      <c r="M30" s="415" t="s">
        <v>78</v>
      </c>
    </row>
    <row r="31" spans="1:14" ht="32.25" hidden="1" customHeight="1">
      <c r="A31" s="415"/>
      <c r="B31" s="908" t="s">
        <v>479</v>
      </c>
      <c r="C31" s="499" t="s">
        <v>477</v>
      </c>
      <c r="D31" s="1005"/>
      <c r="E31" s="907"/>
      <c r="F31" s="891"/>
      <c r="G31" s="1005"/>
      <c r="H31" s="1005"/>
      <c r="I31" s="1005"/>
      <c r="J31" s="1005"/>
      <c r="K31" s="1005"/>
      <c r="L31" s="1015"/>
      <c r="M31" s="415"/>
    </row>
    <row r="32" spans="1:14" ht="32.25" customHeight="1">
      <c r="A32" s="415">
        <v>2</v>
      </c>
      <c r="B32" s="906" t="s">
        <v>480</v>
      </c>
      <c r="C32" s="409" t="s">
        <v>481</v>
      </c>
      <c r="D32" s="1043">
        <f>44*10000/51942</f>
        <v>8.4709868699703517</v>
      </c>
      <c r="E32" s="1042">
        <v>9.5</v>
      </c>
      <c r="F32" s="1043">
        <v>10.87</v>
      </c>
      <c r="G32" s="1043">
        <f>44*10000/52539</f>
        <v>8.3747311520965386</v>
      </c>
      <c r="H32" s="1043">
        <f>49*10000/53135</f>
        <v>9.2217935447445178</v>
      </c>
      <c r="I32" s="1042">
        <f>50*10000/53738</f>
        <v>9.3044028434255086</v>
      </c>
      <c r="J32" s="1043">
        <f>55*10000/57729</f>
        <v>9.5272739870775514</v>
      </c>
      <c r="K32" s="978">
        <f>59*10000/59033</f>
        <v>9.9944099063235825</v>
      </c>
      <c r="L32" s="978">
        <f>K32</f>
        <v>9.9944099063235825</v>
      </c>
      <c r="M32" s="415" t="s">
        <v>36</v>
      </c>
    </row>
    <row r="33" spans="1:14" ht="38.25" customHeight="1">
      <c r="A33" s="415">
        <v>3</v>
      </c>
      <c r="B33" s="909" t="s">
        <v>526</v>
      </c>
      <c r="C33" s="409" t="s">
        <v>527</v>
      </c>
      <c r="D33" s="907"/>
      <c r="E33" s="907"/>
      <c r="F33" s="891">
        <v>65</v>
      </c>
      <c r="G33" s="1016"/>
      <c r="H33" s="1016"/>
      <c r="I33" s="1005">
        <v>3</v>
      </c>
      <c r="J33" s="1005">
        <v>1</v>
      </c>
      <c r="K33" s="1017">
        <v>1</v>
      </c>
      <c r="L33" s="411">
        <v>5</v>
      </c>
      <c r="M33" s="415" t="s">
        <v>42</v>
      </c>
    </row>
    <row r="34" spans="1:14" ht="33" customHeight="1">
      <c r="A34" s="415">
        <v>4</v>
      </c>
      <c r="B34" s="906" t="s">
        <v>482</v>
      </c>
      <c r="C34" s="409" t="s">
        <v>563</v>
      </c>
      <c r="D34" s="1042">
        <v>36.9</v>
      </c>
      <c r="E34" s="978">
        <v>20</v>
      </c>
      <c r="F34" s="1043">
        <v>34.200000000000003</v>
      </c>
      <c r="G34" s="1042">
        <v>31.3</v>
      </c>
      <c r="H34" s="1042">
        <v>33.5</v>
      </c>
      <c r="I34" s="978">
        <v>37</v>
      </c>
      <c r="J34" s="1042">
        <v>42.5</v>
      </c>
      <c r="K34" s="1042">
        <v>37.700000000000003</v>
      </c>
      <c r="L34" s="1042">
        <f>K34</f>
        <v>37.700000000000003</v>
      </c>
      <c r="M34" s="415" t="s">
        <v>637</v>
      </c>
    </row>
    <row r="35" spans="1:14" ht="33" customHeight="1">
      <c r="A35" s="415">
        <v>5</v>
      </c>
      <c r="B35" s="906" t="s">
        <v>483</v>
      </c>
      <c r="C35" s="409" t="s">
        <v>563</v>
      </c>
      <c r="D35" s="1042">
        <v>46.9</v>
      </c>
      <c r="E35" s="978">
        <v>35</v>
      </c>
      <c r="F35" s="1043">
        <v>46.6</v>
      </c>
      <c r="G35" s="1042">
        <v>39.1</v>
      </c>
      <c r="H35" s="1042">
        <v>38.5</v>
      </c>
      <c r="I35" s="1042">
        <v>45.2</v>
      </c>
      <c r="J35" s="1042">
        <v>54.2</v>
      </c>
      <c r="K35" s="1042">
        <v>44.5</v>
      </c>
      <c r="L35" s="1042">
        <f>K35</f>
        <v>44.5</v>
      </c>
      <c r="M35" s="415" t="s">
        <v>42</v>
      </c>
    </row>
    <row r="36" spans="1:14" ht="40.5" customHeight="1">
      <c r="A36" s="415">
        <v>6</v>
      </c>
      <c r="B36" s="906" t="s">
        <v>484</v>
      </c>
      <c r="C36" s="409" t="s">
        <v>563</v>
      </c>
      <c r="D36" s="1042">
        <v>20.7</v>
      </c>
      <c r="E36" s="1042">
        <v>18.399999999999999</v>
      </c>
      <c r="F36" s="1042">
        <v>18.8</v>
      </c>
      <c r="G36" s="1042">
        <v>19.7</v>
      </c>
      <c r="H36" s="1042">
        <v>18.8</v>
      </c>
      <c r="I36" s="1042">
        <v>17.5</v>
      </c>
      <c r="J36" s="1042">
        <v>17.399999999999999</v>
      </c>
      <c r="K36" s="978">
        <v>17</v>
      </c>
      <c r="L36" s="978">
        <f>K36</f>
        <v>17</v>
      </c>
      <c r="M36" s="415" t="s">
        <v>36</v>
      </c>
    </row>
    <row r="37" spans="1:14" ht="38.25" customHeight="1">
      <c r="A37" s="415">
        <v>7</v>
      </c>
      <c r="B37" s="632" t="s">
        <v>528</v>
      </c>
      <c r="C37" s="409" t="s">
        <v>301</v>
      </c>
      <c r="D37" s="1043">
        <f>4/12*100</f>
        <v>33.333333333333329</v>
      </c>
      <c r="E37" s="1043">
        <f>10/12*100</f>
        <v>83.333333333333343</v>
      </c>
      <c r="F37" s="1043">
        <v>30.8</v>
      </c>
      <c r="G37" s="978">
        <v>50</v>
      </c>
      <c r="H37" s="1043">
        <f>7/12*100</f>
        <v>58.333333333333336</v>
      </c>
      <c r="I37" s="1043">
        <f>8/12*100</f>
        <v>66.666666666666657</v>
      </c>
      <c r="J37" s="978">
        <f>9/12*100</f>
        <v>75</v>
      </c>
      <c r="K37" s="1043">
        <f>10/12*100</f>
        <v>83.333333333333343</v>
      </c>
      <c r="L37" s="1043">
        <f>K37</f>
        <v>83.333333333333343</v>
      </c>
      <c r="M37" s="415" t="s">
        <v>36</v>
      </c>
    </row>
    <row r="38" spans="1:14" ht="38.25" customHeight="1">
      <c r="A38" s="415">
        <v>8</v>
      </c>
      <c r="B38" s="420" t="s">
        <v>485</v>
      </c>
      <c r="C38" s="409" t="s">
        <v>301</v>
      </c>
      <c r="D38" s="1042">
        <v>94.3</v>
      </c>
      <c r="E38" s="978">
        <v>95</v>
      </c>
      <c r="F38" s="1043">
        <v>94</v>
      </c>
      <c r="G38" s="1042">
        <v>96.4</v>
      </c>
      <c r="H38" s="1042">
        <v>95.4</v>
      </c>
      <c r="I38" s="1042">
        <v>93.6</v>
      </c>
      <c r="J38" s="1042">
        <v>95.7</v>
      </c>
      <c r="K38" s="978">
        <v>95</v>
      </c>
      <c r="L38" s="978">
        <f>K38</f>
        <v>95</v>
      </c>
      <c r="M38" s="415" t="s">
        <v>36</v>
      </c>
    </row>
    <row r="39" spans="1:14" ht="39.75" customHeight="1">
      <c r="A39" s="415">
        <v>9</v>
      </c>
      <c r="B39" s="420" t="s">
        <v>725</v>
      </c>
      <c r="C39" s="409" t="s">
        <v>301</v>
      </c>
      <c r="D39" s="978">
        <v>100</v>
      </c>
      <c r="E39" s="978">
        <v>100</v>
      </c>
      <c r="F39" s="978">
        <v>100</v>
      </c>
      <c r="G39" s="978">
        <v>100</v>
      </c>
      <c r="H39" s="978">
        <v>100</v>
      </c>
      <c r="I39" s="978">
        <v>100</v>
      </c>
      <c r="J39" s="978">
        <v>100</v>
      </c>
      <c r="K39" s="978">
        <v>100</v>
      </c>
      <c r="L39" s="978">
        <v>100</v>
      </c>
      <c r="M39" s="415" t="s">
        <v>36</v>
      </c>
    </row>
    <row r="40" spans="1:14" ht="42.4" customHeight="1">
      <c r="A40" s="415">
        <v>10</v>
      </c>
      <c r="B40" s="420" t="s">
        <v>726</v>
      </c>
      <c r="C40" s="409" t="s">
        <v>301</v>
      </c>
      <c r="D40" s="978">
        <v>97</v>
      </c>
      <c r="E40" s="978">
        <v>99</v>
      </c>
      <c r="F40" s="1043">
        <v>98</v>
      </c>
      <c r="G40" s="1043">
        <v>96.82</v>
      </c>
      <c r="H40" s="978">
        <v>98</v>
      </c>
      <c r="I40" s="978">
        <v>98</v>
      </c>
      <c r="J40" s="1042">
        <v>98.5</v>
      </c>
      <c r="K40" s="978">
        <v>99</v>
      </c>
      <c r="L40" s="978">
        <v>99</v>
      </c>
      <c r="M40" s="415" t="s">
        <v>36</v>
      </c>
    </row>
    <row r="41" spans="1:14" s="686" customFormat="1" ht="37.5" hidden="1" customHeight="1">
      <c r="A41" s="407" t="s">
        <v>546</v>
      </c>
      <c r="B41" s="408" t="s">
        <v>567</v>
      </c>
      <c r="C41" s="405"/>
      <c r="D41" s="1018"/>
      <c r="E41" s="1018"/>
      <c r="F41" s="1019"/>
      <c r="G41" s="1019"/>
      <c r="H41" s="1020"/>
      <c r="I41" s="1020"/>
      <c r="J41" s="1020"/>
      <c r="K41" s="1021"/>
      <c r="L41" s="506"/>
      <c r="M41" s="506"/>
      <c r="N41" s="1022" t="s">
        <v>632</v>
      </c>
    </row>
    <row r="42" spans="1:14" s="686" customFormat="1" ht="39" hidden="1" customHeight="1">
      <c r="A42" s="407" t="s">
        <v>101</v>
      </c>
      <c r="B42" s="408" t="s">
        <v>568</v>
      </c>
      <c r="C42" s="1023" t="s">
        <v>564</v>
      </c>
      <c r="D42" s="1018"/>
      <c r="E42" s="1018"/>
      <c r="F42" s="1019"/>
      <c r="G42" s="1019"/>
      <c r="H42" s="1020"/>
      <c r="I42" s="1020"/>
      <c r="J42" s="1020"/>
      <c r="K42" s="1021"/>
      <c r="L42" s="506"/>
      <c r="M42" s="506"/>
      <c r="N42" s="413"/>
    </row>
    <row r="43" spans="1:14" s="687" customFormat="1" ht="34.5" hidden="1" customHeight="1">
      <c r="A43" s="982">
        <v>1</v>
      </c>
      <c r="B43" s="378" t="s">
        <v>565</v>
      </c>
      <c r="C43" s="1023" t="s">
        <v>564</v>
      </c>
      <c r="D43" s="798"/>
      <c r="E43" s="798"/>
      <c r="F43" s="798"/>
      <c r="G43" s="1024"/>
      <c r="H43" s="798"/>
      <c r="I43" s="798"/>
      <c r="J43" s="1024"/>
      <c r="K43" s="798"/>
      <c r="L43" s="411"/>
      <c r="M43" s="411"/>
      <c r="N43" s="399"/>
    </row>
    <row r="44" spans="1:14" s="687" customFormat="1" ht="34.5" hidden="1" customHeight="1">
      <c r="A44" s="798">
        <v>2</v>
      </c>
      <c r="B44" s="378" t="s">
        <v>373</v>
      </c>
      <c r="C44" s="1023" t="s">
        <v>564</v>
      </c>
      <c r="D44" s="798"/>
      <c r="E44" s="798"/>
      <c r="F44" s="798"/>
      <c r="G44" s="1024"/>
      <c r="H44" s="798"/>
      <c r="I44" s="798"/>
      <c r="J44" s="1024"/>
      <c r="K44" s="798"/>
      <c r="L44" s="411"/>
      <c r="M44" s="411"/>
      <c r="N44" s="399"/>
    </row>
    <row r="45" spans="1:14" s="687" customFormat="1" ht="34.5" hidden="1" customHeight="1">
      <c r="A45" s="982">
        <v>3</v>
      </c>
      <c r="B45" s="378" t="s">
        <v>566</v>
      </c>
      <c r="C45" s="1023" t="s">
        <v>564</v>
      </c>
      <c r="D45" s="798"/>
      <c r="E45" s="798"/>
      <c r="F45" s="798"/>
      <c r="G45" s="1024"/>
      <c r="H45" s="798"/>
      <c r="I45" s="798"/>
      <c r="J45" s="1024"/>
      <c r="K45" s="798"/>
      <c r="L45" s="411"/>
      <c r="M45" s="411"/>
      <c r="N45" s="399"/>
    </row>
    <row r="46" spans="1:14" s="687" customFormat="1" ht="36.75" hidden="1" customHeight="1">
      <c r="A46" s="806" t="s">
        <v>102</v>
      </c>
      <c r="B46" s="370" t="s">
        <v>727</v>
      </c>
      <c r="C46" s="1025"/>
      <c r="D46" s="370"/>
      <c r="E46" s="370"/>
      <c r="F46" s="370"/>
      <c r="G46" s="370"/>
      <c r="H46" s="370"/>
      <c r="I46" s="370"/>
      <c r="J46" s="370"/>
      <c r="K46" s="370"/>
      <c r="L46" s="411"/>
      <c r="M46" s="411"/>
      <c r="N46" s="399"/>
    </row>
    <row r="47" spans="1:14" s="687" customFormat="1" ht="30.75" hidden="1" customHeight="1">
      <c r="A47" s="982">
        <v>1</v>
      </c>
      <c r="B47" s="378" t="s">
        <v>565</v>
      </c>
      <c r="C47" s="798" t="s">
        <v>5</v>
      </c>
      <c r="D47" s="798"/>
      <c r="E47" s="798"/>
      <c r="F47" s="798"/>
      <c r="G47" s="1024"/>
      <c r="H47" s="798"/>
      <c r="I47" s="798"/>
      <c r="J47" s="1024"/>
      <c r="K47" s="798"/>
      <c r="L47" s="411"/>
      <c r="M47" s="411"/>
      <c r="N47" s="399"/>
    </row>
    <row r="48" spans="1:14" s="687" customFormat="1" ht="30.75" hidden="1" customHeight="1">
      <c r="A48" s="798">
        <v>2</v>
      </c>
      <c r="B48" s="378" t="s">
        <v>373</v>
      </c>
      <c r="C48" s="798" t="s">
        <v>5</v>
      </c>
      <c r="D48" s="798"/>
      <c r="E48" s="798"/>
      <c r="F48" s="798"/>
      <c r="G48" s="1024"/>
      <c r="H48" s="798"/>
      <c r="I48" s="798"/>
      <c r="J48" s="1024"/>
      <c r="K48" s="798"/>
      <c r="L48" s="411"/>
      <c r="M48" s="411"/>
      <c r="N48" s="399"/>
    </row>
    <row r="49" spans="1:14" s="687" customFormat="1" ht="30.75" hidden="1" customHeight="1">
      <c r="A49" s="982">
        <v>3</v>
      </c>
      <c r="B49" s="378" t="s">
        <v>566</v>
      </c>
      <c r="C49" s="798" t="s">
        <v>5</v>
      </c>
      <c r="D49" s="798"/>
      <c r="E49" s="798"/>
      <c r="F49" s="798"/>
      <c r="G49" s="1024"/>
      <c r="H49" s="798"/>
      <c r="I49" s="798"/>
      <c r="J49" s="1024"/>
      <c r="K49" s="798"/>
      <c r="L49" s="411"/>
      <c r="M49" s="411"/>
      <c r="N49" s="399"/>
    </row>
    <row r="50" spans="1:14" ht="16.5">
      <c r="A50" s="422"/>
      <c r="B50" s="423"/>
      <c r="C50" s="403"/>
      <c r="D50" s="403"/>
      <c r="E50" s="403"/>
      <c r="F50" s="403"/>
      <c r="G50" s="404"/>
      <c r="H50" s="404"/>
      <c r="I50" s="404"/>
      <c r="J50" s="404"/>
      <c r="K50" s="404"/>
    </row>
    <row r="51" spans="1:14" ht="16.5">
      <c r="A51" s="422"/>
      <c r="B51" s="423"/>
      <c r="C51" s="403"/>
      <c r="D51" s="403"/>
      <c r="E51" s="403"/>
      <c r="F51" s="403"/>
      <c r="G51" s="404"/>
      <c r="H51" s="404"/>
      <c r="I51" s="404"/>
      <c r="J51" s="404"/>
      <c r="K51" s="404"/>
    </row>
    <row r="52" spans="1:14" ht="16.5">
      <c r="A52" s="422"/>
      <c r="B52" s="423"/>
      <c r="C52" s="403"/>
      <c r="D52" s="403"/>
      <c r="E52" s="403"/>
      <c r="F52" s="403"/>
      <c r="G52" s="404"/>
      <c r="H52" s="404"/>
      <c r="I52" s="404"/>
      <c r="J52" s="404"/>
      <c r="K52" s="404"/>
    </row>
    <row r="53" spans="1:14" ht="16.5">
      <c r="A53" s="422"/>
      <c r="B53" s="423"/>
      <c r="C53" s="403"/>
      <c r="D53" s="403"/>
      <c r="E53" s="403"/>
      <c r="F53" s="403"/>
      <c r="G53" s="404"/>
      <c r="H53" s="404"/>
      <c r="I53" s="404"/>
      <c r="J53" s="404"/>
      <c r="K53" s="404"/>
    </row>
    <row r="54" spans="1:14" ht="16.5">
      <c r="A54" s="422"/>
      <c r="B54" s="423"/>
      <c r="C54" s="403"/>
      <c r="D54" s="403"/>
      <c r="E54" s="403"/>
      <c r="F54" s="403"/>
      <c r="G54" s="404"/>
      <c r="H54" s="404"/>
      <c r="I54" s="404"/>
      <c r="J54" s="404"/>
      <c r="K54" s="404"/>
    </row>
    <row r="55" spans="1:14" ht="16.5">
      <c r="A55" s="422"/>
      <c r="B55" s="423"/>
      <c r="C55" s="403"/>
      <c r="D55" s="403"/>
      <c r="E55" s="403"/>
      <c r="F55" s="403"/>
      <c r="G55" s="404"/>
      <c r="H55" s="404"/>
      <c r="I55" s="404"/>
      <c r="J55" s="404"/>
      <c r="K55" s="404"/>
    </row>
    <row r="56" spans="1:14" ht="16.5">
      <c r="A56" s="422"/>
      <c r="B56" s="423"/>
      <c r="C56" s="403"/>
      <c r="D56" s="403"/>
      <c r="E56" s="403"/>
      <c r="F56" s="403"/>
      <c r="G56" s="404"/>
      <c r="H56" s="404"/>
      <c r="I56" s="404"/>
      <c r="J56" s="404"/>
      <c r="K56" s="404"/>
    </row>
    <row r="57" spans="1:14" ht="16.5">
      <c r="A57" s="422"/>
      <c r="B57" s="423"/>
      <c r="C57" s="403"/>
      <c r="D57" s="403"/>
      <c r="E57" s="403"/>
      <c r="F57" s="403"/>
      <c r="G57" s="404"/>
      <c r="H57" s="404"/>
      <c r="I57" s="404"/>
      <c r="J57" s="404"/>
      <c r="K57" s="404"/>
    </row>
    <row r="58" spans="1:14" ht="16.5">
      <c r="A58" s="422"/>
      <c r="B58" s="423"/>
      <c r="C58" s="403"/>
      <c r="D58" s="403"/>
      <c r="E58" s="403"/>
      <c r="F58" s="403"/>
      <c r="G58" s="404"/>
      <c r="H58" s="404"/>
      <c r="I58" s="404"/>
      <c r="J58" s="404"/>
      <c r="K58" s="404"/>
    </row>
    <row r="59" spans="1:14" ht="16.5">
      <c r="A59" s="422"/>
      <c r="B59" s="423"/>
      <c r="C59" s="403"/>
      <c r="D59" s="403"/>
      <c r="E59" s="403"/>
      <c r="F59" s="403"/>
      <c r="G59" s="404"/>
      <c r="H59" s="404"/>
      <c r="I59" s="404"/>
      <c r="J59" s="404"/>
      <c r="K59" s="404"/>
    </row>
    <row r="60" spans="1:14" ht="16.5">
      <c r="A60" s="422"/>
      <c r="B60" s="423"/>
      <c r="C60" s="403"/>
      <c r="D60" s="403"/>
      <c r="E60" s="403"/>
      <c r="F60" s="403"/>
      <c r="G60" s="404"/>
      <c r="H60" s="404"/>
      <c r="I60" s="404"/>
      <c r="J60" s="404"/>
      <c r="K60" s="404"/>
    </row>
    <row r="61" spans="1:14" ht="16.5">
      <c r="A61" s="422"/>
      <c r="B61" s="423"/>
      <c r="C61" s="403"/>
      <c r="D61" s="403"/>
      <c r="E61" s="403"/>
      <c r="F61" s="403"/>
      <c r="G61" s="404"/>
      <c r="H61" s="404"/>
      <c r="I61" s="404"/>
      <c r="J61" s="404"/>
      <c r="K61" s="404"/>
    </row>
    <row r="62" spans="1:14" ht="16.5">
      <c r="A62" s="422"/>
      <c r="B62" s="423"/>
      <c r="C62" s="403"/>
      <c r="D62" s="403"/>
      <c r="E62" s="403"/>
      <c r="F62" s="403"/>
      <c r="G62" s="404"/>
      <c r="H62" s="404"/>
      <c r="I62" s="404"/>
      <c r="J62" s="404"/>
      <c r="K62" s="404"/>
    </row>
    <row r="63" spans="1:14" ht="16.5">
      <c r="A63" s="422"/>
      <c r="B63" s="423"/>
      <c r="C63" s="403"/>
      <c r="D63" s="403"/>
      <c r="E63" s="403"/>
      <c r="F63" s="403"/>
      <c r="G63" s="404"/>
      <c r="H63" s="404"/>
      <c r="I63" s="404"/>
      <c r="J63" s="404"/>
      <c r="K63" s="404"/>
    </row>
    <row r="64" spans="1:14" ht="16.5">
      <c r="A64" s="422"/>
      <c r="B64" s="423"/>
      <c r="C64" s="403"/>
      <c r="D64" s="403"/>
      <c r="E64" s="403"/>
      <c r="F64" s="403"/>
      <c r="G64" s="404"/>
      <c r="H64" s="404"/>
      <c r="I64" s="404"/>
      <c r="J64" s="404"/>
      <c r="K64" s="404"/>
    </row>
    <row r="65" spans="1:11" ht="16.5">
      <c r="A65" s="422"/>
      <c r="B65" s="423"/>
      <c r="C65" s="403"/>
      <c r="D65" s="403"/>
      <c r="E65" s="403"/>
      <c r="F65" s="403"/>
      <c r="G65" s="404"/>
      <c r="H65" s="404"/>
      <c r="I65" s="404"/>
      <c r="J65" s="404"/>
      <c r="K65" s="404"/>
    </row>
    <row r="66" spans="1:11" ht="16.5">
      <c r="A66" s="422"/>
      <c r="B66" s="423"/>
      <c r="C66" s="403"/>
      <c r="D66" s="403"/>
      <c r="E66" s="403"/>
      <c r="F66" s="403"/>
      <c r="G66" s="404"/>
      <c r="H66" s="404"/>
      <c r="I66" s="404"/>
      <c r="J66" s="404"/>
      <c r="K66" s="404"/>
    </row>
    <row r="67" spans="1:11" ht="16.5">
      <c r="A67" s="422"/>
      <c r="B67" s="423"/>
      <c r="C67" s="403"/>
      <c r="D67" s="403"/>
      <c r="E67" s="403"/>
      <c r="F67" s="403"/>
      <c r="G67" s="404"/>
      <c r="H67" s="404"/>
      <c r="I67" s="404"/>
      <c r="J67" s="404"/>
      <c r="K67" s="404"/>
    </row>
    <row r="68" spans="1:11" ht="16.5">
      <c r="A68" s="422"/>
      <c r="B68" s="423"/>
      <c r="C68" s="403"/>
      <c r="D68" s="403"/>
      <c r="E68" s="403"/>
      <c r="F68" s="403"/>
      <c r="G68" s="404"/>
      <c r="H68" s="404"/>
      <c r="I68" s="404"/>
      <c r="J68" s="404"/>
      <c r="K68" s="404"/>
    </row>
    <row r="69" spans="1:11" ht="16.5">
      <c r="A69" s="422"/>
      <c r="B69" s="423"/>
      <c r="C69" s="403"/>
      <c r="D69" s="403"/>
      <c r="E69" s="403"/>
      <c r="F69" s="403"/>
      <c r="G69" s="404"/>
      <c r="H69" s="404"/>
      <c r="I69" s="404"/>
      <c r="J69" s="404"/>
      <c r="K69" s="404"/>
    </row>
    <row r="70" spans="1:11" ht="16.5">
      <c r="A70" s="422"/>
      <c r="B70" s="423"/>
      <c r="C70" s="403"/>
      <c r="D70" s="403"/>
      <c r="E70" s="403"/>
      <c r="F70" s="403"/>
      <c r="G70" s="404"/>
      <c r="H70" s="404"/>
      <c r="I70" s="404"/>
      <c r="J70" s="404"/>
      <c r="K70" s="404"/>
    </row>
    <row r="71" spans="1:11" ht="16.5">
      <c r="A71" s="422"/>
      <c r="B71" s="423"/>
      <c r="C71" s="403"/>
      <c r="D71" s="403"/>
      <c r="E71" s="403"/>
      <c r="F71" s="403"/>
      <c r="G71" s="404"/>
      <c r="H71" s="404"/>
      <c r="I71" s="404"/>
      <c r="J71" s="404"/>
      <c r="K71" s="404"/>
    </row>
    <row r="72" spans="1:11" ht="16.5">
      <c r="A72" s="422"/>
      <c r="B72" s="423"/>
      <c r="C72" s="403"/>
      <c r="D72" s="403"/>
      <c r="E72" s="403"/>
      <c r="F72" s="403"/>
      <c r="G72" s="404"/>
      <c r="H72" s="404"/>
      <c r="I72" s="404"/>
      <c r="J72" s="404"/>
      <c r="K72" s="404"/>
    </row>
    <row r="73" spans="1:11" ht="16.5">
      <c r="A73" s="422"/>
      <c r="B73" s="423"/>
      <c r="C73" s="403"/>
      <c r="D73" s="403"/>
      <c r="E73" s="403"/>
      <c r="F73" s="403"/>
      <c r="G73" s="404"/>
      <c r="H73" s="404"/>
      <c r="I73" s="404"/>
      <c r="J73" s="404"/>
      <c r="K73" s="404"/>
    </row>
    <row r="74" spans="1:11" ht="16.5">
      <c r="A74" s="422"/>
      <c r="B74" s="423"/>
      <c r="C74" s="403"/>
      <c r="D74" s="403"/>
      <c r="E74" s="403"/>
      <c r="F74" s="403"/>
      <c r="G74" s="404"/>
      <c r="H74" s="404"/>
      <c r="I74" s="404"/>
      <c r="J74" s="404"/>
      <c r="K74" s="404"/>
    </row>
    <row r="75" spans="1:11" ht="16.5">
      <c r="A75" s="422"/>
      <c r="B75" s="423"/>
      <c r="C75" s="403"/>
      <c r="D75" s="403"/>
      <c r="E75" s="403"/>
      <c r="F75" s="403"/>
      <c r="G75" s="404"/>
      <c r="H75" s="404"/>
      <c r="I75" s="404"/>
      <c r="J75" s="404"/>
      <c r="K75" s="404"/>
    </row>
    <row r="76" spans="1:11" ht="16.5">
      <c r="A76" s="422"/>
      <c r="B76" s="423"/>
      <c r="C76" s="403"/>
      <c r="D76" s="403"/>
      <c r="E76" s="403"/>
      <c r="F76" s="403"/>
      <c r="G76" s="404"/>
      <c r="H76" s="404"/>
      <c r="I76" s="404"/>
      <c r="J76" s="404"/>
      <c r="K76" s="404"/>
    </row>
    <row r="77" spans="1:11" ht="16.5">
      <c r="A77" s="422"/>
      <c r="B77" s="423"/>
      <c r="C77" s="403"/>
      <c r="D77" s="403"/>
      <c r="E77" s="403"/>
      <c r="F77" s="403"/>
      <c r="G77" s="404"/>
      <c r="H77" s="404"/>
      <c r="I77" s="404"/>
      <c r="J77" s="404"/>
      <c r="K77" s="404"/>
    </row>
    <row r="78" spans="1:11" ht="16.5">
      <c r="A78" s="422"/>
      <c r="B78" s="423"/>
      <c r="C78" s="403"/>
      <c r="D78" s="403"/>
      <c r="E78" s="403"/>
      <c r="F78" s="403"/>
      <c r="G78" s="404"/>
      <c r="H78" s="404"/>
      <c r="I78" s="404"/>
      <c r="J78" s="404"/>
      <c r="K78" s="404"/>
    </row>
    <row r="79" spans="1:11" ht="16.5">
      <c r="A79" s="422"/>
      <c r="B79" s="423"/>
      <c r="C79" s="403"/>
      <c r="D79" s="403"/>
      <c r="E79" s="403"/>
      <c r="F79" s="403"/>
      <c r="G79" s="404"/>
      <c r="H79" s="404"/>
      <c r="I79" s="404"/>
      <c r="J79" s="404"/>
      <c r="K79" s="404"/>
    </row>
    <row r="80" spans="1:11" ht="16.5">
      <c r="A80" s="422"/>
      <c r="B80" s="423"/>
      <c r="C80" s="403"/>
      <c r="D80" s="403"/>
      <c r="E80" s="403"/>
      <c r="F80" s="403"/>
      <c r="G80" s="404"/>
      <c r="H80" s="404"/>
      <c r="I80" s="404"/>
      <c r="J80" s="404"/>
      <c r="K80" s="404"/>
    </row>
    <row r="81" spans="1:11" ht="16.5">
      <c r="A81" s="422"/>
      <c r="B81" s="423"/>
      <c r="C81" s="403"/>
      <c r="D81" s="403"/>
      <c r="E81" s="403"/>
      <c r="F81" s="403"/>
      <c r="G81" s="404"/>
      <c r="H81" s="404"/>
      <c r="I81" s="404"/>
      <c r="J81" s="404"/>
      <c r="K81" s="404"/>
    </row>
    <row r="82" spans="1:11" ht="16.5">
      <c r="A82" s="422"/>
      <c r="B82" s="423"/>
      <c r="C82" s="403"/>
      <c r="D82" s="403"/>
      <c r="E82" s="403"/>
      <c r="F82" s="403"/>
      <c r="G82" s="404"/>
      <c r="H82" s="404"/>
      <c r="I82" s="404"/>
      <c r="J82" s="404"/>
      <c r="K82" s="404"/>
    </row>
    <row r="83" spans="1:11" ht="16.5">
      <c r="A83" s="422"/>
      <c r="B83" s="423"/>
      <c r="C83" s="403"/>
      <c r="D83" s="403"/>
      <c r="E83" s="403"/>
      <c r="F83" s="403"/>
      <c r="G83" s="404"/>
      <c r="H83" s="404"/>
      <c r="I83" s="404"/>
      <c r="J83" s="404"/>
      <c r="K83" s="404"/>
    </row>
    <row r="84" spans="1:11" ht="16.5">
      <c r="A84" s="422"/>
      <c r="B84" s="423"/>
      <c r="C84" s="403"/>
      <c r="D84" s="403"/>
      <c r="E84" s="403"/>
      <c r="F84" s="403"/>
      <c r="G84" s="404"/>
      <c r="H84" s="404"/>
      <c r="I84" s="404"/>
      <c r="J84" s="404"/>
      <c r="K84" s="404"/>
    </row>
    <row r="85" spans="1:11" ht="16.5">
      <c r="A85" s="422"/>
      <c r="B85" s="423"/>
      <c r="C85" s="403"/>
      <c r="D85" s="403"/>
      <c r="E85" s="403"/>
      <c r="F85" s="403"/>
      <c r="G85" s="404"/>
      <c r="H85" s="404"/>
      <c r="I85" s="404"/>
      <c r="J85" s="404"/>
      <c r="K85" s="404"/>
    </row>
    <row r="86" spans="1:11" ht="16.5">
      <c r="A86" s="422"/>
      <c r="B86" s="423"/>
      <c r="C86" s="403"/>
      <c r="D86" s="403"/>
      <c r="E86" s="403"/>
      <c r="F86" s="403"/>
      <c r="G86" s="404"/>
      <c r="H86" s="404"/>
      <c r="I86" s="404"/>
      <c r="J86" s="404"/>
      <c r="K86" s="404"/>
    </row>
    <row r="87" spans="1:11" ht="16.5">
      <c r="A87" s="422"/>
      <c r="B87" s="423"/>
      <c r="C87" s="403"/>
      <c r="D87" s="403"/>
      <c r="E87" s="403"/>
      <c r="F87" s="403"/>
      <c r="G87" s="404"/>
      <c r="H87" s="404"/>
      <c r="I87" s="404"/>
      <c r="J87" s="404"/>
      <c r="K87" s="404"/>
    </row>
    <row r="88" spans="1:11" ht="16.5">
      <c r="A88" s="422"/>
      <c r="B88" s="423"/>
      <c r="C88" s="403"/>
      <c r="D88" s="403"/>
      <c r="E88" s="403"/>
      <c r="F88" s="403"/>
      <c r="G88" s="404"/>
      <c r="H88" s="404"/>
      <c r="I88" s="404"/>
      <c r="J88" s="404"/>
      <c r="K88" s="404"/>
    </row>
    <row r="89" spans="1:11" ht="16.5">
      <c r="A89" s="422"/>
      <c r="B89" s="423"/>
      <c r="C89" s="403"/>
      <c r="D89" s="403"/>
      <c r="E89" s="403"/>
      <c r="F89" s="403"/>
      <c r="G89" s="404"/>
      <c r="H89" s="404"/>
      <c r="I89" s="404"/>
      <c r="J89" s="404"/>
      <c r="K89" s="404"/>
    </row>
    <row r="90" spans="1:11" ht="16.5">
      <c r="A90" s="422"/>
      <c r="B90" s="423"/>
      <c r="C90" s="403"/>
      <c r="D90" s="403"/>
      <c r="E90" s="403"/>
      <c r="F90" s="403"/>
      <c r="G90" s="404"/>
      <c r="H90" s="404"/>
      <c r="I90" s="404"/>
      <c r="J90" s="404"/>
      <c r="K90" s="404"/>
    </row>
    <row r="91" spans="1:11" ht="16.5">
      <c r="A91" s="422"/>
      <c r="B91" s="423"/>
      <c r="C91" s="403"/>
      <c r="D91" s="403"/>
      <c r="E91" s="403"/>
      <c r="F91" s="403"/>
      <c r="G91" s="404"/>
      <c r="H91" s="404"/>
      <c r="I91" s="404"/>
      <c r="J91" s="404"/>
      <c r="K91" s="404"/>
    </row>
    <row r="92" spans="1:11" ht="16.5">
      <c r="A92" s="422"/>
      <c r="B92" s="423"/>
      <c r="C92" s="403"/>
      <c r="D92" s="403"/>
      <c r="E92" s="403"/>
      <c r="F92" s="403"/>
      <c r="G92" s="404"/>
      <c r="H92" s="404"/>
      <c r="I92" s="404"/>
      <c r="J92" s="404"/>
      <c r="K92" s="404"/>
    </row>
    <row r="93" spans="1:11" ht="16.5">
      <c r="A93" s="422"/>
      <c r="B93" s="423"/>
      <c r="C93" s="403"/>
      <c r="D93" s="403"/>
      <c r="E93" s="403"/>
      <c r="F93" s="403"/>
      <c r="G93" s="404"/>
      <c r="H93" s="404"/>
      <c r="I93" s="404"/>
      <c r="J93" s="404"/>
      <c r="K93" s="404"/>
    </row>
    <row r="94" spans="1:11" ht="16.5">
      <c r="A94" s="422"/>
      <c r="B94" s="423"/>
      <c r="C94" s="403"/>
      <c r="D94" s="403"/>
      <c r="E94" s="403"/>
      <c r="F94" s="403"/>
      <c r="G94" s="404"/>
      <c r="H94" s="404"/>
      <c r="I94" s="404"/>
      <c r="J94" s="404"/>
      <c r="K94" s="404"/>
    </row>
    <row r="95" spans="1:11" ht="16.5">
      <c r="A95" s="422"/>
      <c r="B95" s="423"/>
      <c r="C95" s="403"/>
      <c r="D95" s="403"/>
      <c r="E95" s="403"/>
      <c r="F95" s="403"/>
      <c r="G95" s="404"/>
      <c r="H95" s="404"/>
      <c r="I95" s="404"/>
      <c r="J95" s="404"/>
      <c r="K95" s="404"/>
    </row>
    <row r="96" spans="1:11" ht="16.5">
      <c r="A96" s="422"/>
      <c r="B96" s="423"/>
      <c r="C96" s="403"/>
      <c r="D96" s="403"/>
      <c r="E96" s="403"/>
      <c r="F96" s="403"/>
      <c r="G96" s="404"/>
      <c r="H96" s="404"/>
      <c r="I96" s="404"/>
      <c r="J96" s="404"/>
      <c r="K96" s="404"/>
    </row>
    <row r="97" spans="1:11" ht="16.5">
      <c r="A97" s="422"/>
      <c r="B97" s="423"/>
      <c r="C97" s="403"/>
      <c r="D97" s="403"/>
      <c r="E97" s="403"/>
      <c r="F97" s="403"/>
      <c r="G97" s="404"/>
      <c r="H97" s="404"/>
      <c r="I97" s="404"/>
      <c r="J97" s="404"/>
      <c r="K97" s="404"/>
    </row>
    <row r="98" spans="1:11" ht="16.5">
      <c r="A98" s="422"/>
      <c r="B98" s="423"/>
      <c r="C98" s="403"/>
      <c r="D98" s="403"/>
      <c r="E98" s="403"/>
      <c r="F98" s="403"/>
      <c r="G98" s="404"/>
      <c r="H98" s="404"/>
      <c r="I98" s="404"/>
      <c r="J98" s="404"/>
      <c r="K98" s="404"/>
    </row>
    <row r="99" spans="1:11" ht="16.5">
      <c r="A99" s="422"/>
      <c r="B99" s="423"/>
      <c r="C99" s="403"/>
      <c r="D99" s="403"/>
      <c r="E99" s="403"/>
      <c r="F99" s="403"/>
      <c r="G99" s="404"/>
      <c r="H99" s="404"/>
      <c r="I99" s="404"/>
      <c r="J99" s="404"/>
      <c r="K99" s="404"/>
    </row>
    <row r="100" spans="1:11" ht="16.5">
      <c r="A100" s="422"/>
      <c r="B100" s="423"/>
      <c r="C100" s="403"/>
      <c r="D100" s="403"/>
      <c r="E100" s="403"/>
      <c r="F100" s="403"/>
      <c r="G100" s="404"/>
      <c r="H100" s="404"/>
      <c r="I100" s="404"/>
      <c r="J100" s="404"/>
      <c r="K100" s="404"/>
    </row>
    <row r="101" spans="1:11" ht="16.5">
      <c r="A101" s="422"/>
      <c r="B101" s="423"/>
      <c r="C101" s="403"/>
      <c r="D101" s="403"/>
      <c r="E101" s="403"/>
      <c r="F101" s="403"/>
      <c r="G101" s="404"/>
      <c r="H101" s="404"/>
      <c r="I101" s="404"/>
      <c r="J101" s="404"/>
      <c r="K101" s="404"/>
    </row>
    <row r="102" spans="1:11" ht="16.5">
      <c r="A102" s="422"/>
      <c r="B102" s="423"/>
      <c r="C102" s="403"/>
      <c r="D102" s="403"/>
      <c r="E102" s="403"/>
      <c r="F102" s="403"/>
      <c r="G102" s="404"/>
      <c r="H102" s="404"/>
      <c r="I102" s="404"/>
      <c r="J102" s="404"/>
      <c r="K102" s="404"/>
    </row>
    <row r="103" spans="1:11" ht="16.5">
      <c r="A103" s="422"/>
      <c r="B103" s="423"/>
      <c r="C103" s="403"/>
      <c r="D103" s="403"/>
      <c r="E103" s="403"/>
      <c r="F103" s="403"/>
      <c r="G103" s="404"/>
      <c r="H103" s="404"/>
      <c r="I103" s="404"/>
      <c r="J103" s="404"/>
      <c r="K103" s="404"/>
    </row>
    <row r="104" spans="1:11" ht="16.5">
      <c r="A104" s="422"/>
      <c r="B104" s="423"/>
      <c r="C104" s="403"/>
      <c r="D104" s="403"/>
      <c r="E104" s="403"/>
      <c r="F104" s="403"/>
      <c r="G104" s="404"/>
      <c r="H104" s="404"/>
      <c r="I104" s="404"/>
      <c r="J104" s="404"/>
      <c r="K104" s="404"/>
    </row>
    <row r="105" spans="1:11" ht="16.5">
      <c r="A105" s="422"/>
      <c r="B105" s="423"/>
      <c r="C105" s="403"/>
      <c r="D105" s="403"/>
      <c r="E105" s="403"/>
      <c r="F105" s="403"/>
      <c r="G105" s="404"/>
      <c r="H105" s="404"/>
      <c r="I105" s="404"/>
      <c r="J105" s="404"/>
      <c r="K105" s="404"/>
    </row>
    <row r="106" spans="1:11" ht="16.5">
      <c r="A106" s="422"/>
      <c r="B106" s="423"/>
      <c r="C106" s="403"/>
      <c r="D106" s="403"/>
      <c r="E106" s="403"/>
      <c r="F106" s="403"/>
      <c r="G106" s="404"/>
      <c r="H106" s="404"/>
      <c r="I106" s="404"/>
      <c r="J106" s="404"/>
      <c r="K106" s="404"/>
    </row>
    <row r="107" spans="1:11" ht="16.5">
      <c r="A107" s="422"/>
      <c r="B107" s="423"/>
      <c r="C107" s="403"/>
      <c r="D107" s="403"/>
      <c r="E107" s="403"/>
      <c r="F107" s="403"/>
      <c r="G107" s="404"/>
      <c r="H107" s="404"/>
      <c r="I107" s="404"/>
      <c r="J107" s="404"/>
      <c r="K107" s="404"/>
    </row>
    <row r="108" spans="1:11" ht="16.5">
      <c r="A108" s="422"/>
      <c r="B108" s="423"/>
      <c r="C108" s="403"/>
      <c r="D108" s="403"/>
      <c r="E108" s="403"/>
      <c r="F108" s="403"/>
      <c r="G108" s="404"/>
      <c r="H108" s="404"/>
      <c r="I108" s="404"/>
      <c r="J108" s="404"/>
      <c r="K108" s="404"/>
    </row>
    <row r="109" spans="1:11" ht="16.5">
      <c r="A109" s="422"/>
      <c r="B109" s="423"/>
      <c r="C109" s="403"/>
      <c r="D109" s="403"/>
      <c r="E109" s="403"/>
      <c r="F109" s="403"/>
      <c r="G109" s="404"/>
      <c r="H109" s="404"/>
      <c r="I109" s="404"/>
      <c r="J109" s="404"/>
      <c r="K109" s="404"/>
    </row>
    <row r="110" spans="1:11" ht="16.5">
      <c r="A110" s="422"/>
      <c r="B110" s="423"/>
      <c r="C110" s="403"/>
      <c r="D110" s="403"/>
      <c r="E110" s="403"/>
      <c r="F110" s="403"/>
      <c r="G110" s="404"/>
      <c r="H110" s="404"/>
      <c r="I110" s="404"/>
      <c r="J110" s="404"/>
      <c r="K110" s="404"/>
    </row>
    <row r="111" spans="1:11" ht="16.5">
      <c r="A111" s="422"/>
      <c r="B111" s="423"/>
      <c r="C111" s="403"/>
      <c r="D111" s="403"/>
      <c r="E111" s="403"/>
      <c r="F111" s="403"/>
      <c r="G111" s="404"/>
      <c r="H111" s="404"/>
      <c r="I111" s="404"/>
      <c r="J111" s="404"/>
      <c r="K111" s="404"/>
    </row>
    <row r="112" spans="1:11" ht="16.5">
      <c r="A112" s="422"/>
      <c r="B112" s="423"/>
      <c r="C112" s="403"/>
      <c r="D112" s="403"/>
      <c r="E112" s="403"/>
      <c r="F112" s="403"/>
      <c r="G112" s="404"/>
      <c r="H112" s="404"/>
      <c r="I112" s="404"/>
      <c r="J112" s="404"/>
      <c r="K112" s="404"/>
    </row>
    <row r="113" spans="1:11" ht="16.5">
      <c r="A113" s="422"/>
      <c r="B113" s="423"/>
      <c r="C113" s="403"/>
      <c r="D113" s="403"/>
      <c r="E113" s="403"/>
      <c r="F113" s="403"/>
      <c r="G113" s="404"/>
      <c r="H113" s="404"/>
      <c r="I113" s="404"/>
      <c r="J113" s="404"/>
      <c r="K113" s="404"/>
    </row>
    <row r="114" spans="1:11" ht="16.5">
      <c r="A114" s="422"/>
      <c r="B114" s="423"/>
      <c r="C114" s="403"/>
      <c r="D114" s="403"/>
      <c r="E114" s="403"/>
      <c r="F114" s="403"/>
      <c r="G114" s="404"/>
      <c r="H114" s="404"/>
      <c r="I114" s="404"/>
      <c r="J114" s="404"/>
      <c r="K114" s="404"/>
    </row>
    <row r="115" spans="1:11" ht="16.5">
      <c r="A115" s="422"/>
      <c r="B115" s="423"/>
      <c r="C115" s="403"/>
      <c r="D115" s="403"/>
      <c r="E115" s="403"/>
      <c r="F115" s="403"/>
      <c r="G115" s="404"/>
      <c r="H115" s="404"/>
      <c r="I115" s="404"/>
      <c r="J115" s="404"/>
      <c r="K115" s="404"/>
    </row>
    <row r="116" spans="1:11" ht="16.5">
      <c r="A116" s="422"/>
      <c r="B116" s="423"/>
      <c r="C116" s="403"/>
      <c r="D116" s="403"/>
      <c r="E116" s="403"/>
      <c r="F116" s="403"/>
      <c r="G116" s="404"/>
      <c r="H116" s="404"/>
      <c r="I116" s="404"/>
      <c r="J116" s="404"/>
      <c r="K116" s="404"/>
    </row>
    <row r="117" spans="1:11" ht="16.5">
      <c r="A117" s="422"/>
      <c r="B117" s="423"/>
      <c r="C117" s="403"/>
      <c r="D117" s="403"/>
      <c r="E117" s="403"/>
      <c r="F117" s="403"/>
      <c r="G117" s="404"/>
      <c r="H117" s="404"/>
      <c r="I117" s="404"/>
      <c r="J117" s="404"/>
      <c r="K117" s="404"/>
    </row>
    <row r="118" spans="1:11" ht="16.5">
      <c r="A118" s="422"/>
      <c r="B118" s="423"/>
      <c r="C118" s="403"/>
      <c r="D118" s="403"/>
      <c r="E118" s="403"/>
      <c r="F118" s="403"/>
      <c r="G118" s="404"/>
      <c r="H118" s="404"/>
      <c r="I118" s="404"/>
      <c r="J118" s="404"/>
      <c r="K118" s="404"/>
    </row>
    <row r="119" spans="1:11" ht="16.5">
      <c r="A119" s="422"/>
      <c r="B119" s="423"/>
      <c r="C119" s="403"/>
      <c r="D119" s="403"/>
      <c r="E119" s="403"/>
      <c r="F119" s="403"/>
      <c r="G119" s="404"/>
      <c r="H119" s="404"/>
      <c r="I119" s="404"/>
      <c r="J119" s="404"/>
      <c r="K119" s="404"/>
    </row>
    <row r="120" spans="1:11" ht="16.5">
      <c r="A120" s="422"/>
      <c r="B120" s="423"/>
      <c r="C120" s="403"/>
      <c r="D120" s="403"/>
      <c r="E120" s="403"/>
      <c r="F120" s="403"/>
      <c r="G120" s="404"/>
      <c r="H120" s="404"/>
      <c r="I120" s="404"/>
      <c r="J120" s="404"/>
      <c r="K120" s="404"/>
    </row>
    <row r="121" spans="1:11" ht="16.5">
      <c r="A121" s="422"/>
      <c r="B121" s="423"/>
      <c r="C121" s="403"/>
      <c r="D121" s="403"/>
      <c r="E121" s="403"/>
      <c r="F121" s="403"/>
      <c r="G121" s="404"/>
      <c r="H121" s="404"/>
      <c r="I121" s="404"/>
      <c r="J121" s="404"/>
      <c r="K121" s="404"/>
    </row>
    <row r="122" spans="1:11" ht="16.5">
      <c r="A122" s="422"/>
      <c r="B122" s="423"/>
      <c r="C122" s="403"/>
      <c r="D122" s="403"/>
      <c r="E122" s="403"/>
      <c r="F122" s="403"/>
      <c r="G122" s="404"/>
      <c r="H122" s="404"/>
      <c r="I122" s="404"/>
      <c r="J122" s="404"/>
      <c r="K122" s="404"/>
    </row>
    <row r="123" spans="1:11" ht="16.5">
      <c r="A123" s="422"/>
      <c r="B123" s="423"/>
      <c r="C123" s="403"/>
      <c r="D123" s="403"/>
      <c r="E123" s="403"/>
      <c r="F123" s="403"/>
      <c r="G123" s="404"/>
      <c r="H123" s="404"/>
      <c r="I123" s="404"/>
      <c r="J123" s="404"/>
      <c r="K123" s="404"/>
    </row>
    <row r="124" spans="1:11" ht="16.5">
      <c r="A124" s="422"/>
      <c r="B124" s="423"/>
      <c r="C124" s="403"/>
      <c r="D124" s="403"/>
      <c r="E124" s="403"/>
      <c r="F124" s="403"/>
      <c r="G124" s="404"/>
      <c r="H124" s="404"/>
      <c r="I124" s="404"/>
      <c r="J124" s="404"/>
      <c r="K124" s="404"/>
    </row>
    <row r="125" spans="1:11" ht="16.5">
      <c r="A125" s="422"/>
      <c r="B125" s="423"/>
      <c r="C125" s="403"/>
      <c r="D125" s="403"/>
      <c r="E125" s="403"/>
      <c r="F125" s="403"/>
      <c r="G125" s="404"/>
      <c r="H125" s="404"/>
      <c r="I125" s="404"/>
      <c r="J125" s="404"/>
      <c r="K125" s="404"/>
    </row>
    <row r="126" spans="1:11" ht="16.5">
      <c r="A126" s="422"/>
      <c r="B126" s="423"/>
      <c r="C126" s="403"/>
      <c r="D126" s="403"/>
      <c r="E126" s="403"/>
      <c r="F126" s="403"/>
      <c r="G126" s="404"/>
      <c r="H126" s="404"/>
      <c r="I126" s="404"/>
      <c r="J126" s="404"/>
      <c r="K126" s="404"/>
    </row>
    <row r="127" spans="1:11" ht="16.5">
      <c r="A127" s="422"/>
      <c r="B127" s="423"/>
      <c r="C127" s="403"/>
      <c r="D127" s="403"/>
      <c r="E127" s="403"/>
      <c r="F127" s="403"/>
      <c r="G127" s="404"/>
      <c r="H127" s="404"/>
      <c r="I127" s="404"/>
      <c r="J127" s="404"/>
      <c r="K127" s="404"/>
    </row>
    <row r="128" spans="1:11" ht="16.5">
      <c r="A128" s="422"/>
      <c r="B128" s="423"/>
      <c r="C128" s="403"/>
      <c r="D128" s="403"/>
      <c r="E128" s="403"/>
      <c r="F128" s="403"/>
      <c r="G128" s="404"/>
      <c r="H128" s="404"/>
      <c r="I128" s="404"/>
      <c r="J128" s="404"/>
      <c r="K128" s="404"/>
    </row>
    <row r="129" spans="1:11" ht="16.5">
      <c r="A129" s="422"/>
      <c r="B129" s="423"/>
      <c r="C129" s="403"/>
      <c r="D129" s="403"/>
      <c r="E129" s="403"/>
      <c r="F129" s="403"/>
      <c r="G129" s="404"/>
      <c r="H129" s="404"/>
      <c r="I129" s="404"/>
      <c r="J129" s="404"/>
      <c r="K129" s="404"/>
    </row>
    <row r="130" spans="1:11" ht="16.5">
      <c r="A130" s="422"/>
      <c r="B130" s="423"/>
      <c r="C130" s="403"/>
      <c r="D130" s="403"/>
      <c r="E130" s="403"/>
      <c r="F130" s="403"/>
      <c r="G130" s="404"/>
      <c r="H130" s="404"/>
      <c r="I130" s="404"/>
      <c r="J130" s="404"/>
      <c r="K130" s="404"/>
    </row>
    <row r="131" spans="1:11" ht="16.5">
      <c r="A131" s="422"/>
      <c r="B131" s="423"/>
      <c r="C131" s="403"/>
      <c r="D131" s="403"/>
      <c r="E131" s="403"/>
      <c r="F131" s="403"/>
      <c r="G131" s="404"/>
      <c r="H131" s="404"/>
      <c r="I131" s="404"/>
      <c r="J131" s="404"/>
      <c r="K131" s="404"/>
    </row>
    <row r="132" spans="1:11" ht="16.5">
      <c r="A132" s="422"/>
      <c r="B132" s="423"/>
      <c r="C132" s="403"/>
      <c r="D132" s="403"/>
      <c r="E132" s="403"/>
      <c r="F132" s="403"/>
      <c r="G132" s="404"/>
      <c r="H132" s="404"/>
      <c r="I132" s="404"/>
      <c r="J132" s="404"/>
      <c r="K132" s="404"/>
    </row>
    <row r="133" spans="1:11" ht="16.5">
      <c r="A133" s="422"/>
      <c r="B133" s="423"/>
      <c r="C133" s="403"/>
      <c r="D133" s="403"/>
      <c r="E133" s="403"/>
      <c r="F133" s="403"/>
      <c r="G133" s="404"/>
      <c r="H133" s="404"/>
      <c r="I133" s="404"/>
      <c r="J133" s="404"/>
      <c r="K133" s="404"/>
    </row>
    <row r="134" spans="1:11" ht="16.5">
      <c r="A134" s="422"/>
      <c r="B134" s="423"/>
      <c r="C134" s="403"/>
      <c r="D134" s="403"/>
      <c r="E134" s="403"/>
      <c r="F134" s="403"/>
      <c r="G134" s="404"/>
      <c r="H134" s="404"/>
      <c r="I134" s="404"/>
      <c r="J134" s="404"/>
      <c r="K134" s="404"/>
    </row>
    <row r="135" spans="1:11" ht="16.5">
      <c r="A135" s="422"/>
      <c r="B135" s="423"/>
      <c r="C135" s="403"/>
      <c r="D135" s="403"/>
      <c r="E135" s="403"/>
      <c r="F135" s="403"/>
      <c r="G135" s="404"/>
      <c r="H135" s="404"/>
      <c r="I135" s="404"/>
      <c r="J135" s="404"/>
      <c r="K135" s="404"/>
    </row>
    <row r="136" spans="1:11" ht="16.5">
      <c r="A136" s="422"/>
      <c r="B136" s="423"/>
      <c r="C136" s="403"/>
      <c r="D136" s="403"/>
      <c r="E136" s="403"/>
      <c r="F136" s="403"/>
      <c r="G136" s="404"/>
      <c r="H136" s="404"/>
      <c r="I136" s="404"/>
      <c r="J136" s="404"/>
      <c r="K136" s="404"/>
    </row>
    <row r="137" spans="1:11" ht="16.5">
      <c r="A137" s="422"/>
      <c r="B137" s="423"/>
      <c r="C137" s="403"/>
      <c r="D137" s="403"/>
      <c r="E137" s="403"/>
      <c r="F137" s="403"/>
      <c r="G137" s="404"/>
      <c r="H137" s="404"/>
      <c r="I137" s="404"/>
      <c r="J137" s="404"/>
      <c r="K137" s="404"/>
    </row>
    <row r="138" spans="1:11" ht="16.5">
      <c r="A138" s="422"/>
      <c r="B138" s="423"/>
      <c r="C138" s="403"/>
      <c r="D138" s="403"/>
      <c r="E138" s="403"/>
      <c r="F138" s="403"/>
      <c r="G138" s="404"/>
      <c r="H138" s="404"/>
      <c r="I138" s="404"/>
      <c r="J138" s="404"/>
      <c r="K138" s="404"/>
    </row>
    <row r="139" spans="1:11" ht="16.5">
      <c r="A139" s="422"/>
      <c r="B139" s="423"/>
      <c r="C139" s="403"/>
      <c r="D139" s="403"/>
      <c r="E139" s="403"/>
      <c r="F139" s="403"/>
      <c r="G139" s="404"/>
      <c r="H139" s="404"/>
      <c r="I139" s="404"/>
      <c r="J139" s="404"/>
      <c r="K139" s="404"/>
    </row>
    <row r="140" spans="1:11" ht="16.5">
      <c r="A140" s="422"/>
      <c r="B140" s="423"/>
      <c r="C140" s="403"/>
      <c r="D140" s="403"/>
      <c r="E140" s="403"/>
      <c r="F140" s="403"/>
      <c r="G140" s="404"/>
      <c r="H140" s="404"/>
      <c r="I140" s="404"/>
      <c r="J140" s="404"/>
      <c r="K140" s="404"/>
    </row>
    <row r="141" spans="1:11" ht="16.5">
      <c r="A141" s="422"/>
      <c r="B141" s="423"/>
      <c r="C141" s="403"/>
      <c r="D141" s="403"/>
      <c r="E141" s="403"/>
      <c r="F141" s="403"/>
      <c r="G141" s="404"/>
      <c r="H141" s="404"/>
      <c r="I141" s="404"/>
      <c r="J141" s="404"/>
      <c r="K141" s="404"/>
    </row>
    <row r="142" spans="1:11" ht="16.5">
      <c r="A142" s="422"/>
      <c r="B142" s="423"/>
      <c r="C142" s="403"/>
      <c r="D142" s="403"/>
      <c r="E142" s="403"/>
      <c r="F142" s="403"/>
      <c r="G142" s="404"/>
      <c r="H142" s="404"/>
      <c r="I142" s="404"/>
      <c r="J142" s="404"/>
      <c r="K142" s="404"/>
    </row>
    <row r="143" spans="1:11" ht="16.5">
      <c r="A143" s="422"/>
      <c r="B143" s="423"/>
      <c r="C143" s="403"/>
      <c r="D143" s="403"/>
      <c r="E143" s="403"/>
      <c r="F143" s="403"/>
      <c r="G143" s="404"/>
      <c r="H143" s="404"/>
      <c r="I143" s="404"/>
      <c r="J143" s="404"/>
      <c r="K143" s="404"/>
    </row>
    <row r="144" spans="1:11" ht="16.5">
      <c r="A144" s="422"/>
      <c r="B144" s="423"/>
      <c r="C144" s="403"/>
      <c r="D144" s="403"/>
      <c r="E144" s="403"/>
      <c r="F144" s="403"/>
      <c r="G144" s="404"/>
      <c r="H144" s="404"/>
      <c r="I144" s="404"/>
      <c r="J144" s="404"/>
      <c r="K144" s="404"/>
    </row>
    <row r="145" spans="1:11" ht="16.5">
      <c r="A145" s="422"/>
      <c r="B145" s="423"/>
      <c r="C145" s="403"/>
      <c r="D145" s="403"/>
      <c r="E145" s="403"/>
      <c r="F145" s="403"/>
      <c r="G145" s="404"/>
      <c r="H145" s="404"/>
      <c r="I145" s="404"/>
      <c r="J145" s="404"/>
      <c r="K145" s="404"/>
    </row>
    <row r="146" spans="1:11" ht="16.5">
      <c r="A146" s="422"/>
      <c r="B146" s="423"/>
      <c r="C146" s="403"/>
      <c r="D146" s="403"/>
      <c r="E146" s="403"/>
      <c r="F146" s="403"/>
      <c r="G146" s="404"/>
      <c r="H146" s="404"/>
      <c r="I146" s="404"/>
      <c r="J146" s="404"/>
      <c r="K146" s="404"/>
    </row>
    <row r="147" spans="1:11" ht="16.5">
      <c r="A147" s="422"/>
      <c r="B147" s="423"/>
      <c r="C147" s="403"/>
      <c r="D147" s="403"/>
      <c r="E147" s="403"/>
      <c r="F147" s="403"/>
      <c r="G147" s="404"/>
      <c r="H147" s="404"/>
      <c r="I147" s="404"/>
      <c r="J147" s="404"/>
      <c r="K147" s="404"/>
    </row>
    <row r="148" spans="1:11" ht="16.5">
      <c r="A148" s="422"/>
      <c r="B148" s="423"/>
      <c r="C148" s="403"/>
      <c r="D148" s="403"/>
      <c r="E148" s="403"/>
      <c r="F148" s="403"/>
      <c r="G148" s="404"/>
      <c r="H148" s="404"/>
      <c r="I148" s="404"/>
      <c r="J148" s="404"/>
      <c r="K148" s="404"/>
    </row>
    <row r="149" spans="1:11" ht="16.5">
      <c r="A149" s="422"/>
      <c r="B149" s="423"/>
      <c r="C149" s="403"/>
      <c r="D149" s="403"/>
      <c r="E149" s="403"/>
      <c r="F149" s="403"/>
      <c r="G149" s="404"/>
      <c r="H149" s="404"/>
      <c r="I149" s="404"/>
      <c r="J149" s="404"/>
      <c r="K149" s="404"/>
    </row>
    <row r="150" spans="1:11" ht="16.5">
      <c r="A150" s="422"/>
      <c r="B150" s="423"/>
      <c r="C150" s="403"/>
      <c r="D150" s="403"/>
      <c r="E150" s="403"/>
      <c r="F150" s="403"/>
      <c r="G150" s="404"/>
      <c r="H150" s="404"/>
      <c r="I150" s="404"/>
      <c r="J150" s="404"/>
      <c r="K150" s="404"/>
    </row>
    <row r="151" spans="1:11" ht="16.5">
      <c r="A151" s="422"/>
      <c r="B151" s="423"/>
      <c r="C151" s="403"/>
      <c r="D151" s="403"/>
      <c r="E151" s="403"/>
      <c r="F151" s="403"/>
      <c r="G151" s="404"/>
      <c r="H151" s="404"/>
      <c r="I151" s="404"/>
      <c r="J151" s="404"/>
      <c r="K151" s="404"/>
    </row>
    <row r="152" spans="1:11" ht="16.5">
      <c r="A152" s="422"/>
      <c r="B152" s="423"/>
      <c r="C152" s="403"/>
      <c r="D152" s="403"/>
      <c r="E152" s="403"/>
      <c r="F152" s="403"/>
      <c r="G152" s="404"/>
      <c r="H152" s="404"/>
      <c r="I152" s="404"/>
      <c r="J152" s="404"/>
      <c r="K152" s="404"/>
    </row>
    <row r="153" spans="1:11" ht="16.5">
      <c r="A153" s="422"/>
      <c r="B153" s="423"/>
      <c r="C153" s="403"/>
      <c r="D153" s="403"/>
      <c r="E153" s="403"/>
      <c r="F153" s="403"/>
      <c r="G153" s="404"/>
      <c r="H153" s="404"/>
      <c r="I153" s="404"/>
      <c r="J153" s="404"/>
      <c r="K153" s="404"/>
    </row>
    <row r="154" spans="1:11" ht="16.5">
      <c r="A154" s="422"/>
      <c r="B154" s="423"/>
      <c r="C154" s="403"/>
      <c r="D154" s="403"/>
      <c r="E154" s="403"/>
      <c r="F154" s="403"/>
      <c r="G154" s="404"/>
      <c r="H154" s="404"/>
      <c r="I154" s="404"/>
      <c r="J154" s="404"/>
      <c r="K154" s="404"/>
    </row>
    <row r="155" spans="1:11" ht="16.5">
      <c r="A155" s="422"/>
      <c r="B155" s="423"/>
      <c r="C155" s="403"/>
      <c r="D155" s="403"/>
      <c r="E155" s="403"/>
      <c r="F155" s="403"/>
      <c r="G155" s="404"/>
      <c r="H155" s="404"/>
      <c r="I155" s="404"/>
      <c r="J155" s="404"/>
      <c r="K155" s="404"/>
    </row>
    <row r="156" spans="1:11" ht="16.5">
      <c r="A156" s="422"/>
      <c r="B156" s="423"/>
      <c r="C156" s="403"/>
      <c r="D156" s="403"/>
      <c r="E156" s="403"/>
      <c r="F156" s="403"/>
      <c r="G156" s="404"/>
      <c r="H156" s="404"/>
      <c r="I156" s="404"/>
      <c r="J156" s="404"/>
      <c r="K156" s="404"/>
    </row>
    <row r="157" spans="1:11" ht="16.5">
      <c r="A157" s="422"/>
      <c r="B157" s="423"/>
      <c r="C157" s="403"/>
      <c r="D157" s="403"/>
      <c r="E157" s="403"/>
      <c r="F157" s="403"/>
      <c r="G157" s="404"/>
      <c r="H157" s="404"/>
      <c r="I157" s="404"/>
      <c r="J157" s="404"/>
      <c r="K157" s="404"/>
    </row>
    <row r="158" spans="1:11" ht="16.5">
      <c r="A158" s="422"/>
      <c r="B158" s="423"/>
      <c r="C158" s="403"/>
      <c r="D158" s="403"/>
      <c r="E158" s="403"/>
      <c r="F158" s="403"/>
      <c r="G158" s="404"/>
      <c r="H158" s="404"/>
      <c r="I158" s="404"/>
      <c r="J158" s="404"/>
      <c r="K158" s="404"/>
    </row>
    <row r="159" spans="1:11" ht="16.5">
      <c r="A159" s="422"/>
      <c r="B159" s="423"/>
      <c r="C159" s="403"/>
      <c r="D159" s="403"/>
      <c r="E159" s="403"/>
      <c r="F159" s="403"/>
      <c r="G159" s="404"/>
      <c r="H159" s="404"/>
      <c r="I159" s="404"/>
      <c r="J159" s="404"/>
      <c r="K159" s="404"/>
    </row>
    <row r="160" spans="1:11" ht="16.5">
      <c r="A160" s="422"/>
      <c r="B160" s="423"/>
      <c r="C160" s="403"/>
      <c r="D160" s="403"/>
      <c r="E160" s="403"/>
      <c r="F160" s="403"/>
      <c r="G160" s="404"/>
      <c r="H160" s="404"/>
      <c r="I160" s="404"/>
      <c r="J160" s="404"/>
      <c r="K160" s="404"/>
    </row>
    <row r="161" spans="1:11" ht="16.5">
      <c r="A161" s="422"/>
      <c r="B161" s="423"/>
      <c r="C161" s="403"/>
      <c r="D161" s="403"/>
      <c r="E161" s="403"/>
      <c r="F161" s="403"/>
      <c r="G161" s="404"/>
      <c r="H161" s="404"/>
      <c r="I161" s="404"/>
      <c r="J161" s="404"/>
      <c r="K161" s="404"/>
    </row>
    <row r="162" spans="1:11" ht="16.5">
      <c r="A162" s="422"/>
      <c r="B162" s="423"/>
      <c r="C162" s="403"/>
      <c r="D162" s="403"/>
      <c r="E162" s="403"/>
      <c r="F162" s="403"/>
      <c r="G162" s="404"/>
      <c r="H162" s="404"/>
      <c r="I162" s="404"/>
      <c r="J162" s="404"/>
      <c r="K162" s="404"/>
    </row>
    <row r="163" spans="1:11" ht="16.5">
      <c r="A163" s="422"/>
      <c r="B163" s="423"/>
      <c r="C163" s="403"/>
      <c r="D163" s="403"/>
      <c r="E163" s="403"/>
      <c r="F163" s="403"/>
      <c r="G163" s="404"/>
      <c r="H163" s="404"/>
      <c r="I163" s="404"/>
      <c r="J163" s="404"/>
      <c r="K163" s="404"/>
    </row>
    <row r="164" spans="1:11" ht="16.5">
      <c r="A164" s="422"/>
      <c r="B164" s="423"/>
      <c r="C164" s="403"/>
      <c r="D164" s="403"/>
      <c r="E164" s="403"/>
      <c r="F164" s="403"/>
      <c r="G164" s="404"/>
      <c r="H164" s="404"/>
      <c r="I164" s="404"/>
      <c r="J164" s="404"/>
      <c r="K164" s="404"/>
    </row>
    <row r="165" spans="1:11" ht="16.5">
      <c r="A165" s="422"/>
      <c r="B165" s="423"/>
      <c r="C165" s="403"/>
      <c r="D165" s="403"/>
      <c r="E165" s="403"/>
      <c r="F165" s="403"/>
      <c r="G165" s="404"/>
      <c r="H165" s="404"/>
      <c r="I165" s="404"/>
      <c r="J165" s="404"/>
      <c r="K165" s="404"/>
    </row>
    <row r="166" spans="1:11" ht="16.5">
      <c r="A166" s="422"/>
      <c r="B166" s="423"/>
      <c r="C166" s="403"/>
      <c r="D166" s="403"/>
      <c r="E166" s="403"/>
      <c r="F166" s="403"/>
      <c r="G166" s="404"/>
      <c r="H166" s="404"/>
      <c r="I166" s="404"/>
      <c r="J166" s="404"/>
      <c r="K166" s="404"/>
    </row>
    <row r="167" spans="1:11" ht="16.5">
      <c r="A167" s="422"/>
      <c r="B167" s="423"/>
      <c r="C167" s="403"/>
      <c r="D167" s="403"/>
      <c r="E167" s="403"/>
      <c r="F167" s="403"/>
      <c r="G167" s="404"/>
      <c r="H167" s="404"/>
      <c r="I167" s="404"/>
      <c r="J167" s="404"/>
      <c r="K167" s="404"/>
    </row>
    <row r="168" spans="1:11" ht="16.5">
      <c r="A168" s="422"/>
      <c r="B168" s="423"/>
      <c r="C168" s="403"/>
      <c r="D168" s="403"/>
      <c r="E168" s="403"/>
      <c r="F168" s="403"/>
      <c r="G168" s="404"/>
      <c r="H168" s="404"/>
      <c r="I168" s="404"/>
      <c r="J168" s="404"/>
      <c r="K168" s="404"/>
    </row>
    <row r="169" spans="1:11" ht="16.5">
      <c r="A169" s="422"/>
      <c r="B169" s="423"/>
      <c r="C169" s="403"/>
      <c r="D169" s="403"/>
      <c r="E169" s="403"/>
      <c r="F169" s="403"/>
      <c r="G169" s="404"/>
      <c r="H169" s="404"/>
      <c r="I169" s="404"/>
      <c r="J169" s="404"/>
      <c r="K169" s="404"/>
    </row>
    <row r="170" spans="1:11" ht="16.5">
      <c r="A170" s="422"/>
      <c r="B170" s="423"/>
      <c r="C170" s="403"/>
      <c r="D170" s="403"/>
      <c r="E170" s="403"/>
      <c r="F170" s="403"/>
      <c r="G170" s="404"/>
      <c r="H170" s="404"/>
      <c r="I170" s="404"/>
      <c r="J170" s="404"/>
      <c r="K170" s="404"/>
    </row>
    <row r="171" spans="1:11" ht="16.5">
      <c r="A171" s="422"/>
      <c r="B171" s="423"/>
      <c r="C171" s="403"/>
      <c r="D171" s="403"/>
      <c r="E171" s="403"/>
      <c r="F171" s="403"/>
      <c r="G171" s="404"/>
      <c r="H171" s="404"/>
      <c r="I171" s="404"/>
      <c r="J171" s="404"/>
      <c r="K171" s="404"/>
    </row>
    <row r="172" spans="1:11" ht="16.5">
      <c r="A172" s="422"/>
      <c r="B172" s="423"/>
      <c r="C172" s="403"/>
      <c r="D172" s="403"/>
      <c r="E172" s="403"/>
      <c r="F172" s="403"/>
      <c r="G172" s="404"/>
      <c r="H172" s="404"/>
      <c r="I172" s="404"/>
      <c r="J172" s="404"/>
      <c r="K172" s="404"/>
    </row>
    <row r="173" spans="1:11" ht="16.5">
      <c r="A173" s="422"/>
      <c r="B173" s="423"/>
      <c r="C173" s="403"/>
      <c r="D173" s="403"/>
      <c r="E173" s="403"/>
      <c r="F173" s="403"/>
      <c r="G173" s="404"/>
      <c r="H173" s="404"/>
      <c r="I173" s="404"/>
      <c r="J173" s="404"/>
      <c r="K173" s="404"/>
    </row>
    <row r="174" spans="1:11" ht="16.5">
      <c r="A174" s="422"/>
      <c r="B174" s="423"/>
      <c r="C174" s="403"/>
      <c r="D174" s="403"/>
      <c r="E174" s="403"/>
      <c r="F174" s="403"/>
      <c r="G174" s="404"/>
      <c r="H174" s="404"/>
      <c r="I174" s="404"/>
      <c r="J174" s="404"/>
      <c r="K174" s="404"/>
    </row>
    <row r="175" spans="1:11" ht="16.5">
      <c r="A175" s="422"/>
      <c r="B175" s="423"/>
      <c r="C175" s="403"/>
      <c r="D175" s="403"/>
      <c r="E175" s="403"/>
      <c r="F175" s="403"/>
      <c r="G175" s="404"/>
      <c r="H175" s="404"/>
      <c r="I175" s="404"/>
      <c r="J175" s="404"/>
      <c r="K175" s="404"/>
    </row>
    <row r="176" spans="1:11" ht="16.5">
      <c r="A176" s="422"/>
      <c r="B176" s="423"/>
      <c r="C176" s="403"/>
      <c r="D176" s="403"/>
      <c r="E176" s="403"/>
      <c r="F176" s="403"/>
      <c r="G176" s="404"/>
      <c r="H176" s="404"/>
      <c r="I176" s="404"/>
      <c r="J176" s="404"/>
      <c r="K176" s="404"/>
    </row>
    <row r="177" spans="1:11" ht="16.5">
      <c r="A177" s="422"/>
      <c r="B177" s="423"/>
      <c r="C177" s="403"/>
      <c r="D177" s="403"/>
      <c r="E177" s="403"/>
      <c r="F177" s="403"/>
      <c r="G177" s="404"/>
      <c r="H177" s="404"/>
      <c r="I177" s="404"/>
      <c r="J177" s="404"/>
      <c r="K177" s="404"/>
    </row>
    <row r="178" spans="1:11" ht="16.5">
      <c r="A178" s="422"/>
      <c r="B178" s="423"/>
      <c r="C178" s="403"/>
      <c r="D178" s="403"/>
      <c r="E178" s="403"/>
      <c r="F178" s="403"/>
      <c r="G178" s="404"/>
      <c r="H178" s="404"/>
      <c r="I178" s="404"/>
      <c r="J178" s="404"/>
      <c r="K178" s="404"/>
    </row>
    <row r="179" spans="1:11" ht="16.5">
      <c r="A179" s="422"/>
      <c r="B179" s="423"/>
      <c r="C179" s="403"/>
      <c r="D179" s="403"/>
      <c r="E179" s="403"/>
      <c r="F179" s="403"/>
      <c r="G179" s="404"/>
      <c r="H179" s="404"/>
      <c r="I179" s="404"/>
      <c r="J179" s="404"/>
      <c r="K179" s="404"/>
    </row>
    <row r="180" spans="1:11" ht="16.5">
      <c r="A180" s="422"/>
      <c r="B180" s="423"/>
      <c r="C180" s="403"/>
      <c r="D180" s="403"/>
      <c r="E180" s="403"/>
      <c r="F180" s="403"/>
      <c r="G180" s="404"/>
      <c r="H180" s="404"/>
      <c r="I180" s="404"/>
      <c r="J180" s="404"/>
      <c r="K180" s="404"/>
    </row>
    <row r="181" spans="1:11" ht="16.5">
      <c r="A181" s="422"/>
      <c r="B181" s="423"/>
      <c r="C181" s="403"/>
      <c r="D181" s="403"/>
      <c r="E181" s="403"/>
      <c r="F181" s="403"/>
      <c r="G181" s="404"/>
      <c r="H181" s="404"/>
      <c r="I181" s="404"/>
      <c r="J181" s="404"/>
      <c r="K181" s="404"/>
    </row>
    <row r="182" spans="1:11" ht="16.5">
      <c r="A182" s="422"/>
      <c r="B182" s="423"/>
      <c r="C182" s="403"/>
      <c r="D182" s="403"/>
      <c r="E182" s="403"/>
      <c r="F182" s="403"/>
      <c r="G182" s="404"/>
      <c r="H182" s="404"/>
      <c r="I182" s="404"/>
      <c r="J182" s="404"/>
      <c r="K182" s="404"/>
    </row>
    <row r="183" spans="1:11" ht="16.5">
      <c r="A183" s="422"/>
      <c r="B183" s="423"/>
      <c r="C183" s="403"/>
      <c r="D183" s="403"/>
      <c r="E183" s="403"/>
      <c r="F183" s="403"/>
      <c r="G183" s="404"/>
      <c r="H183" s="404"/>
      <c r="I183" s="404"/>
      <c r="J183" s="404"/>
      <c r="K183" s="404"/>
    </row>
    <row r="184" spans="1:11" ht="16.5">
      <c r="A184" s="422"/>
      <c r="B184" s="423"/>
      <c r="C184" s="403"/>
      <c r="D184" s="403"/>
      <c r="E184" s="403"/>
      <c r="F184" s="403"/>
      <c r="G184" s="404"/>
      <c r="H184" s="404"/>
      <c r="I184" s="404"/>
      <c r="J184" s="404"/>
      <c r="K184" s="404"/>
    </row>
    <row r="185" spans="1:11" ht="16.5">
      <c r="A185" s="422"/>
      <c r="B185" s="423"/>
      <c r="C185" s="403"/>
      <c r="D185" s="403"/>
      <c r="E185" s="403"/>
      <c r="F185" s="403"/>
      <c r="G185" s="404"/>
      <c r="H185" s="404"/>
      <c r="I185" s="404"/>
      <c r="J185" s="404"/>
      <c r="K185" s="404"/>
    </row>
    <row r="186" spans="1:11" ht="16.5">
      <c r="A186" s="422"/>
      <c r="B186" s="423"/>
      <c r="C186" s="403"/>
      <c r="D186" s="403"/>
      <c r="E186" s="403"/>
      <c r="F186" s="403"/>
      <c r="G186" s="404"/>
      <c r="H186" s="404"/>
      <c r="I186" s="404"/>
      <c r="J186" s="404"/>
      <c r="K186" s="404"/>
    </row>
    <row r="187" spans="1:11" ht="16.5">
      <c r="A187" s="422"/>
      <c r="B187" s="423"/>
      <c r="C187" s="403"/>
      <c r="D187" s="403"/>
      <c r="E187" s="403"/>
      <c r="F187" s="403"/>
      <c r="G187" s="404"/>
      <c r="H187" s="404"/>
      <c r="I187" s="404"/>
      <c r="J187" s="404"/>
      <c r="K187" s="404"/>
    </row>
    <row r="188" spans="1:11" ht="16.5">
      <c r="A188" s="422"/>
      <c r="B188" s="423"/>
      <c r="C188" s="403"/>
      <c r="D188" s="403"/>
      <c r="E188" s="403"/>
      <c r="F188" s="403"/>
      <c r="G188" s="404"/>
      <c r="H188" s="404"/>
      <c r="I188" s="404"/>
      <c r="J188" s="404"/>
      <c r="K188" s="404"/>
    </row>
    <row r="189" spans="1:11" ht="16.5">
      <c r="A189" s="422"/>
      <c r="B189" s="423"/>
      <c r="C189" s="403"/>
      <c r="D189" s="403"/>
      <c r="E189" s="403"/>
      <c r="F189" s="403"/>
      <c r="G189" s="404"/>
      <c r="H189" s="404"/>
      <c r="I189" s="404"/>
      <c r="J189" s="404"/>
      <c r="K189" s="404"/>
    </row>
    <row r="190" spans="1:11" ht="16.5">
      <c r="A190" s="422"/>
      <c r="B190" s="423"/>
      <c r="C190" s="403"/>
      <c r="D190" s="403"/>
      <c r="E190" s="403"/>
      <c r="F190" s="403"/>
      <c r="G190" s="404"/>
      <c r="H190" s="404"/>
      <c r="I190" s="404"/>
      <c r="J190" s="404"/>
      <c r="K190" s="404"/>
    </row>
    <row r="191" spans="1:11" ht="16.5">
      <c r="A191" s="422"/>
      <c r="B191" s="423"/>
      <c r="C191" s="403"/>
      <c r="D191" s="403"/>
      <c r="E191" s="403"/>
      <c r="F191" s="403"/>
      <c r="G191" s="404"/>
      <c r="H191" s="404"/>
      <c r="I191" s="404"/>
      <c r="J191" s="404"/>
      <c r="K191" s="404"/>
    </row>
    <row r="192" spans="1:11" ht="16.5">
      <c r="A192" s="422"/>
      <c r="B192" s="423"/>
      <c r="C192" s="403"/>
      <c r="D192" s="403"/>
      <c r="E192" s="403"/>
      <c r="F192" s="403"/>
      <c r="G192" s="404"/>
      <c r="H192" s="404"/>
      <c r="I192" s="404"/>
      <c r="J192" s="404"/>
      <c r="K192" s="404"/>
    </row>
    <row r="193" spans="1:11" ht="16.5">
      <c r="A193" s="422"/>
      <c r="B193" s="423"/>
      <c r="C193" s="403"/>
      <c r="D193" s="403"/>
      <c r="E193" s="403"/>
      <c r="F193" s="403"/>
      <c r="G193" s="404"/>
      <c r="H193" s="404"/>
      <c r="I193" s="404"/>
      <c r="J193" s="404"/>
      <c r="K193" s="404"/>
    </row>
    <row r="194" spans="1:11" ht="16.5">
      <c r="A194" s="422"/>
      <c r="B194" s="423"/>
      <c r="C194" s="403"/>
      <c r="D194" s="403"/>
      <c r="E194" s="403"/>
      <c r="F194" s="403"/>
      <c r="G194" s="404"/>
      <c r="H194" s="404"/>
      <c r="I194" s="404"/>
      <c r="J194" s="404"/>
      <c r="K194" s="404"/>
    </row>
    <row r="195" spans="1:11" ht="16.5">
      <c r="A195" s="422"/>
      <c r="B195" s="423"/>
      <c r="C195" s="403"/>
      <c r="D195" s="403"/>
      <c r="E195" s="403"/>
      <c r="F195" s="403"/>
      <c r="G195" s="404"/>
      <c r="H195" s="404"/>
      <c r="I195" s="404"/>
      <c r="J195" s="404"/>
      <c r="K195" s="404"/>
    </row>
    <row r="196" spans="1:11" ht="16.5">
      <c r="A196" s="422"/>
      <c r="B196" s="423"/>
      <c r="C196" s="403"/>
      <c r="D196" s="403"/>
      <c r="E196" s="403"/>
      <c r="F196" s="403"/>
      <c r="G196" s="404"/>
      <c r="H196" s="404"/>
      <c r="I196" s="404"/>
      <c r="J196" s="404"/>
      <c r="K196" s="404"/>
    </row>
    <row r="197" spans="1:11" ht="16.5">
      <c r="A197" s="422"/>
      <c r="B197" s="423"/>
      <c r="C197" s="403"/>
      <c r="D197" s="403"/>
      <c r="E197" s="403"/>
      <c r="F197" s="403"/>
      <c r="G197" s="404"/>
      <c r="H197" s="404"/>
      <c r="I197" s="404"/>
      <c r="J197" s="404"/>
      <c r="K197" s="404"/>
    </row>
    <row r="198" spans="1:11" ht="16.5">
      <c r="A198" s="422"/>
      <c r="B198" s="423"/>
      <c r="C198" s="403"/>
      <c r="D198" s="403"/>
      <c r="E198" s="403"/>
      <c r="F198" s="403"/>
      <c r="G198" s="404"/>
      <c r="H198" s="404"/>
      <c r="I198" s="404"/>
      <c r="J198" s="404"/>
      <c r="K198" s="404"/>
    </row>
    <row r="199" spans="1:11" ht="16.5">
      <c r="A199" s="422"/>
      <c r="B199" s="423"/>
      <c r="C199" s="403"/>
      <c r="D199" s="403"/>
      <c r="E199" s="403"/>
      <c r="F199" s="403"/>
      <c r="G199" s="404"/>
      <c r="H199" s="404"/>
      <c r="I199" s="404"/>
      <c r="J199" s="404"/>
      <c r="K199" s="404"/>
    </row>
    <row r="200" spans="1:11" ht="16.5">
      <c r="A200" s="422"/>
      <c r="B200" s="423"/>
      <c r="C200" s="403"/>
      <c r="D200" s="403"/>
      <c r="E200" s="403"/>
      <c r="F200" s="403"/>
      <c r="G200" s="404"/>
      <c r="H200" s="404"/>
      <c r="I200" s="404"/>
      <c r="J200" s="404"/>
      <c r="K200" s="404"/>
    </row>
    <row r="201" spans="1:11" ht="16.5">
      <c r="A201" s="422"/>
      <c r="B201" s="423"/>
      <c r="C201" s="403"/>
      <c r="D201" s="403"/>
      <c r="E201" s="403"/>
      <c r="F201" s="403"/>
      <c r="G201" s="404"/>
      <c r="H201" s="404"/>
      <c r="I201" s="404"/>
      <c r="J201" s="404"/>
      <c r="K201" s="404"/>
    </row>
    <row r="202" spans="1:11" ht="16.5">
      <c r="A202" s="422"/>
      <c r="B202" s="423"/>
      <c r="C202" s="403"/>
      <c r="D202" s="403"/>
      <c r="E202" s="403"/>
      <c r="F202" s="403"/>
      <c r="G202" s="404"/>
      <c r="H202" s="404"/>
      <c r="I202" s="404"/>
      <c r="J202" s="404"/>
      <c r="K202" s="404"/>
    </row>
    <row r="203" spans="1:11" ht="16.5">
      <c r="A203" s="422"/>
      <c r="B203" s="423"/>
      <c r="C203" s="403"/>
      <c r="D203" s="403"/>
      <c r="E203" s="403"/>
      <c r="F203" s="403"/>
      <c r="G203" s="404"/>
      <c r="H203" s="404"/>
      <c r="I203" s="404"/>
      <c r="J203" s="404"/>
      <c r="K203" s="404"/>
    </row>
    <row r="204" spans="1:11" ht="16.5">
      <c r="A204" s="422"/>
      <c r="B204" s="423"/>
      <c r="C204" s="403"/>
      <c r="D204" s="403"/>
      <c r="E204" s="403"/>
      <c r="F204" s="403"/>
      <c r="G204" s="404"/>
      <c r="H204" s="404"/>
      <c r="I204" s="404"/>
      <c r="J204" s="404"/>
      <c r="K204" s="404"/>
    </row>
    <row r="205" spans="1:11" ht="16.5">
      <c r="A205" s="422"/>
      <c r="B205" s="423"/>
      <c r="C205" s="403"/>
      <c r="D205" s="403"/>
      <c r="E205" s="403"/>
      <c r="F205" s="403"/>
      <c r="G205" s="404"/>
      <c r="H205" s="404"/>
      <c r="I205" s="404"/>
      <c r="J205" s="404"/>
      <c r="K205" s="404"/>
    </row>
    <row r="206" spans="1:11" ht="16.5">
      <c r="A206" s="422"/>
      <c r="B206" s="423"/>
      <c r="C206" s="403"/>
      <c r="D206" s="403"/>
      <c r="E206" s="403"/>
      <c r="F206" s="403"/>
      <c r="G206" s="404"/>
      <c r="H206" s="404"/>
      <c r="I206" s="404"/>
      <c r="J206" s="404"/>
      <c r="K206" s="404"/>
    </row>
    <row r="207" spans="1:11" ht="16.5">
      <c r="A207" s="422"/>
      <c r="B207" s="423"/>
      <c r="C207" s="403"/>
      <c r="D207" s="403"/>
      <c r="E207" s="403"/>
      <c r="F207" s="403"/>
      <c r="G207" s="404"/>
      <c r="H207" s="404"/>
      <c r="I207" s="404"/>
      <c r="J207" s="404"/>
      <c r="K207" s="404"/>
    </row>
    <row r="208" spans="1:11" ht="16.5">
      <c r="A208" s="422"/>
      <c r="B208" s="423"/>
      <c r="C208" s="403"/>
      <c r="D208" s="403"/>
      <c r="E208" s="403"/>
      <c r="F208" s="403"/>
      <c r="G208" s="404"/>
      <c r="H208" s="404"/>
      <c r="I208" s="404"/>
      <c r="J208" s="404"/>
      <c r="K208" s="404"/>
    </row>
    <row r="209" spans="1:11" ht="16.5">
      <c r="A209" s="422"/>
      <c r="B209" s="423"/>
      <c r="C209" s="403"/>
      <c r="D209" s="403"/>
      <c r="E209" s="403"/>
      <c r="F209" s="403"/>
      <c r="G209" s="404"/>
      <c r="H209" s="404"/>
      <c r="I209" s="404"/>
      <c r="J209" s="404"/>
      <c r="K209" s="404"/>
    </row>
    <row r="210" spans="1:11" ht="16.5">
      <c r="A210" s="422"/>
      <c r="B210" s="423"/>
      <c r="C210" s="403"/>
      <c r="D210" s="403"/>
      <c r="E210" s="403"/>
      <c r="F210" s="403"/>
      <c r="G210" s="404"/>
      <c r="H210" s="404"/>
      <c r="I210" s="404"/>
      <c r="J210" s="404"/>
      <c r="K210" s="404"/>
    </row>
    <row r="211" spans="1:11" ht="16.5">
      <c r="A211" s="422"/>
      <c r="B211" s="423"/>
      <c r="C211" s="403"/>
      <c r="D211" s="403"/>
      <c r="E211" s="403"/>
      <c r="F211" s="403"/>
      <c r="G211" s="404"/>
      <c r="H211" s="404"/>
      <c r="I211" s="404"/>
      <c r="J211" s="404"/>
      <c r="K211" s="404"/>
    </row>
    <row r="212" spans="1:11" ht="16.5">
      <c r="A212" s="422"/>
      <c r="B212" s="423"/>
      <c r="C212" s="403"/>
      <c r="D212" s="403"/>
      <c r="E212" s="403"/>
      <c r="F212" s="403"/>
      <c r="G212" s="404"/>
      <c r="H212" s="404"/>
      <c r="I212" s="404"/>
      <c r="J212" s="404"/>
      <c r="K212" s="404"/>
    </row>
    <row r="213" spans="1:11" ht="16.5">
      <c r="A213" s="422"/>
      <c r="B213" s="423"/>
      <c r="C213" s="403"/>
      <c r="D213" s="403"/>
      <c r="E213" s="403"/>
      <c r="F213" s="403"/>
      <c r="G213" s="404"/>
      <c r="H213" s="404"/>
      <c r="I213" s="404"/>
      <c r="J213" s="404"/>
      <c r="K213" s="404"/>
    </row>
    <row r="214" spans="1:11" ht="16.5">
      <c r="A214" s="422"/>
      <c r="B214" s="423"/>
      <c r="C214" s="403"/>
      <c r="D214" s="403"/>
      <c r="E214" s="403"/>
      <c r="F214" s="403"/>
      <c r="G214" s="404"/>
      <c r="H214" s="404"/>
      <c r="I214" s="404"/>
      <c r="J214" s="404"/>
      <c r="K214" s="404"/>
    </row>
    <row r="215" spans="1:11" ht="16.5">
      <c r="A215" s="422"/>
      <c r="B215" s="423"/>
      <c r="C215" s="403"/>
      <c r="D215" s="403"/>
      <c r="E215" s="403"/>
      <c r="F215" s="403"/>
      <c r="G215" s="404"/>
      <c r="H215" s="404"/>
      <c r="I215" s="404"/>
      <c r="J215" s="404"/>
      <c r="K215" s="404"/>
    </row>
    <row r="216" spans="1:11" ht="16.5">
      <c r="A216" s="422"/>
      <c r="B216" s="423"/>
      <c r="C216" s="403"/>
      <c r="D216" s="403"/>
      <c r="E216" s="403"/>
      <c r="F216" s="403"/>
      <c r="G216" s="404"/>
      <c r="H216" s="404"/>
      <c r="I216" s="404"/>
      <c r="J216" s="404"/>
      <c r="K216" s="404"/>
    </row>
    <row r="217" spans="1:11" ht="16.5">
      <c r="A217" s="422"/>
      <c r="B217" s="423"/>
      <c r="C217" s="403"/>
      <c r="D217" s="403"/>
      <c r="E217" s="403"/>
      <c r="F217" s="403"/>
      <c r="G217" s="404"/>
      <c r="H217" s="404"/>
      <c r="I217" s="404"/>
      <c r="J217" s="404"/>
      <c r="K217" s="404"/>
    </row>
    <row r="218" spans="1:11" ht="16.5">
      <c r="A218" s="422"/>
      <c r="B218" s="423"/>
      <c r="C218" s="403"/>
      <c r="D218" s="403"/>
      <c r="E218" s="403"/>
      <c r="F218" s="403"/>
      <c r="G218" s="404"/>
      <c r="H218" s="404"/>
      <c r="I218" s="404"/>
      <c r="J218" s="404"/>
      <c r="K218" s="404"/>
    </row>
    <row r="219" spans="1:11" ht="16.5">
      <c r="A219" s="422"/>
      <c r="B219" s="423"/>
      <c r="C219" s="403"/>
      <c r="D219" s="403"/>
      <c r="E219" s="403"/>
      <c r="F219" s="403"/>
      <c r="G219" s="404"/>
      <c r="H219" s="404"/>
      <c r="I219" s="404"/>
      <c r="J219" s="404"/>
      <c r="K219" s="404"/>
    </row>
    <row r="220" spans="1:11" ht="16.5">
      <c r="A220" s="422"/>
      <c r="B220" s="423"/>
      <c r="C220" s="403"/>
      <c r="D220" s="403"/>
      <c r="E220" s="403"/>
      <c r="F220" s="403"/>
      <c r="G220" s="404"/>
      <c r="H220" s="404"/>
      <c r="I220" s="404"/>
      <c r="J220" s="404"/>
      <c r="K220" s="404"/>
    </row>
    <row r="221" spans="1:11" ht="16.5">
      <c r="A221" s="422"/>
      <c r="B221" s="423"/>
      <c r="C221" s="403"/>
      <c r="D221" s="403"/>
      <c r="E221" s="403"/>
      <c r="F221" s="403"/>
      <c r="G221" s="404"/>
      <c r="H221" s="404"/>
      <c r="I221" s="404"/>
      <c r="J221" s="404"/>
      <c r="K221" s="404"/>
    </row>
    <row r="222" spans="1:11" ht="16.5">
      <c r="A222" s="422"/>
      <c r="B222" s="423"/>
      <c r="C222" s="403"/>
      <c r="D222" s="403"/>
      <c r="E222" s="403"/>
      <c r="F222" s="403"/>
      <c r="G222" s="404"/>
      <c r="H222" s="404"/>
      <c r="I222" s="404"/>
      <c r="J222" s="404"/>
      <c r="K222" s="404"/>
    </row>
    <row r="223" spans="1:11" ht="16.5">
      <c r="A223" s="422"/>
      <c r="B223" s="423"/>
      <c r="C223" s="403"/>
      <c r="D223" s="403"/>
      <c r="E223" s="403"/>
      <c r="F223" s="403"/>
      <c r="G223" s="404"/>
      <c r="H223" s="404"/>
      <c r="I223" s="404"/>
      <c r="J223" s="404"/>
      <c r="K223" s="404"/>
    </row>
    <row r="224" spans="1:11" ht="16.5">
      <c r="A224" s="422"/>
      <c r="B224" s="423"/>
      <c r="C224" s="403"/>
      <c r="D224" s="403"/>
      <c r="E224" s="403"/>
      <c r="F224" s="403"/>
      <c r="G224" s="404"/>
      <c r="H224" s="404"/>
      <c r="I224" s="404"/>
      <c r="J224" s="404"/>
      <c r="K224" s="404"/>
    </row>
    <row r="225" spans="1:11" ht="16.5">
      <c r="A225" s="422"/>
      <c r="B225" s="423"/>
      <c r="C225" s="403"/>
      <c r="D225" s="403"/>
      <c r="E225" s="403"/>
      <c r="F225" s="403"/>
      <c r="G225" s="404"/>
      <c r="H225" s="404"/>
      <c r="I225" s="404"/>
      <c r="J225" s="404"/>
      <c r="K225" s="404"/>
    </row>
    <row r="226" spans="1:11" ht="16.5">
      <c r="A226" s="422"/>
      <c r="B226" s="423"/>
      <c r="C226" s="403"/>
      <c r="D226" s="403"/>
      <c r="E226" s="403"/>
      <c r="F226" s="403"/>
      <c r="G226" s="404"/>
      <c r="H226" s="404"/>
      <c r="I226" s="404"/>
      <c r="J226" s="404"/>
      <c r="K226" s="404"/>
    </row>
    <row r="227" spans="1:11" ht="16.5">
      <c r="A227" s="422"/>
      <c r="B227" s="423"/>
      <c r="C227" s="403"/>
      <c r="D227" s="403"/>
      <c r="E227" s="403"/>
      <c r="F227" s="403"/>
      <c r="G227" s="404"/>
      <c r="H227" s="404"/>
      <c r="I227" s="404"/>
      <c r="J227" s="404"/>
      <c r="K227" s="404"/>
    </row>
    <row r="228" spans="1:11" ht="16.5">
      <c r="A228" s="422"/>
      <c r="B228" s="423"/>
      <c r="C228" s="403"/>
      <c r="D228" s="403"/>
      <c r="E228" s="403"/>
      <c r="F228" s="403"/>
      <c r="G228" s="404"/>
      <c r="H228" s="404"/>
      <c r="I228" s="404"/>
      <c r="J228" s="404"/>
      <c r="K228" s="404"/>
    </row>
    <row r="229" spans="1:11" ht="16.5">
      <c r="A229" s="422"/>
      <c r="B229" s="423"/>
      <c r="C229" s="403"/>
      <c r="D229" s="403"/>
      <c r="E229" s="403"/>
      <c r="F229" s="403"/>
      <c r="G229" s="404"/>
      <c r="H229" s="404"/>
      <c r="I229" s="404"/>
      <c r="J229" s="404"/>
      <c r="K229" s="404"/>
    </row>
    <row r="230" spans="1:11" ht="16.5">
      <c r="A230" s="422"/>
      <c r="B230" s="423"/>
      <c r="C230" s="403"/>
      <c r="D230" s="403"/>
      <c r="E230" s="403"/>
      <c r="F230" s="403"/>
      <c r="G230" s="404"/>
      <c r="H230" s="404"/>
      <c r="I230" s="404"/>
      <c r="J230" s="404"/>
      <c r="K230" s="404"/>
    </row>
    <row r="231" spans="1:11" ht="16.5">
      <c r="A231" s="422"/>
      <c r="B231" s="423"/>
      <c r="C231" s="403"/>
      <c r="D231" s="403"/>
      <c r="E231" s="403"/>
      <c r="F231" s="403"/>
      <c r="G231" s="404"/>
      <c r="H231" s="404"/>
      <c r="I231" s="404"/>
      <c r="J231" s="404"/>
      <c r="K231" s="404"/>
    </row>
    <row r="232" spans="1:11" ht="16.5">
      <c r="A232" s="422"/>
      <c r="B232" s="423"/>
      <c r="C232" s="403"/>
      <c r="D232" s="403"/>
      <c r="E232" s="403"/>
      <c r="F232" s="403"/>
      <c r="G232" s="404"/>
      <c r="H232" s="404"/>
      <c r="I232" s="404"/>
      <c r="J232" s="404"/>
      <c r="K232" s="404"/>
    </row>
    <row r="233" spans="1:11" ht="16.5">
      <c r="A233" s="422"/>
      <c r="B233" s="423"/>
      <c r="C233" s="403"/>
      <c r="D233" s="403"/>
      <c r="E233" s="403"/>
      <c r="F233" s="403"/>
      <c r="G233" s="404"/>
      <c r="H233" s="404"/>
      <c r="I233" s="404"/>
      <c r="J233" s="404"/>
      <c r="K233" s="404"/>
    </row>
    <row r="234" spans="1:11" ht="16.5">
      <c r="A234" s="422"/>
      <c r="B234" s="423"/>
      <c r="C234" s="403"/>
      <c r="D234" s="403"/>
      <c r="E234" s="403"/>
      <c r="F234" s="403"/>
      <c r="G234" s="404"/>
      <c r="H234" s="404"/>
      <c r="I234" s="404"/>
      <c r="J234" s="404"/>
      <c r="K234" s="404"/>
    </row>
    <row r="235" spans="1:11" ht="16.5">
      <c r="A235" s="422"/>
      <c r="B235" s="423"/>
      <c r="C235" s="403"/>
      <c r="D235" s="403"/>
      <c r="E235" s="403"/>
      <c r="F235" s="403"/>
      <c r="G235" s="404"/>
      <c r="H235" s="404"/>
      <c r="I235" s="404"/>
      <c r="J235" s="404"/>
      <c r="K235" s="404"/>
    </row>
    <row r="236" spans="1:11" ht="16.5">
      <c r="A236" s="422"/>
      <c r="B236" s="423"/>
      <c r="C236" s="403"/>
      <c r="D236" s="403"/>
      <c r="E236" s="403"/>
      <c r="F236" s="403"/>
      <c r="G236" s="404"/>
      <c r="H236" s="404"/>
      <c r="I236" s="404"/>
      <c r="J236" s="404"/>
      <c r="K236" s="404"/>
    </row>
  </sheetData>
  <mergeCells count="12">
    <mergeCell ref="N19:N21"/>
    <mergeCell ref="L5:L6"/>
    <mergeCell ref="M5:M6"/>
    <mergeCell ref="A5:A6"/>
    <mergeCell ref="B5:B6"/>
    <mergeCell ref="C5:C6"/>
    <mergeCell ref="D5:D6"/>
    <mergeCell ref="A3:M3"/>
    <mergeCell ref="E5:E6"/>
    <mergeCell ref="G5:K5"/>
    <mergeCell ref="J1:K1"/>
    <mergeCell ref="A2:M2"/>
  </mergeCells>
  <phoneticPr fontId="13" type="noConversion"/>
  <printOptions horizontalCentered="1"/>
  <pageMargins left="0.70866141732283472" right="0.47244094488188981" top="0.43307086614173229" bottom="0.27559055118110237" header="0.11811023622047245" footer="0.19685039370078741"/>
  <pageSetup paperSize="9" scale="69" firstPageNumber="138" fitToHeight="0" orientation="landscape" r:id="rId1"/>
  <headerFooter alignWithMargins="0">
    <oddFooter>&amp;R&amp;"Times New Roman,Regular"&amp;12&amp;P/&amp;N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26</vt:i4>
      </vt:variant>
    </vt:vector>
  </HeadingPairs>
  <TitlesOfParts>
    <vt:vector size="56" baseType="lpstr">
      <vt:lpstr>Bia 16-20</vt:lpstr>
      <vt:lpstr>Biểu 1A</vt:lpstr>
      <vt:lpstr>Biểu 2A</vt:lpstr>
      <vt:lpstr>Biểu 3A</vt:lpstr>
      <vt:lpstr>BM4</vt:lpstr>
      <vt:lpstr>Biểu 4A</vt:lpstr>
      <vt:lpstr>BM6</vt:lpstr>
      <vt:lpstr>Biểu 5A</vt:lpstr>
      <vt:lpstr>Biểu 6A</vt:lpstr>
      <vt:lpstr>Biểu 7A</vt:lpstr>
      <vt:lpstr>Biểu 8A</vt:lpstr>
      <vt:lpstr>PL2</vt:lpstr>
      <vt:lpstr>BieunayKhongin</vt:lpstr>
      <vt:lpstr>Khongin</vt:lpstr>
      <vt:lpstr>PL17CCTT(khongin)</vt:lpstr>
      <vt:lpstr>Sheet3</vt:lpstr>
      <vt:lpstr>Pl14</vt:lpstr>
      <vt:lpstr>Sheet1</vt:lpstr>
      <vt:lpstr>Sheet2</vt:lpstr>
      <vt:lpstr>Bia 21-25</vt:lpstr>
      <vt:lpstr>Biểu 1B</vt:lpstr>
      <vt:lpstr>Biểu 2B</vt:lpstr>
      <vt:lpstr>Biểu 3B</vt:lpstr>
      <vt:lpstr>BM4 (B)</vt:lpstr>
      <vt:lpstr>Biểu 4B</vt:lpstr>
      <vt:lpstr>BM6(B)</vt:lpstr>
      <vt:lpstr>Biểu 5B</vt:lpstr>
      <vt:lpstr>Biểu 6B</vt:lpstr>
      <vt:lpstr>Biểu 7B</vt:lpstr>
      <vt:lpstr>Biểu 8B</vt:lpstr>
      <vt:lpstr>'Biểu 1A'!Print_Area</vt:lpstr>
      <vt:lpstr>'Biểu 2A'!Print_Area</vt:lpstr>
      <vt:lpstr>'Biểu 3A'!Print_Area</vt:lpstr>
      <vt:lpstr>'Biểu 4A'!Print_Area</vt:lpstr>
      <vt:lpstr>'Biểu 5A'!Print_Area</vt:lpstr>
      <vt:lpstr>'Biểu 6A'!Print_Area</vt:lpstr>
      <vt:lpstr>'Biểu 7A'!Print_Area</vt:lpstr>
      <vt:lpstr>BieunayKhongin!Print_Area</vt:lpstr>
      <vt:lpstr>'BM4'!Print_Area</vt:lpstr>
      <vt:lpstr>Khongin!Print_Area</vt:lpstr>
      <vt:lpstr>'PL17CCTT(khongin)'!Print_Area</vt:lpstr>
      <vt:lpstr>'Biểu 1A'!Print_Titles</vt:lpstr>
      <vt:lpstr>'Biểu 1B'!Print_Titles</vt:lpstr>
      <vt:lpstr>'Biểu 2A'!Print_Titles</vt:lpstr>
      <vt:lpstr>'Biểu 3A'!Print_Titles</vt:lpstr>
      <vt:lpstr>'Biểu 4A'!Print_Titles</vt:lpstr>
      <vt:lpstr>'Biểu 6A'!Print_Titles</vt:lpstr>
      <vt:lpstr>'Biểu 6B'!Print_Titles</vt:lpstr>
      <vt:lpstr>'Biểu 7A'!Print_Titles</vt:lpstr>
      <vt:lpstr>'Biểu 8A'!Print_Titles</vt:lpstr>
      <vt:lpstr>BieunayKhongin!Print_Titles</vt:lpstr>
      <vt:lpstr>'BM6'!Print_Titles</vt:lpstr>
      <vt:lpstr>Khongin!Print_Titles</vt:lpstr>
      <vt:lpstr>'Pl14'!Print_Titles</vt:lpstr>
      <vt:lpstr>'PL17CCTT(khongin)'!Print_Titles</vt:lpstr>
      <vt:lpstr>'PL2'!Print_Titles</vt:lpstr>
    </vt:vector>
  </TitlesOfParts>
  <Company>MPI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Phu Ha</dc:creator>
  <cp:lastModifiedBy>VNN.R9</cp:lastModifiedBy>
  <cp:lastPrinted>2020-11-19T07:45:51Z</cp:lastPrinted>
  <dcterms:created xsi:type="dcterms:W3CDTF">2008-09-24T14:33:07Z</dcterms:created>
  <dcterms:modified xsi:type="dcterms:W3CDTF">2020-11-23T01:39:39Z</dcterms:modified>
</cp:coreProperties>
</file>