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Dropbox\1. Công việc\3.Chuyển tiếp đơn vị hành chính mới\Chuyển tiếp chính Quyền 02 cấp xã\Dự án BC 2021-2025 và KH 2026-2030\2. Xã Sáng Nhè\"/>
    </mc:Choice>
  </mc:AlternateContent>
  <xr:revisionPtr revIDLastSave="0" documentId="13_ncr:1_{828C2F74-D3C3-4C3D-9918-6C142FF2756F}" xr6:coauthVersionLast="47" xr6:coauthVersionMax="47" xr10:uidLastSave="{00000000-0000-0000-0000-000000000000}"/>
  <bookViews>
    <workbookView xWindow="-110" yWindow="-110" windowWidth="19420" windowHeight="10300" tabRatio="698" firstSheet="5" activeTab="9" xr2:uid="{00000000-000D-0000-FFFF-FFFF00000000}"/>
  </bookViews>
  <sheets>
    <sheet name="Bieu TH 21-25" sheetId="1" state="hidden" r:id="rId1"/>
    <sheet name="NSĐP 21-25" sheetId="2" state="hidden" r:id="rId2"/>
    <sheet name="NSTW 21-25" sheetId="3" state="hidden" r:id="rId3"/>
    <sheet name="dau tu CTMTQG 21-25" sheetId="4" state="hidden" r:id="rId4"/>
    <sheet name="Su nghiep CTMTQG21-25" sheetId="5" state="hidden" r:id="rId5"/>
    <sheet name="TH nhu cau 26-30" sheetId="6" r:id="rId6"/>
    <sheet name="NSĐP 26-30" sheetId="7" r:id="rId7"/>
    <sheet name="NSTW 26-30" sheetId="8" r:id="rId8"/>
    <sheet name="ODA 26-30" sheetId="9" r:id="rId9"/>
    <sheet name="CTMTQG 26-30" sheetId="10" r:id="rId10"/>
  </sheets>
  <definedNames>
    <definedName name="_xlnm._FilterDatabase" localSheetId="9" hidden="1">'CTMTQG 26-30'!$A$5:$P$46</definedName>
    <definedName name="_xlnm._FilterDatabase" localSheetId="6" hidden="1">'NSĐP 26-30'!$A$5:$P$40</definedName>
    <definedName name="_xlnm._FilterDatabase" localSheetId="7" hidden="1">'NSTW 26-30'!$A$5:$P$17</definedName>
    <definedName name="_xlnm._FilterDatabase" localSheetId="8" hidden="1">'ODA 26-30'!$A$5:$AC$28</definedName>
    <definedName name="_xlnm.Print_Titles" localSheetId="9">'CTMTQG 26-30'!$5:$11</definedName>
    <definedName name="_xlnm.Print_Titles" localSheetId="3">'dau tu CTMTQG 21-25'!$5:$11</definedName>
    <definedName name="_xlnm.Print_Titles" localSheetId="6">'NSĐP 26-30'!$5:$11</definedName>
    <definedName name="_xlnm.Print_Titles" localSheetId="7">'NSTW 26-30'!$5:$11</definedName>
    <definedName name="_xlnm.Print_Titles" localSheetId="8">'ODA 26-30'!$5:$13</definedName>
    <definedName name="_xlnm.Print_Area" localSheetId="0">'Bieu TH 21-25'!$A$1:$V$23</definedName>
    <definedName name="_xlnm.Print_Area" localSheetId="9">'CTMTQG 26-30'!$A$1:$P$46</definedName>
    <definedName name="_xlnm.Print_Area" localSheetId="3">'dau tu CTMTQG 21-25'!$A$1:$AO$127</definedName>
    <definedName name="_xlnm.Print_Area" localSheetId="1">'NSĐP 21-25'!$A$1:$AO$43</definedName>
    <definedName name="_xlnm.Print_Area" localSheetId="6">'NSĐP 26-30'!$A$1:$P$40</definedName>
    <definedName name="_xlnm.Print_Area" localSheetId="2">'NSTW 21-25'!$A$1:$AO$47</definedName>
    <definedName name="_xlnm.Print_Area" localSheetId="7">'NSTW 26-30'!$A$1:$P$17</definedName>
    <definedName name="_xlnm.Print_Area" localSheetId="8">'ODA 26-30'!$A$1:$AC$28</definedName>
    <definedName name="_xlnm.Print_Area" localSheetId="4">'Su nghiep CTMTQG21-25'!$A$1:$AJ$78</definedName>
    <definedName name="_xlnm.Print_Area" localSheetId="5">'TH nhu cau 26-30'!$A$1:$G$23</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1" i="10" l="1"/>
  <c r="M41" i="10"/>
  <c r="M40" i="10" s="1"/>
  <c r="M39" i="10" s="1"/>
  <c r="M38" i="10" s="1"/>
  <c r="D22" i="6" s="1"/>
  <c r="Q38" i="10"/>
  <c r="M36" i="10"/>
  <c r="M35" i="10"/>
  <c r="M34" i="10" s="1"/>
  <c r="Q34" i="10"/>
  <c r="C21" i="6" s="1"/>
  <c r="P32" i="10"/>
  <c r="O32" i="10"/>
  <c r="N32" i="10"/>
  <c r="N31" i="10" s="1"/>
  <c r="M32" i="10"/>
  <c r="L32" i="10"/>
  <c r="K32" i="10"/>
  <c r="J32" i="10"/>
  <c r="J31" i="10" s="1"/>
  <c r="I32" i="10"/>
  <c r="Q31" i="10"/>
  <c r="P31" i="10"/>
  <c r="O31" i="10"/>
  <c r="M31" i="10"/>
  <c r="L31" i="10"/>
  <c r="K31" i="10"/>
  <c r="I31" i="10"/>
  <c r="M29" i="10"/>
  <c r="M27" i="10"/>
  <c r="M24" i="10" s="1"/>
  <c r="M23" i="10" s="1"/>
  <c r="M22" i="10" s="1"/>
  <c r="M21" i="10" s="1"/>
  <c r="M16" i="10" s="1"/>
  <c r="M15" i="10" s="1"/>
  <c r="M14" i="10" s="1"/>
  <c r="Q24" i="10"/>
  <c r="Q18" i="10"/>
  <c r="P18" i="10"/>
  <c r="O18" i="10"/>
  <c r="N18" i="10"/>
  <c r="M18" i="10"/>
  <c r="L18" i="10"/>
  <c r="K18" i="10"/>
  <c r="J18" i="10"/>
  <c r="I18" i="10"/>
  <c r="I17" i="10" s="1"/>
  <c r="P17" i="10"/>
  <c r="O17" i="10"/>
  <c r="N17" i="10"/>
  <c r="M17" i="10"/>
  <c r="J17" i="10"/>
  <c r="Q14" i="10"/>
  <c r="AD27" i="9"/>
  <c r="Z27" i="9"/>
  <c r="Z26" i="9" s="1"/>
  <c r="V27" i="9"/>
  <c r="V26" i="9" s="1"/>
  <c r="V25" i="9" s="1"/>
  <c r="V24" i="9" s="1"/>
  <c r="V23" i="9" s="1"/>
  <c r="V22" i="9" s="1"/>
  <c r="Z25" i="9"/>
  <c r="Z24" i="9" s="1"/>
  <c r="Z23" i="9" s="1"/>
  <c r="Z22" i="9" s="1"/>
  <c r="AD18" i="9"/>
  <c r="AD15" i="9" s="1"/>
  <c r="C18" i="6" s="1"/>
  <c r="Z18" i="9"/>
  <c r="Z17" i="9" s="1"/>
  <c r="Z16" i="9" s="1"/>
  <c r="V18" i="9"/>
  <c r="V17" i="9" s="1"/>
  <c r="V16" i="9"/>
  <c r="Z15" i="9"/>
  <c r="A3" i="9"/>
  <c r="A3" i="10" s="1"/>
  <c r="M16" i="8"/>
  <c r="M15" i="8"/>
  <c r="Q14" i="8"/>
  <c r="Q13" i="8" s="1"/>
  <c r="C17" i="6" s="1"/>
  <c r="C16" i="6" s="1"/>
  <c r="M14" i="8"/>
  <c r="M13" i="8" s="1"/>
  <c r="D17" i="6" s="1"/>
  <c r="M39" i="7"/>
  <c r="M38" i="7" s="1"/>
  <c r="M37" i="7"/>
  <c r="M36" i="7" s="1"/>
  <c r="Q36" i="7"/>
  <c r="M33" i="7"/>
  <c r="M32" i="7"/>
  <c r="M29" i="7" s="1"/>
  <c r="M28" i="7" s="1"/>
  <c r="M27" i="7" s="1"/>
  <c r="Q28" i="7"/>
  <c r="M23" i="7"/>
  <c r="M22" i="7" s="1"/>
  <c r="M21" i="7" s="1"/>
  <c r="M20" i="7" s="1"/>
  <c r="Q22" i="7"/>
  <c r="M17" i="7"/>
  <c r="M16" i="7" s="1"/>
  <c r="M15" i="7" s="1"/>
  <c r="Q15" i="7"/>
  <c r="Q13" i="7" s="1"/>
  <c r="C12" i="6" s="1"/>
  <c r="C11" i="6" s="1"/>
  <c r="M14" i="7"/>
  <c r="A3" i="7"/>
  <c r="A3" i="8" s="1"/>
  <c r="E22" i="6"/>
  <c r="C22" i="6"/>
  <c r="E21" i="6"/>
  <c r="D21" i="6"/>
  <c r="C14" i="6"/>
  <c r="AA78" i="5"/>
  <c r="X78" i="5"/>
  <c r="U78" i="5"/>
  <c r="R78" i="5"/>
  <c r="O78" i="5"/>
  <c r="L78" i="5"/>
  <c r="E78" i="5"/>
  <c r="C78" i="5" s="1"/>
  <c r="D78" i="5"/>
  <c r="AA77" i="5"/>
  <c r="X77" i="5"/>
  <c r="U77" i="5"/>
  <c r="R77" i="5"/>
  <c r="O77" i="5"/>
  <c r="L77" i="5"/>
  <c r="E77" i="5"/>
  <c r="D77" i="5"/>
  <c r="C77" i="5"/>
  <c r="AB76" i="5"/>
  <c r="AA76" i="5" s="1"/>
  <c r="Y76" i="5"/>
  <c r="X76" i="5"/>
  <c r="V76" i="5"/>
  <c r="U76" i="5" s="1"/>
  <c r="S76" i="5"/>
  <c r="R76" i="5" s="1"/>
  <c r="P76" i="5"/>
  <c r="O76" i="5" s="1"/>
  <c r="N76" i="5"/>
  <c r="E76" i="5" s="1"/>
  <c r="M76" i="5"/>
  <c r="L76" i="5" s="1"/>
  <c r="D76" i="5"/>
  <c r="C76" i="5"/>
  <c r="AA75" i="5"/>
  <c r="X75" i="5"/>
  <c r="U75" i="5"/>
  <c r="R75" i="5"/>
  <c r="O75" i="5"/>
  <c r="L75" i="5"/>
  <c r="E75" i="5"/>
  <c r="D75" i="5"/>
  <c r="C75" i="5" s="1"/>
  <c r="AA74" i="5"/>
  <c r="X74" i="5"/>
  <c r="U74" i="5"/>
  <c r="R74" i="5"/>
  <c r="O74" i="5"/>
  <c r="L74" i="5"/>
  <c r="E74" i="5"/>
  <c r="D74" i="5"/>
  <c r="AB73" i="5"/>
  <c r="AA73" i="5"/>
  <c r="Y73" i="5"/>
  <c r="X73" i="5" s="1"/>
  <c r="V73" i="5"/>
  <c r="U73" i="5" s="1"/>
  <c r="S73" i="5"/>
  <c r="P73" i="5"/>
  <c r="O73" i="5" s="1"/>
  <c r="N73" i="5"/>
  <c r="M73" i="5"/>
  <c r="L73" i="5"/>
  <c r="E73" i="5"/>
  <c r="AA72" i="5"/>
  <c r="X72" i="5"/>
  <c r="U72" i="5"/>
  <c r="R72" i="5"/>
  <c r="O72" i="5"/>
  <c r="L72" i="5"/>
  <c r="E72" i="5"/>
  <c r="C72" i="5" s="1"/>
  <c r="D72" i="5"/>
  <c r="AA71" i="5"/>
  <c r="X71" i="5"/>
  <c r="U71" i="5"/>
  <c r="R71" i="5"/>
  <c r="O71" i="5"/>
  <c r="L71" i="5"/>
  <c r="E71" i="5"/>
  <c r="D71" i="5"/>
  <c r="C71" i="5"/>
  <c r="AA70" i="5"/>
  <c r="X70" i="5"/>
  <c r="U70" i="5"/>
  <c r="R70" i="5"/>
  <c r="O70" i="5"/>
  <c r="L70" i="5"/>
  <c r="E70" i="5"/>
  <c r="D70" i="5"/>
  <c r="C70" i="5"/>
  <c r="AA69" i="5"/>
  <c r="X69" i="5"/>
  <c r="U69" i="5"/>
  <c r="R69" i="5"/>
  <c r="O69" i="5"/>
  <c r="L69" i="5"/>
  <c r="E69" i="5"/>
  <c r="D69" i="5"/>
  <c r="C69" i="5" s="1"/>
  <c r="AC68" i="5"/>
  <c r="AB68" i="5"/>
  <c r="AA68" i="5"/>
  <c r="Y68" i="5"/>
  <c r="X68" i="5"/>
  <c r="W68" i="5"/>
  <c r="V68" i="5"/>
  <c r="U68" i="5" s="1"/>
  <c r="S68" i="5"/>
  <c r="R68" i="5" s="1"/>
  <c r="Q68" i="5"/>
  <c r="O68" i="5" s="1"/>
  <c r="P68" i="5"/>
  <c r="N68" i="5"/>
  <c r="M68" i="5"/>
  <c r="E68" i="5"/>
  <c r="AA67" i="5"/>
  <c r="X67" i="5"/>
  <c r="U67" i="5"/>
  <c r="R67" i="5"/>
  <c r="O67" i="5"/>
  <c r="L67" i="5"/>
  <c r="E67" i="5"/>
  <c r="D67" i="5"/>
  <c r="AA66" i="5"/>
  <c r="X66" i="5"/>
  <c r="U66" i="5"/>
  <c r="R66" i="5"/>
  <c r="O66" i="5"/>
  <c r="L66" i="5"/>
  <c r="E66" i="5"/>
  <c r="D66" i="5"/>
  <c r="C66" i="5"/>
  <c r="AB65" i="5"/>
  <c r="Y65" i="5"/>
  <c r="X65" i="5"/>
  <c r="V65" i="5"/>
  <c r="U65" i="5" s="1"/>
  <c r="S65" i="5"/>
  <c r="R65" i="5"/>
  <c r="P65" i="5"/>
  <c r="O65" i="5" s="1"/>
  <c r="N65" i="5"/>
  <c r="M65" i="5"/>
  <c r="D65" i="5" s="1"/>
  <c r="C65" i="5" s="1"/>
  <c r="L65" i="5"/>
  <c r="E65" i="5"/>
  <c r="AA64" i="5"/>
  <c r="X64" i="5"/>
  <c r="U64" i="5"/>
  <c r="R64" i="5"/>
  <c r="O64" i="5"/>
  <c r="L64" i="5"/>
  <c r="E64" i="5"/>
  <c r="D64" i="5"/>
  <c r="C64" i="5"/>
  <c r="AA63" i="5"/>
  <c r="X63" i="5"/>
  <c r="U63" i="5"/>
  <c r="R63" i="5"/>
  <c r="O63" i="5"/>
  <c r="L63" i="5"/>
  <c r="E63" i="5"/>
  <c r="D63" i="5"/>
  <c r="C63" i="5"/>
  <c r="AA62" i="5"/>
  <c r="X62" i="5"/>
  <c r="U62" i="5"/>
  <c r="R62" i="5"/>
  <c r="O62" i="5"/>
  <c r="L62" i="5"/>
  <c r="E62" i="5"/>
  <c r="D62" i="5"/>
  <c r="C62" i="5" s="1"/>
  <c r="AC61" i="5"/>
  <c r="AB61" i="5"/>
  <c r="Z61" i="5"/>
  <c r="Y61" i="5"/>
  <c r="X61" i="5" s="1"/>
  <c r="W61" i="5"/>
  <c r="W60" i="5" s="1"/>
  <c r="V61" i="5"/>
  <c r="U61" i="5"/>
  <c r="T61" i="5"/>
  <c r="S61" i="5"/>
  <c r="Q61" i="5"/>
  <c r="P61" i="5"/>
  <c r="N61" i="5"/>
  <c r="M61" i="5"/>
  <c r="L61" i="5"/>
  <c r="E61" i="5"/>
  <c r="Z60" i="5"/>
  <c r="Y60" i="5"/>
  <c r="X60" i="5" s="1"/>
  <c r="V60" i="5"/>
  <c r="U60" i="5" s="1"/>
  <c r="T60" i="5"/>
  <c r="N60" i="5"/>
  <c r="M60" i="5"/>
  <c r="L60" i="5" s="1"/>
  <c r="AA59" i="5"/>
  <c r="X59" i="5"/>
  <c r="U59" i="5"/>
  <c r="R59" i="5"/>
  <c r="O59" i="5"/>
  <c r="L59" i="5"/>
  <c r="E59" i="5"/>
  <c r="D59" i="5"/>
  <c r="C59" i="5"/>
  <c r="AA58" i="5"/>
  <c r="X58" i="5"/>
  <c r="U58" i="5"/>
  <c r="R58" i="5"/>
  <c r="O58" i="5"/>
  <c r="L58" i="5"/>
  <c r="E58" i="5"/>
  <c r="D58" i="5"/>
  <c r="C58" i="5" s="1"/>
  <c r="AA57" i="5"/>
  <c r="AA56" i="5" s="1"/>
  <c r="X57" i="5"/>
  <c r="U57" i="5"/>
  <c r="R57" i="5"/>
  <c r="O57" i="5"/>
  <c r="O56" i="5" s="1"/>
  <c r="L57" i="5"/>
  <c r="E57" i="5"/>
  <c r="D57" i="5"/>
  <c r="C57" i="5"/>
  <c r="C56" i="5" s="1"/>
  <c r="AC56" i="5"/>
  <c r="AB56" i="5"/>
  <c r="Z56" i="5"/>
  <c r="Y56" i="5"/>
  <c r="X56" i="5"/>
  <c r="W56" i="5"/>
  <c r="V56" i="5"/>
  <c r="U56" i="5"/>
  <c r="T56" i="5"/>
  <c r="S56" i="5"/>
  <c r="R56" i="5"/>
  <c r="Q56" i="5"/>
  <c r="P56" i="5"/>
  <c r="N56" i="5"/>
  <c r="M56" i="5"/>
  <c r="L56" i="5"/>
  <c r="AA55" i="5"/>
  <c r="X55" i="5"/>
  <c r="U55" i="5"/>
  <c r="R55" i="5"/>
  <c r="R52" i="5" s="1"/>
  <c r="O55" i="5"/>
  <c r="L55" i="5"/>
  <c r="E55" i="5"/>
  <c r="D55" i="5"/>
  <c r="C55" i="5" s="1"/>
  <c r="AA54" i="5"/>
  <c r="X54" i="5"/>
  <c r="U54" i="5"/>
  <c r="R54" i="5"/>
  <c r="O54" i="5"/>
  <c r="L54" i="5"/>
  <c r="E54" i="5"/>
  <c r="D54" i="5"/>
  <c r="AA53" i="5"/>
  <c r="AA52" i="5" s="1"/>
  <c r="X53" i="5"/>
  <c r="U53" i="5"/>
  <c r="U52" i="5" s="1"/>
  <c r="R53" i="5"/>
  <c r="O53" i="5"/>
  <c r="O52" i="5" s="1"/>
  <c r="L53" i="5"/>
  <c r="E53" i="5"/>
  <c r="C53" i="5" s="1"/>
  <c r="D53" i="5"/>
  <c r="AC52" i="5"/>
  <c r="AB52" i="5"/>
  <c r="Z52" i="5"/>
  <c r="Y52" i="5"/>
  <c r="X52" i="5"/>
  <c r="W52" i="5"/>
  <c r="V52" i="5"/>
  <c r="T52" i="5"/>
  <c r="S52" i="5"/>
  <c r="Q52" i="5"/>
  <c r="P52" i="5"/>
  <c r="N52" i="5"/>
  <c r="E52" i="5" s="1"/>
  <c r="M52" i="5"/>
  <c r="L52" i="5"/>
  <c r="AA51" i="5"/>
  <c r="X51" i="5"/>
  <c r="U51" i="5"/>
  <c r="U50" i="5" s="1"/>
  <c r="R51" i="5"/>
  <c r="O51" i="5"/>
  <c r="O50" i="5" s="1"/>
  <c r="L51" i="5"/>
  <c r="E51" i="5"/>
  <c r="D51" i="5"/>
  <c r="C51" i="5" s="1"/>
  <c r="C50" i="5" s="1"/>
  <c r="AC50" i="5"/>
  <c r="AB50" i="5"/>
  <c r="AA50" i="5"/>
  <c r="Z50" i="5"/>
  <c r="Y50" i="5"/>
  <c r="X50" i="5"/>
  <c r="W50" i="5"/>
  <c r="V50" i="5"/>
  <c r="T50" i="5"/>
  <c r="S50" i="5"/>
  <c r="R50" i="5"/>
  <c r="Q50" i="5"/>
  <c r="P50" i="5"/>
  <c r="N50" i="5"/>
  <c r="E50" i="5" s="1"/>
  <c r="M50" i="5"/>
  <c r="L50" i="5"/>
  <c r="D50" i="5"/>
  <c r="AA49" i="5"/>
  <c r="X49" i="5"/>
  <c r="U49" i="5"/>
  <c r="R49" i="5"/>
  <c r="O49" i="5"/>
  <c r="L49" i="5"/>
  <c r="E49" i="5"/>
  <c r="D49" i="5"/>
  <c r="C49" i="5"/>
  <c r="AA48" i="5"/>
  <c r="X48" i="5"/>
  <c r="U48" i="5"/>
  <c r="R48" i="5"/>
  <c r="O48" i="5"/>
  <c r="L48" i="5"/>
  <c r="E48" i="5"/>
  <c r="D48" i="5"/>
  <c r="C48" i="5" s="1"/>
  <c r="C47" i="5" s="1"/>
  <c r="AC47" i="5"/>
  <c r="AB47" i="5"/>
  <c r="AA47" i="5"/>
  <c r="Z47" i="5"/>
  <c r="Y47" i="5"/>
  <c r="W47" i="5"/>
  <c r="V47" i="5"/>
  <c r="U47" i="5"/>
  <c r="T47" i="5"/>
  <c r="S47" i="5"/>
  <c r="R47" i="5"/>
  <c r="Q47" i="5"/>
  <c r="P47" i="5"/>
  <c r="N47" i="5"/>
  <c r="E47" i="5" s="1"/>
  <c r="M47" i="5"/>
  <c r="D47" i="5" s="1"/>
  <c r="AA46" i="5"/>
  <c r="X46" i="5"/>
  <c r="U46" i="5"/>
  <c r="U45" i="5" s="1"/>
  <c r="R46" i="5"/>
  <c r="R45" i="5" s="1"/>
  <c r="O46" i="5"/>
  <c r="L46" i="5"/>
  <c r="E46" i="5"/>
  <c r="D46" i="5"/>
  <c r="AC45" i="5"/>
  <c r="AC37" i="5" s="1"/>
  <c r="AB45" i="5"/>
  <c r="AA45" i="5"/>
  <c r="Z45" i="5"/>
  <c r="Y45" i="5"/>
  <c r="X45" i="5"/>
  <c r="W45" i="5"/>
  <c r="W37" i="5" s="1"/>
  <c r="V45" i="5"/>
  <c r="T45" i="5"/>
  <c r="S45" i="5"/>
  <c r="Q45" i="5"/>
  <c r="P45" i="5"/>
  <c r="O45" i="5"/>
  <c r="N45" i="5"/>
  <c r="M45" i="5"/>
  <c r="L45" i="5"/>
  <c r="E45" i="5"/>
  <c r="AA44" i="5"/>
  <c r="X44" i="5"/>
  <c r="U44" i="5"/>
  <c r="R44" i="5"/>
  <c r="O44" i="5"/>
  <c r="L44" i="5"/>
  <c r="E44" i="5"/>
  <c r="D44" i="5"/>
  <c r="C44" i="5" s="1"/>
  <c r="AA43" i="5"/>
  <c r="AA41" i="5" s="1"/>
  <c r="X43" i="5"/>
  <c r="U43" i="5"/>
  <c r="R43" i="5"/>
  <c r="O43" i="5"/>
  <c r="L43" i="5"/>
  <c r="E43" i="5"/>
  <c r="C43" i="5" s="1"/>
  <c r="D43" i="5"/>
  <c r="AA42" i="5"/>
  <c r="X42" i="5"/>
  <c r="X41" i="5" s="1"/>
  <c r="U42" i="5"/>
  <c r="R42" i="5"/>
  <c r="O42" i="5"/>
  <c r="L42" i="5"/>
  <c r="L41" i="5" s="1"/>
  <c r="E42" i="5"/>
  <c r="D42" i="5"/>
  <c r="C42" i="5" s="1"/>
  <c r="AC41" i="5"/>
  <c r="AB41" i="5"/>
  <c r="Z41" i="5"/>
  <c r="Y41" i="5"/>
  <c r="W41" i="5"/>
  <c r="V41" i="5"/>
  <c r="T41" i="5"/>
  <c r="T37" i="5" s="1"/>
  <c r="S41" i="5"/>
  <c r="Q41" i="5"/>
  <c r="P41" i="5"/>
  <c r="O41" i="5"/>
  <c r="N41" i="5"/>
  <c r="M41" i="5"/>
  <c r="E41" i="5"/>
  <c r="AA40" i="5"/>
  <c r="X40" i="5"/>
  <c r="U40" i="5"/>
  <c r="R40" i="5"/>
  <c r="O40" i="5"/>
  <c r="L40" i="5"/>
  <c r="E40" i="5"/>
  <c r="D40" i="5"/>
  <c r="C40" i="5" s="1"/>
  <c r="AA39" i="5"/>
  <c r="X39" i="5"/>
  <c r="U39" i="5"/>
  <c r="U38" i="5" s="1"/>
  <c r="R39" i="5"/>
  <c r="O39" i="5"/>
  <c r="L39" i="5"/>
  <c r="E39" i="5"/>
  <c r="D39" i="5"/>
  <c r="AC38" i="5"/>
  <c r="AB38" i="5"/>
  <c r="AA38" i="5"/>
  <c r="Z38" i="5"/>
  <c r="Y38" i="5"/>
  <c r="X38" i="5"/>
  <c r="W38" i="5"/>
  <c r="V38" i="5"/>
  <c r="T38" i="5"/>
  <c r="S38" i="5"/>
  <c r="R38" i="5"/>
  <c r="Q38" i="5"/>
  <c r="P38" i="5"/>
  <c r="O38" i="5"/>
  <c r="N38" i="5"/>
  <c r="M38" i="5"/>
  <c r="L38" i="5"/>
  <c r="E38" i="5"/>
  <c r="Y37" i="5"/>
  <c r="P37" i="5"/>
  <c r="AA36" i="5"/>
  <c r="X36" i="5"/>
  <c r="U36" i="5"/>
  <c r="R36" i="5"/>
  <c r="O36" i="5"/>
  <c r="L36" i="5"/>
  <c r="E36" i="5"/>
  <c r="D36" i="5"/>
  <c r="C36" i="5" s="1"/>
  <c r="AA35" i="5"/>
  <c r="AA33" i="5" s="1"/>
  <c r="X35" i="5"/>
  <c r="U35" i="5"/>
  <c r="U33" i="5" s="1"/>
  <c r="R35" i="5"/>
  <c r="O35" i="5"/>
  <c r="O33" i="5" s="1"/>
  <c r="L35" i="5"/>
  <c r="E35" i="5"/>
  <c r="D35" i="5"/>
  <c r="C35" i="5"/>
  <c r="AA34" i="5"/>
  <c r="X34" i="5"/>
  <c r="X33" i="5" s="1"/>
  <c r="U34" i="5"/>
  <c r="R34" i="5"/>
  <c r="R33" i="5" s="1"/>
  <c r="O34" i="5"/>
  <c r="L34" i="5"/>
  <c r="E34" i="5"/>
  <c r="D34" i="5"/>
  <c r="C34" i="5" s="1"/>
  <c r="C33" i="5" s="1"/>
  <c r="AC33" i="5"/>
  <c r="AB33" i="5"/>
  <c r="Z33" i="5"/>
  <c r="Y33" i="5"/>
  <c r="Y14" i="5" s="1"/>
  <c r="W33" i="5"/>
  <c r="V33" i="5"/>
  <c r="T33" i="5"/>
  <c r="S33" i="5"/>
  <c r="Q33" i="5"/>
  <c r="P33" i="5"/>
  <c r="N33" i="5"/>
  <c r="M33" i="5"/>
  <c r="D33" i="5" s="1"/>
  <c r="L33" i="5"/>
  <c r="E33" i="5"/>
  <c r="AA32" i="5"/>
  <c r="X32" i="5"/>
  <c r="X30" i="5" s="1"/>
  <c r="U32" i="5"/>
  <c r="R32" i="5"/>
  <c r="O32" i="5"/>
  <c r="L32" i="5"/>
  <c r="L30" i="5" s="1"/>
  <c r="E32" i="5"/>
  <c r="D32" i="5"/>
  <c r="C32" i="5"/>
  <c r="AA31" i="5"/>
  <c r="AA30" i="5" s="1"/>
  <c r="X31" i="5"/>
  <c r="U31" i="5"/>
  <c r="U30" i="5" s="1"/>
  <c r="R31" i="5"/>
  <c r="R30" i="5" s="1"/>
  <c r="O31" i="5"/>
  <c r="O30" i="5" s="1"/>
  <c r="L31" i="5"/>
  <c r="E31" i="5"/>
  <c r="D31" i="5"/>
  <c r="C31" i="5"/>
  <c r="C30" i="5" s="1"/>
  <c r="AC30" i="5"/>
  <c r="AB30" i="5"/>
  <c r="Z30" i="5"/>
  <c r="Y30" i="5"/>
  <c r="W30" i="5"/>
  <c r="V30" i="5"/>
  <c r="T30" i="5"/>
  <c r="S30" i="5"/>
  <c r="Q30" i="5"/>
  <c r="P30" i="5"/>
  <c r="N30" i="5"/>
  <c r="E30" i="5" s="1"/>
  <c r="M30" i="5"/>
  <c r="D30" i="5"/>
  <c r="AA29" i="5"/>
  <c r="X29" i="5"/>
  <c r="U29" i="5"/>
  <c r="R29" i="5"/>
  <c r="O29" i="5"/>
  <c r="L29" i="5"/>
  <c r="E29" i="5"/>
  <c r="D29" i="5"/>
  <c r="C29" i="5"/>
  <c r="AA28" i="5"/>
  <c r="X28" i="5"/>
  <c r="U28" i="5"/>
  <c r="R28" i="5"/>
  <c r="O28" i="5"/>
  <c r="L28" i="5"/>
  <c r="E28" i="5"/>
  <c r="D28" i="5"/>
  <c r="C28" i="5" s="1"/>
  <c r="AA27" i="5"/>
  <c r="X27" i="5"/>
  <c r="U27" i="5"/>
  <c r="R27" i="5"/>
  <c r="O27" i="5"/>
  <c r="L27" i="5"/>
  <c r="E27" i="5"/>
  <c r="D27" i="5"/>
  <c r="AA26" i="5"/>
  <c r="X26" i="5"/>
  <c r="U26" i="5"/>
  <c r="U25" i="5" s="1"/>
  <c r="R26" i="5"/>
  <c r="O26" i="5"/>
  <c r="L26" i="5"/>
  <c r="E26" i="5"/>
  <c r="D26" i="5"/>
  <c r="AC25" i="5"/>
  <c r="AB25" i="5"/>
  <c r="AA25" i="5"/>
  <c r="Z25" i="5"/>
  <c r="Y25" i="5"/>
  <c r="X25" i="5"/>
  <c r="W25" i="5"/>
  <c r="V25" i="5"/>
  <c r="T25" i="5"/>
  <c r="S25" i="5"/>
  <c r="Q25" i="5"/>
  <c r="P25" i="5"/>
  <c r="O25" i="5"/>
  <c r="N25" i="5"/>
  <c r="M25" i="5"/>
  <c r="L25" i="5"/>
  <c r="E25" i="5"/>
  <c r="AA24" i="5"/>
  <c r="X24" i="5"/>
  <c r="X23" i="5" s="1"/>
  <c r="U24" i="5"/>
  <c r="R24" i="5"/>
  <c r="R23" i="5" s="1"/>
  <c r="O24" i="5"/>
  <c r="L24" i="5"/>
  <c r="L23" i="5" s="1"/>
  <c r="E24" i="5"/>
  <c r="D24" i="5"/>
  <c r="C24" i="5" s="1"/>
  <c r="C23" i="5" s="1"/>
  <c r="AC23" i="5"/>
  <c r="AB23" i="5"/>
  <c r="AA23" i="5"/>
  <c r="Z23" i="5"/>
  <c r="Y23" i="5"/>
  <c r="W23" i="5"/>
  <c r="W14" i="5" s="1"/>
  <c r="V23" i="5"/>
  <c r="U23" i="5"/>
  <c r="T23" i="5"/>
  <c r="S23" i="5"/>
  <c r="Q23" i="5"/>
  <c r="P23" i="5"/>
  <c r="O23" i="5"/>
  <c r="N23" i="5"/>
  <c r="E23" i="5" s="1"/>
  <c r="M23" i="5"/>
  <c r="D23" i="5"/>
  <c r="AA22" i="5"/>
  <c r="X22" i="5"/>
  <c r="U22" i="5"/>
  <c r="R22" i="5"/>
  <c r="O22" i="5"/>
  <c r="L22" i="5"/>
  <c r="E22" i="5"/>
  <c r="D22" i="5"/>
  <c r="AA21" i="5"/>
  <c r="X21" i="5"/>
  <c r="U21" i="5"/>
  <c r="R21" i="5"/>
  <c r="O21" i="5"/>
  <c r="L21" i="5"/>
  <c r="E21" i="5"/>
  <c r="D21" i="5"/>
  <c r="AA20" i="5"/>
  <c r="AA19" i="5" s="1"/>
  <c r="X20" i="5"/>
  <c r="U20" i="5"/>
  <c r="U19" i="5" s="1"/>
  <c r="R20" i="5"/>
  <c r="O20" i="5"/>
  <c r="O19" i="5" s="1"/>
  <c r="L20" i="5"/>
  <c r="E20" i="5"/>
  <c r="C20" i="5" s="1"/>
  <c r="D20" i="5"/>
  <c r="AC19" i="5"/>
  <c r="AB19" i="5"/>
  <c r="Z19" i="5"/>
  <c r="Y19" i="5"/>
  <c r="X19" i="5"/>
  <c r="W19" i="5"/>
  <c r="V19" i="5"/>
  <c r="T19" i="5"/>
  <c r="S19" i="5"/>
  <c r="R19" i="5"/>
  <c r="Q19" i="5"/>
  <c r="P19" i="5"/>
  <c r="N19" i="5"/>
  <c r="E19" i="5" s="1"/>
  <c r="M19" i="5"/>
  <c r="D19" i="5" s="1"/>
  <c r="L19" i="5"/>
  <c r="AA18" i="5"/>
  <c r="X18" i="5"/>
  <c r="U18" i="5"/>
  <c r="R18" i="5"/>
  <c r="O18" i="5"/>
  <c r="L18" i="5"/>
  <c r="E18" i="5"/>
  <c r="D18" i="5"/>
  <c r="C18" i="5" s="1"/>
  <c r="AA17" i="5"/>
  <c r="X17" i="5"/>
  <c r="U17" i="5"/>
  <c r="R17" i="5"/>
  <c r="O17" i="5"/>
  <c r="L17" i="5"/>
  <c r="E17" i="5"/>
  <c r="D17" i="5"/>
  <c r="AA16" i="5"/>
  <c r="AA15" i="5" s="1"/>
  <c r="X16" i="5"/>
  <c r="U16" i="5"/>
  <c r="U15" i="5" s="1"/>
  <c r="R16" i="5"/>
  <c r="O16" i="5"/>
  <c r="O15" i="5" s="1"/>
  <c r="L16" i="5"/>
  <c r="E16" i="5"/>
  <c r="C16" i="5" s="1"/>
  <c r="D16" i="5"/>
  <c r="AC15" i="5"/>
  <c r="AB15" i="5"/>
  <c r="AB14" i="5" s="1"/>
  <c r="AA14" i="5" s="1"/>
  <c r="Z15" i="5"/>
  <c r="Y15" i="5"/>
  <c r="X15" i="5"/>
  <c r="W15" i="5"/>
  <c r="V15" i="5"/>
  <c r="T15" i="5"/>
  <c r="S15" i="5"/>
  <c r="R15" i="5"/>
  <c r="Q15" i="5"/>
  <c r="Q14" i="5" s="1"/>
  <c r="P15" i="5"/>
  <c r="N15" i="5"/>
  <c r="M15" i="5"/>
  <c r="D15" i="5" s="1"/>
  <c r="L15" i="5"/>
  <c r="AC14" i="5"/>
  <c r="V14" i="5"/>
  <c r="S14" i="5"/>
  <c r="AM127" i="4"/>
  <c r="AL127" i="4"/>
  <c r="AJ127" i="4"/>
  <c r="M127" i="4"/>
  <c r="I127" i="4"/>
  <c r="AM126" i="4"/>
  <c r="AL126" i="4" s="1"/>
  <c r="AJ126" i="4"/>
  <c r="M126" i="4"/>
  <c r="I126" i="4"/>
  <c r="AL125" i="4"/>
  <c r="AJ125" i="4"/>
  <c r="AM125" i="4" s="1"/>
  <c r="M125" i="4"/>
  <c r="I125" i="4"/>
  <c r="AM124" i="4"/>
  <c r="AL124" i="4" s="1"/>
  <c r="AJ124" i="4"/>
  <c r="M124" i="4"/>
  <c r="I124" i="4"/>
  <c r="AM123" i="4"/>
  <c r="AL123" i="4"/>
  <c r="AJ123" i="4"/>
  <c r="M123" i="4"/>
  <c r="I123" i="4"/>
  <c r="AM122" i="4"/>
  <c r="AL122" i="4" s="1"/>
  <c r="AJ122" i="4"/>
  <c r="M122" i="4"/>
  <c r="I122" i="4"/>
  <c r="AL121" i="4"/>
  <c r="AL118" i="4" s="1"/>
  <c r="AJ121" i="4"/>
  <c r="AM121" i="4" s="1"/>
  <c r="AH121" i="4"/>
  <c r="M121" i="4"/>
  <c r="I121" i="4"/>
  <c r="AH120" i="4"/>
  <c r="AG120" i="4" s="1"/>
  <c r="AD120" i="4"/>
  <c r="M120" i="4"/>
  <c r="I120" i="4"/>
  <c r="AH119" i="4"/>
  <c r="AG119" i="4"/>
  <c r="AD119" i="4"/>
  <c r="AC119" i="4"/>
  <c r="M119" i="4"/>
  <c r="M118" i="4" s="1"/>
  <c r="I119" i="4"/>
  <c r="AN118" i="4"/>
  <c r="AK118" i="4"/>
  <c r="AJ118" i="4"/>
  <c r="AI118" i="4"/>
  <c r="AF118" i="4"/>
  <c r="AF107" i="4" s="1"/>
  <c r="AF106" i="4" s="1"/>
  <c r="AE118" i="4"/>
  <c r="AE107" i="4" s="1"/>
  <c r="AE106" i="4" s="1"/>
  <c r="AA118" i="4"/>
  <c r="AA107" i="4" s="1"/>
  <c r="AA106" i="4" s="1"/>
  <c r="Z118" i="4"/>
  <c r="Z107" i="4" s="1"/>
  <c r="Z106" i="4" s="1"/>
  <c r="Y118" i="4"/>
  <c r="X118" i="4"/>
  <c r="X107" i="4" s="1"/>
  <c r="X106" i="4" s="1"/>
  <c r="W118" i="4"/>
  <c r="V118" i="4"/>
  <c r="V107" i="4" s="1"/>
  <c r="V106" i="4" s="1"/>
  <c r="U118" i="4"/>
  <c r="T118" i="4"/>
  <c r="S118" i="4"/>
  <c r="S107" i="4" s="1"/>
  <c r="S106" i="4" s="1"/>
  <c r="R118" i="4"/>
  <c r="Q118" i="4"/>
  <c r="P118" i="4"/>
  <c r="O118" i="4"/>
  <c r="O107" i="4" s="1"/>
  <c r="O106" i="4" s="1"/>
  <c r="N118" i="4"/>
  <c r="L118" i="4"/>
  <c r="K118" i="4"/>
  <c r="K107" i="4" s="1"/>
  <c r="K106" i="4" s="1"/>
  <c r="J118" i="4"/>
  <c r="AJ117" i="4"/>
  <c r="AJ108" i="4" s="1"/>
  <c r="AJ107" i="4" s="1"/>
  <c r="AJ106" i="4" s="1"/>
  <c r="S22" i="1" s="1"/>
  <c r="T22" i="1" s="1"/>
  <c r="U22" i="1" s="1"/>
  <c r="M117" i="4"/>
  <c r="I117" i="4"/>
  <c r="AC116" i="4"/>
  <c r="AB116" i="4"/>
  <c r="M116" i="4"/>
  <c r="I116" i="4"/>
  <c r="AC115" i="4"/>
  <c r="AB115" i="4"/>
  <c r="AB108" i="4" s="1"/>
  <c r="M115" i="4"/>
  <c r="I115" i="4"/>
  <c r="X114" i="4"/>
  <c r="W114" i="4"/>
  <c r="M114" i="4"/>
  <c r="I114" i="4"/>
  <c r="X113" i="4"/>
  <c r="W113" i="4"/>
  <c r="M113" i="4"/>
  <c r="I113" i="4"/>
  <c r="X112" i="4"/>
  <c r="W112" i="4"/>
  <c r="M112" i="4"/>
  <c r="I112" i="4"/>
  <c r="X111" i="4"/>
  <c r="W111" i="4"/>
  <c r="M111" i="4"/>
  <c r="I111" i="4"/>
  <c r="X110" i="4"/>
  <c r="W110" i="4"/>
  <c r="M110" i="4"/>
  <c r="I110" i="4"/>
  <c r="X109" i="4"/>
  <c r="W109" i="4"/>
  <c r="W108" i="4" s="1"/>
  <c r="W107" i="4" s="1"/>
  <c r="W106" i="4" s="1"/>
  <c r="K22" i="1" s="1"/>
  <c r="M109" i="4"/>
  <c r="I109" i="4"/>
  <c r="AN108" i="4"/>
  <c r="AK108" i="4"/>
  <c r="AI108" i="4"/>
  <c r="AH108" i="4"/>
  <c r="AG108" i="4"/>
  <c r="AF108" i="4"/>
  <c r="AE108" i="4"/>
  <c r="AD108" i="4"/>
  <c r="AC108" i="4"/>
  <c r="AA108" i="4"/>
  <c r="Z108" i="4"/>
  <c r="Y108" i="4"/>
  <c r="X108" i="4"/>
  <c r="V108" i="4"/>
  <c r="U108" i="4"/>
  <c r="T108" i="4"/>
  <c r="S108" i="4"/>
  <c r="R108" i="4"/>
  <c r="Q108" i="4"/>
  <c r="P108" i="4"/>
  <c r="O108" i="4"/>
  <c r="N108" i="4"/>
  <c r="M108" i="4"/>
  <c r="M107" i="4" s="1"/>
  <c r="L108" i="4"/>
  <c r="K108" i="4"/>
  <c r="J108" i="4"/>
  <c r="J107" i="4" s="1"/>
  <c r="J106" i="4" s="1"/>
  <c r="I108" i="4"/>
  <c r="AN107" i="4"/>
  <c r="AN106" i="4" s="1"/>
  <c r="AK107" i="4"/>
  <c r="AI107" i="4"/>
  <c r="Y107" i="4"/>
  <c r="Y106" i="4" s="1"/>
  <c r="U107" i="4"/>
  <c r="T107" i="4"/>
  <c r="T106" i="4" s="1"/>
  <c r="Q107" i="4"/>
  <c r="Q106" i="4" s="1"/>
  <c r="P107" i="4"/>
  <c r="L107" i="4"/>
  <c r="AK106" i="4"/>
  <c r="AI106" i="4"/>
  <c r="U106" i="4"/>
  <c r="P106" i="4"/>
  <c r="M106" i="4"/>
  <c r="L106" i="4"/>
  <c r="AM105" i="4"/>
  <c r="AH105" i="4"/>
  <c r="AC105" i="4"/>
  <c r="AB105" i="4" s="1"/>
  <c r="Y105" i="4"/>
  <c r="Y104" i="4" s="1"/>
  <c r="X105" i="4"/>
  <c r="V105" i="4"/>
  <c r="M105" i="4"/>
  <c r="M104" i="4" s="1"/>
  <c r="I105" i="4"/>
  <c r="I104" i="4" s="1"/>
  <c r="AN104" i="4"/>
  <c r="AK104" i="4"/>
  <c r="AJ104" i="4"/>
  <c r="AI104" i="4"/>
  <c r="AF104" i="4"/>
  <c r="AE104" i="4"/>
  <c r="AD104" i="4"/>
  <c r="AC104" i="4"/>
  <c r="AB104" i="4"/>
  <c r="AA104" i="4"/>
  <c r="Z104" i="4"/>
  <c r="V104" i="4"/>
  <c r="V94" i="4" s="1"/>
  <c r="V93" i="4" s="1"/>
  <c r="U104" i="4"/>
  <c r="T104" i="4"/>
  <c r="S104" i="4"/>
  <c r="R104" i="4"/>
  <c r="R94" i="4" s="1"/>
  <c r="R93" i="4" s="1"/>
  <c r="Q104" i="4"/>
  <c r="P104" i="4"/>
  <c r="O104" i="4"/>
  <c r="N104" i="4"/>
  <c r="N94" i="4" s="1"/>
  <c r="N93" i="4" s="1"/>
  <c r="L104" i="4"/>
  <c r="K104" i="4"/>
  <c r="J104" i="4"/>
  <c r="J94" i="4" s="1"/>
  <c r="J93" i="4" s="1"/>
  <c r="AM103" i="4"/>
  <c r="AL103" i="4" s="1"/>
  <c r="AJ103" i="4"/>
  <c r="AI103" i="4"/>
  <c r="AH103" i="4"/>
  <c r="AD103" i="4"/>
  <c r="AC103" i="4"/>
  <c r="M103" i="4"/>
  <c r="I103" i="4"/>
  <c r="AM102" i="4"/>
  <c r="AL102" i="4" s="1"/>
  <c r="AJ102" i="4"/>
  <c r="AH102" i="4"/>
  <c r="AG102" i="4"/>
  <c r="AD102" i="4"/>
  <c r="AC102" i="4"/>
  <c r="AB102" i="4"/>
  <c r="M102" i="4"/>
  <c r="I102" i="4"/>
  <c r="AJ101" i="4"/>
  <c r="AM101" i="4" s="1"/>
  <c r="AL101" i="4" s="1"/>
  <c r="AH101" i="4"/>
  <c r="AG101" i="4" s="1"/>
  <c r="AC101" i="4"/>
  <c r="AB101" i="4" s="1"/>
  <c r="M101" i="4"/>
  <c r="I101" i="4"/>
  <c r="AJ100" i="4"/>
  <c r="AM100" i="4" s="1"/>
  <c r="AH100" i="4"/>
  <c r="AG100" i="4"/>
  <c r="AD100" i="4"/>
  <c r="AC100" i="4"/>
  <c r="AB100" i="4" s="1"/>
  <c r="M100" i="4"/>
  <c r="I100" i="4"/>
  <c r="AH99" i="4"/>
  <c r="AG99" i="4" s="1"/>
  <c r="AD99" i="4"/>
  <c r="X99" i="4"/>
  <c r="W99" i="4"/>
  <c r="M99" i="4"/>
  <c r="I99" i="4"/>
  <c r="AH98" i="4"/>
  <c r="AG98" i="4"/>
  <c r="AD98" i="4"/>
  <c r="AC98" i="4"/>
  <c r="Y98" i="4"/>
  <c r="X98" i="4"/>
  <c r="W98" i="4" s="1"/>
  <c r="M98" i="4"/>
  <c r="I98" i="4"/>
  <c r="AJ97" i="4"/>
  <c r="W97" i="4"/>
  <c r="M97" i="4"/>
  <c r="I97" i="4"/>
  <c r="AH96" i="4"/>
  <c r="AC96" i="4"/>
  <c r="AB96" i="4" s="1"/>
  <c r="Y96" i="4"/>
  <c r="X96" i="4"/>
  <c r="M96" i="4"/>
  <c r="I96" i="4"/>
  <c r="AN95" i="4"/>
  <c r="AN94" i="4" s="1"/>
  <c r="AN93" i="4" s="1"/>
  <c r="AK95" i="4"/>
  <c r="AJ95" i="4"/>
  <c r="AJ94" i="4" s="1"/>
  <c r="AJ93" i="4" s="1"/>
  <c r="S21" i="1" s="1"/>
  <c r="T21" i="1" s="1"/>
  <c r="U21" i="1" s="1"/>
  <c r="AI95" i="4"/>
  <c r="AI94" i="4" s="1"/>
  <c r="AI93" i="4" s="1"/>
  <c r="AF95" i="4"/>
  <c r="AE95" i="4"/>
  <c r="AC95" i="4"/>
  <c r="AC94" i="4" s="1"/>
  <c r="AC93" i="4" s="1"/>
  <c r="Z95" i="4"/>
  <c r="Y95" i="4"/>
  <c r="V95" i="4"/>
  <c r="U95" i="4"/>
  <c r="T95" i="4"/>
  <c r="S95" i="4"/>
  <c r="R95" i="4"/>
  <c r="Q95" i="4"/>
  <c r="Q94" i="4" s="1"/>
  <c r="Q93" i="4" s="1"/>
  <c r="P95" i="4"/>
  <c r="O95" i="4"/>
  <c r="N95" i="4"/>
  <c r="M95" i="4"/>
  <c r="M94" i="4" s="1"/>
  <c r="M93" i="4" s="1"/>
  <c r="L95" i="4"/>
  <c r="K95" i="4"/>
  <c r="J95" i="4"/>
  <c r="I95" i="4"/>
  <c r="I94" i="4" s="1"/>
  <c r="I93" i="4" s="1"/>
  <c r="AK94" i="4"/>
  <c r="AF94" i="4"/>
  <c r="AE94" i="4"/>
  <c r="AE93" i="4" s="1"/>
  <c r="P21" i="1" s="1"/>
  <c r="Q21" i="1" s="1"/>
  <c r="R21" i="1" s="1"/>
  <c r="Z94" i="4"/>
  <c r="U94" i="4"/>
  <c r="U93" i="4" s="1"/>
  <c r="J21" i="1" s="1"/>
  <c r="T94" i="4"/>
  <c r="T93" i="4" s="1"/>
  <c r="S94" i="4"/>
  <c r="P94" i="4"/>
  <c r="P93" i="4" s="1"/>
  <c r="O94" i="4"/>
  <c r="O93" i="4" s="1"/>
  <c r="L94" i="4"/>
  <c r="K94" i="4"/>
  <c r="K93" i="4" s="1"/>
  <c r="AK93" i="4"/>
  <c r="AF93" i="4"/>
  <c r="Z93" i="4"/>
  <c r="S93" i="4"/>
  <c r="L93" i="4"/>
  <c r="AM92" i="4"/>
  <c r="AL92" i="4"/>
  <c r="AL91" i="4" s="1"/>
  <c r="M92" i="4"/>
  <c r="I92" i="4"/>
  <c r="AN91" i="4"/>
  <c r="AM91" i="4"/>
  <c r="AK91" i="4"/>
  <c r="AJ91" i="4"/>
  <c r="AI91" i="4"/>
  <c r="AH91" i="4"/>
  <c r="AG91" i="4"/>
  <c r="AF91" i="4"/>
  <c r="AE91" i="4"/>
  <c r="AD91" i="4"/>
  <c r="AC91" i="4"/>
  <c r="AB91" i="4"/>
  <c r="AA91" i="4"/>
  <c r="Z91" i="4"/>
  <c r="Y91" i="4"/>
  <c r="X91" i="4"/>
  <c r="W91" i="4"/>
  <c r="V91" i="4"/>
  <c r="U91" i="4"/>
  <c r="T91" i="4"/>
  <c r="S91" i="4"/>
  <c r="R91" i="4"/>
  <c r="Q91" i="4"/>
  <c r="P91" i="4"/>
  <c r="O91" i="4"/>
  <c r="N91" i="4"/>
  <c r="M91" i="4"/>
  <c r="L91" i="4"/>
  <c r="K91" i="4"/>
  <c r="J91" i="4"/>
  <c r="I91" i="4"/>
  <c r="AM90" i="4"/>
  <c r="AL90" i="4"/>
  <c r="M90" i="4"/>
  <c r="I90" i="4"/>
  <c r="AM89" i="4"/>
  <c r="AL89" i="4"/>
  <c r="M89" i="4"/>
  <c r="I89" i="4"/>
  <c r="AM88" i="4"/>
  <c r="AL88" i="4"/>
  <c r="M88" i="4"/>
  <c r="I88" i="4"/>
  <c r="AM87" i="4"/>
  <c r="AL87" i="4"/>
  <c r="M87" i="4"/>
  <c r="I87" i="4"/>
  <c r="AM86" i="4"/>
  <c r="AL86" i="4"/>
  <c r="M86" i="4"/>
  <c r="I86" i="4"/>
  <c r="AH85" i="4"/>
  <c r="AG85" i="4"/>
  <c r="AB85" i="4"/>
  <c r="Z85" i="4"/>
  <c r="M85" i="4" s="1"/>
  <c r="I85" i="4"/>
  <c r="AH84" i="4"/>
  <c r="AG84" i="4"/>
  <c r="AB84" i="4"/>
  <c r="Z84" i="4"/>
  <c r="M84" i="4" s="1"/>
  <c r="I84" i="4"/>
  <c r="AH83" i="4"/>
  <c r="AG83" i="4" s="1"/>
  <c r="AD83" i="4"/>
  <c r="AB83" i="4"/>
  <c r="Z83" i="4" s="1"/>
  <c r="M83" i="4" s="1"/>
  <c r="X83" i="4"/>
  <c r="I83" i="4"/>
  <c r="AH82" i="4"/>
  <c r="AG82" i="4" s="1"/>
  <c r="AD82" i="4"/>
  <c r="AB82" i="4"/>
  <c r="Z82" i="4"/>
  <c r="X82" i="4"/>
  <c r="W82" i="4"/>
  <c r="I82" i="4"/>
  <c r="AN81" i="4"/>
  <c r="AM81" i="4"/>
  <c r="AL81" i="4"/>
  <c r="AL80" i="4" s="1"/>
  <c r="AK81" i="4"/>
  <c r="AK80" i="4" s="1"/>
  <c r="AJ81" i="4"/>
  <c r="AI81" i="4"/>
  <c r="AH81" i="4"/>
  <c r="AH80" i="4" s="1"/>
  <c r="AG81" i="4"/>
  <c r="AG80" i="4" s="1"/>
  <c r="AF81" i="4"/>
  <c r="AE81" i="4"/>
  <c r="AD81" i="4"/>
  <c r="AD80" i="4" s="1"/>
  <c r="AC81" i="4"/>
  <c r="AC80" i="4" s="1"/>
  <c r="AA81" i="4"/>
  <c r="Y81" i="4"/>
  <c r="Y80" i="4" s="1"/>
  <c r="V81" i="4"/>
  <c r="U81" i="4"/>
  <c r="T81" i="4"/>
  <c r="S81" i="4"/>
  <c r="S80" i="4" s="1"/>
  <c r="R81" i="4"/>
  <c r="Q81" i="4"/>
  <c r="P81" i="4"/>
  <c r="O81" i="4"/>
  <c r="O80" i="4" s="1"/>
  <c r="N81" i="4"/>
  <c r="L81" i="4"/>
  <c r="K81" i="4"/>
  <c r="K80" i="4" s="1"/>
  <c r="J81" i="4"/>
  <c r="AN80" i="4"/>
  <c r="AM80" i="4"/>
  <c r="AJ80" i="4"/>
  <c r="AI80" i="4"/>
  <c r="AF80" i="4"/>
  <c r="AE80" i="4"/>
  <c r="AA80" i="4"/>
  <c r="V80" i="4"/>
  <c r="U80" i="4"/>
  <c r="T80" i="4"/>
  <c r="R80" i="4"/>
  <c r="Q80" i="4"/>
  <c r="P80" i="4"/>
  <c r="N80" i="4"/>
  <c r="L80" i="4"/>
  <c r="J80" i="4"/>
  <c r="M79" i="4"/>
  <c r="I79" i="4"/>
  <c r="AN78" i="4"/>
  <c r="AM78" i="4"/>
  <c r="AL78" i="4"/>
  <c r="AK78" i="4"/>
  <c r="AJ78" i="4"/>
  <c r="AI78" i="4"/>
  <c r="AH78" i="4"/>
  <c r="AG78" i="4"/>
  <c r="AF78" i="4"/>
  <c r="AE78" i="4"/>
  <c r="AD78" i="4"/>
  <c r="AC78" i="4"/>
  <c r="AB78" i="4"/>
  <c r="AA78" i="4"/>
  <c r="Z78" i="4"/>
  <c r="Y78" i="4"/>
  <c r="X78" i="4"/>
  <c r="W78" i="4"/>
  <c r="V78" i="4"/>
  <c r="U78" i="4"/>
  <c r="T78" i="4"/>
  <c r="S78" i="4"/>
  <c r="R78" i="4"/>
  <c r="Q78" i="4"/>
  <c r="P78" i="4"/>
  <c r="O78" i="4"/>
  <c r="N78" i="4"/>
  <c r="M78" i="4"/>
  <c r="L78" i="4"/>
  <c r="L28" i="4" s="1"/>
  <c r="L16" i="4" s="1"/>
  <c r="L15" i="4" s="1"/>
  <c r="L14" i="4" s="1"/>
  <c r="L13" i="4" s="1"/>
  <c r="K78" i="4"/>
  <c r="J78" i="4"/>
  <c r="I78" i="4"/>
  <c r="AM77" i="4"/>
  <c r="AL77" i="4" s="1"/>
  <c r="AJ77" i="4"/>
  <c r="AH77" i="4"/>
  <c r="AH73" i="4" s="1"/>
  <c r="AG77" i="4"/>
  <c r="AG73" i="4" s="1"/>
  <c r="M77" i="4"/>
  <c r="I77" i="4"/>
  <c r="AH76" i="4"/>
  <c r="AG76" i="4"/>
  <c r="AB76" i="4"/>
  <c r="Z76" i="4"/>
  <c r="M76" i="4" s="1"/>
  <c r="I76" i="4"/>
  <c r="AD75" i="4"/>
  <c r="AB75" i="4" s="1"/>
  <c r="Z75" i="4" s="1"/>
  <c r="X75" i="4"/>
  <c r="W75" i="4"/>
  <c r="I75" i="4"/>
  <c r="AD74" i="4"/>
  <c r="X74" i="4"/>
  <c r="X73" i="4" s="1"/>
  <c r="W74" i="4"/>
  <c r="I74" i="4"/>
  <c r="AN73" i="4"/>
  <c r="AK73" i="4"/>
  <c r="AK28" i="4" s="1"/>
  <c r="AI73" i="4"/>
  <c r="AF73" i="4"/>
  <c r="AE73" i="4"/>
  <c r="AC73" i="4"/>
  <c r="AA73" i="4"/>
  <c r="Y73" i="4"/>
  <c r="Y28" i="4" s="1"/>
  <c r="W73" i="4"/>
  <c r="V73" i="4"/>
  <c r="U73" i="4"/>
  <c r="U28" i="4" s="1"/>
  <c r="T73" i="4"/>
  <c r="S73" i="4"/>
  <c r="R73" i="4"/>
  <c r="Q73" i="4"/>
  <c r="Q28" i="4" s="1"/>
  <c r="P73" i="4"/>
  <c r="O73" i="4"/>
  <c r="N73" i="4"/>
  <c r="L73" i="4"/>
  <c r="K73" i="4"/>
  <c r="J73" i="4"/>
  <c r="I73" i="4"/>
  <c r="AM72" i="4"/>
  <c r="AL72" i="4"/>
  <c r="AJ72" i="4"/>
  <c r="M72" i="4"/>
  <c r="I72" i="4"/>
  <c r="AJ71" i="4"/>
  <c r="AM71" i="4" s="1"/>
  <c r="AL71" i="4" s="1"/>
  <c r="M71" i="4"/>
  <c r="I71" i="4"/>
  <c r="AJ70" i="4"/>
  <c r="AM70" i="4" s="1"/>
  <c r="AL70" i="4" s="1"/>
  <c r="M70" i="4"/>
  <c r="I70" i="4"/>
  <c r="AM69" i="4"/>
  <c r="AL69" i="4"/>
  <c r="AJ69" i="4"/>
  <c r="M69" i="4"/>
  <c r="I69" i="4"/>
  <c r="AM68" i="4"/>
  <c r="AL68" i="4" s="1"/>
  <c r="AJ68" i="4"/>
  <c r="M68" i="4"/>
  <c r="I68" i="4"/>
  <c r="AH67" i="4"/>
  <c r="AG67" i="4" s="1"/>
  <c r="M67" i="4"/>
  <c r="I67" i="4"/>
  <c r="AH66" i="4"/>
  <c r="AG66" i="4" s="1"/>
  <c r="M66" i="4"/>
  <c r="I66" i="4"/>
  <c r="AJ65" i="4"/>
  <c r="AJ62" i="4" s="1"/>
  <c r="AH65" i="4"/>
  <c r="AG65" i="4" s="1"/>
  <c r="M65" i="4"/>
  <c r="I65" i="4"/>
  <c r="AM64" i="4"/>
  <c r="AL64" i="4" s="1"/>
  <c r="AJ64" i="4"/>
  <c r="AH64" i="4"/>
  <c r="AG64" i="4" s="1"/>
  <c r="M64" i="4"/>
  <c r="I64" i="4"/>
  <c r="AH63" i="4"/>
  <c r="M63" i="4"/>
  <c r="I63" i="4"/>
  <c r="AN62" i="4"/>
  <c r="AK62" i="4"/>
  <c r="AI62" i="4"/>
  <c r="AF62" i="4"/>
  <c r="AF29" i="4" s="1"/>
  <c r="AE62" i="4"/>
  <c r="AD62" i="4"/>
  <c r="AC62" i="4"/>
  <c r="AB62" i="4"/>
  <c r="AA62" i="4"/>
  <c r="Z62" i="4"/>
  <c r="Y62" i="4"/>
  <c r="X62" i="4"/>
  <c r="X29" i="4" s="1"/>
  <c r="X28" i="4" s="1"/>
  <c r="W62" i="4"/>
  <c r="W29" i="4" s="1"/>
  <c r="W28" i="4" s="1"/>
  <c r="V62" i="4"/>
  <c r="U62" i="4"/>
  <c r="T62" i="4"/>
  <c r="T29" i="4" s="1"/>
  <c r="S62" i="4"/>
  <c r="S29" i="4" s="1"/>
  <c r="S28" i="4" s="1"/>
  <c r="R62" i="4"/>
  <c r="Q62" i="4"/>
  <c r="P62" i="4"/>
  <c r="P29" i="4" s="1"/>
  <c r="O62" i="4"/>
  <c r="O29" i="4" s="1"/>
  <c r="O28" i="4" s="1"/>
  <c r="N62" i="4"/>
  <c r="L62" i="4"/>
  <c r="K62" i="4"/>
  <c r="K29" i="4" s="1"/>
  <c r="K28" i="4" s="1"/>
  <c r="J62" i="4"/>
  <c r="J29" i="4" s="1"/>
  <c r="J28" i="4" s="1"/>
  <c r="J16" i="4" s="1"/>
  <c r="J15" i="4" s="1"/>
  <c r="J14" i="4" s="1"/>
  <c r="J13" i="4" s="1"/>
  <c r="AJ61" i="4"/>
  <c r="AM61" i="4" s="1"/>
  <c r="AL61" i="4" s="1"/>
  <c r="M61" i="4"/>
  <c r="I61" i="4"/>
  <c r="AM60" i="4"/>
  <c r="AL60" i="4"/>
  <c r="AJ60" i="4"/>
  <c r="M60" i="4"/>
  <c r="I60" i="4"/>
  <c r="AJ59" i="4"/>
  <c r="AM59" i="4" s="1"/>
  <c r="AL59" i="4" s="1"/>
  <c r="M59" i="4"/>
  <c r="I59" i="4"/>
  <c r="AJ58" i="4"/>
  <c r="AM58" i="4" s="1"/>
  <c r="AL58" i="4" s="1"/>
  <c r="M58" i="4"/>
  <c r="I58" i="4"/>
  <c r="AM57" i="4"/>
  <c r="AL57" i="4"/>
  <c r="AJ57" i="4"/>
  <c r="M57" i="4"/>
  <c r="I57" i="4"/>
  <c r="AM56" i="4"/>
  <c r="AL56" i="4" s="1"/>
  <c r="AJ56" i="4"/>
  <c r="M56" i="4"/>
  <c r="I56" i="4"/>
  <c r="AM55" i="4"/>
  <c r="AL55" i="4" s="1"/>
  <c r="AJ55" i="4"/>
  <c r="M55" i="4"/>
  <c r="I55" i="4"/>
  <c r="AL54" i="4"/>
  <c r="AJ54" i="4"/>
  <c r="AM54" i="4" s="1"/>
  <c r="M54" i="4"/>
  <c r="I54" i="4"/>
  <c r="AJ53" i="4"/>
  <c r="AM53" i="4" s="1"/>
  <c r="AL53" i="4" s="1"/>
  <c r="M53" i="4"/>
  <c r="I53" i="4"/>
  <c r="AM52" i="4"/>
  <c r="AL52" i="4"/>
  <c r="AJ52" i="4"/>
  <c r="M52" i="4"/>
  <c r="I52" i="4"/>
  <c r="AJ51" i="4"/>
  <c r="AM51" i="4" s="1"/>
  <c r="AL51" i="4" s="1"/>
  <c r="M51" i="4"/>
  <c r="I51" i="4"/>
  <c r="AJ50" i="4"/>
  <c r="AM50" i="4" s="1"/>
  <c r="AL50" i="4" s="1"/>
  <c r="M50" i="4"/>
  <c r="I50" i="4"/>
  <c r="AM49" i="4"/>
  <c r="AL49" i="4"/>
  <c r="AJ49" i="4"/>
  <c r="M49" i="4"/>
  <c r="I49" i="4"/>
  <c r="AM48" i="4"/>
  <c r="AL48" i="4" s="1"/>
  <c r="AJ48" i="4"/>
  <c r="M48" i="4"/>
  <c r="I48" i="4"/>
  <c r="AM47" i="4"/>
  <c r="AL47" i="4" s="1"/>
  <c r="AJ47" i="4"/>
  <c r="AH47" i="4"/>
  <c r="AG47" i="4"/>
  <c r="M47" i="4"/>
  <c r="I47" i="4"/>
  <c r="AM46" i="4"/>
  <c r="AL46" i="4"/>
  <c r="AJ46" i="4"/>
  <c r="AH46" i="4"/>
  <c r="AG46" i="4"/>
  <c r="M46" i="4"/>
  <c r="I46" i="4"/>
  <c r="AL45" i="4"/>
  <c r="AJ45" i="4"/>
  <c r="AM45" i="4" s="1"/>
  <c r="AH45" i="4"/>
  <c r="AG45" i="4"/>
  <c r="M45" i="4"/>
  <c r="I45" i="4"/>
  <c r="AL44" i="4"/>
  <c r="AJ44" i="4"/>
  <c r="AM44" i="4" s="1"/>
  <c r="AH44" i="4"/>
  <c r="AG44" i="4" s="1"/>
  <c r="M44" i="4"/>
  <c r="I44" i="4"/>
  <c r="AJ43" i="4"/>
  <c r="AM43" i="4" s="1"/>
  <c r="AL43" i="4" s="1"/>
  <c r="AH43" i="4"/>
  <c r="AG43" i="4" s="1"/>
  <c r="M43" i="4"/>
  <c r="I43" i="4"/>
  <c r="AM42" i="4"/>
  <c r="AL42" i="4" s="1"/>
  <c r="AJ42" i="4"/>
  <c r="AH42" i="4"/>
  <c r="AG42" i="4"/>
  <c r="M42" i="4"/>
  <c r="I42" i="4"/>
  <c r="AH41" i="4"/>
  <c r="AG41" i="4"/>
  <c r="M41" i="4"/>
  <c r="I41" i="4"/>
  <c r="AH40" i="4"/>
  <c r="AG40" i="4"/>
  <c r="M40" i="4"/>
  <c r="I40" i="4"/>
  <c r="AH39" i="4"/>
  <c r="AG39" i="4"/>
  <c r="M39" i="4"/>
  <c r="I39" i="4"/>
  <c r="AM38" i="4"/>
  <c r="AL38" i="4"/>
  <c r="AJ38" i="4"/>
  <c r="AH38" i="4"/>
  <c r="AG38" i="4"/>
  <c r="M38" i="4"/>
  <c r="I38" i="4"/>
  <c r="AJ37" i="4"/>
  <c r="AM37" i="4" s="1"/>
  <c r="AL37" i="4" s="1"/>
  <c r="AH37" i="4"/>
  <c r="AG37" i="4" s="1"/>
  <c r="M37" i="4"/>
  <c r="I37" i="4"/>
  <c r="AM36" i="4"/>
  <c r="AL36" i="4" s="1"/>
  <c r="AJ36" i="4"/>
  <c r="AH36" i="4"/>
  <c r="AG36" i="4" s="1"/>
  <c r="M36" i="4"/>
  <c r="I36" i="4"/>
  <c r="AM35" i="4"/>
  <c r="AL35" i="4" s="1"/>
  <c r="AJ35" i="4"/>
  <c r="AH35" i="4"/>
  <c r="AG35" i="4" s="1"/>
  <c r="M35" i="4"/>
  <c r="I35" i="4"/>
  <c r="AM34" i="4"/>
  <c r="AL34" i="4" s="1"/>
  <c r="AJ34" i="4"/>
  <c r="AH34" i="4"/>
  <c r="AG34" i="4"/>
  <c r="M34" i="4"/>
  <c r="I34" i="4"/>
  <c r="AH33" i="4"/>
  <c r="AG33" i="4" s="1"/>
  <c r="AB33" i="4"/>
  <c r="AA33" i="4"/>
  <c r="Z33" i="4"/>
  <c r="M33" i="4" s="1"/>
  <c r="I33" i="4"/>
  <c r="AM32" i="4"/>
  <c r="AL32" i="4"/>
  <c r="AJ32" i="4"/>
  <c r="AH32" i="4"/>
  <c r="AG32" i="4" s="1"/>
  <c r="AC32" i="4"/>
  <c r="M32" i="4"/>
  <c r="I32" i="4"/>
  <c r="AH31" i="4"/>
  <c r="AB31" i="4"/>
  <c r="AA31" i="4"/>
  <c r="Z31" i="4"/>
  <c r="M31" i="4" s="1"/>
  <c r="I31" i="4"/>
  <c r="AN30" i="4"/>
  <c r="AK30" i="4"/>
  <c r="AI30" i="4"/>
  <c r="AF30" i="4"/>
  <c r="AE30" i="4"/>
  <c r="AE29" i="4" s="1"/>
  <c r="AE28" i="4" s="1"/>
  <c r="AD30" i="4"/>
  <c r="AD29" i="4" s="1"/>
  <c r="Z30" i="4"/>
  <c r="Z29" i="4" s="1"/>
  <c r="Y30" i="4"/>
  <c r="X30" i="4"/>
  <c r="W30" i="4"/>
  <c r="V30" i="4"/>
  <c r="V29" i="4" s="1"/>
  <c r="V28" i="4" s="1"/>
  <c r="V16" i="4" s="1"/>
  <c r="V15" i="4" s="1"/>
  <c r="V14" i="4" s="1"/>
  <c r="U30" i="4"/>
  <c r="T30" i="4"/>
  <c r="S30" i="4"/>
  <c r="R30" i="4"/>
  <c r="R29" i="4" s="1"/>
  <c r="R28" i="4" s="1"/>
  <c r="R16" i="4" s="1"/>
  <c r="R15" i="4" s="1"/>
  <c r="R14" i="4" s="1"/>
  <c r="Q30" i="4"/>
  <c r="P30" i="4"/>
  <c r="O30" i="4"/>
  <c r="N30" i="4"/>
  <c r="N29" i="4" s="1"/>
  <c r="N28" i="4" s="1"/>
  <c r="N16" i="4" s="1"/>
  <c r="N15" i="4" s="1"/>
  <c r="N14" i="4" s="1"/>
  <c r="L30" i="4"/>
  <c r="K30" i="4"/>
  <c r="J30" i="4"/>
  <c r="AN29" i="4"/>
  <c r="AN28" i="4" s="1"/>
  <c r="AK29" i="4"/>
  <c r="AI29" i="4"/>
  <c r="AI28" i="4" s="1"/>
  <c r="Y29" i="4"/>
  <c r="U29" i="4"/>
  <c r="Q29" i="4"/>
  <c r="L29" i="4"/>
  <c r="AH27" i="4"/>
  <c r="AG27" i="4"/>
  <c r="AG26" i="4" s="1"/>
  <c r="AB27" i="4"/>
  <c r="AA27" i="4"/>
  <c r="AN26" i="4"/>
  <c r="AN25" i="4" s="1"/>
  <c r="AK26" i="4"/>
  <c r="AI26" i="4"/>
  <c r="AI25" i="4" s="1"/>
  <c r="AH26" i="4"/>
  <c r="AF26" i="4"/>
  <c r="AE26" i="4"/>
  <c r="AE25" i="4" s="1"/>
  <c r="AD26" i="4"/>
  <c r="AC26" i="4"/>
  <c r="AA26" i="4"/>
  <c r="AA25" i="4" s="1"/>
  <c r="Y26" i="4"/>
  <c r="Y25" i="4" s="1"/>
  <c r="X26" i="4"/>
  <c r="W26" i="4"/>
  <c r="V26" i="4"/>
  <c r="U26" i="4"/>
  <c r="U25" i="4" s="1"/>
  <c r="T26" i="4"/>
  <c r="S26" i="4"/>
  <c r="R26" i="4"/>
  <c r="Q26" i="4"/>
  <c r="Q25" i="4" s="1"/>
  <c r="P26" i="4"/>
  <c r="O26" i="4"/>
  <c r="N26" i="4"/>
  <c r="L26" i="4"/>
  <c r="K26" i="4"/>
  <c r="J26" i="4"/>
  <c r="I26" i="4"/>
  <c r="I25" i="4" s="1"/>
  <c r="AK25" i="4"/>
  <c r="AH25" i="4"/>
  <c r="AG25" i="4"/>
  <c r="AF25" i="4"/>
  <c r="AD25" i="4"/>
  <c r="AC25" i="4"/>
  <c r="X25" i="4"/>
  <c r="W25" i="4"/>
  <c r="V25" i="4"/>
  <c r="T25" i="4"/>
  <c r="S25" i="4"/>
  <c r="R25" i="4"/>
  <c r="P25" i="4"/>
  <c r="O25" i="4"/>
  <c r="N25" i="4"/>
  <c r="L25" i="4"/>
  <c r="K25" i="4"/>
  <c r="J25" i="4"/>
  <c r="AM24" i="4"/>
  <c r="AL24" i="4" s="1"/>
  <c r="AL23" i="4" s="1"/>
  <c r="M24" i="4"/>
  <c r="I24" i="4"/>
  <c r="AN23" i="4"/>
  <c r="AN17" i="4" s="1"/>
  <c r="AK23" i="4"/>
  <c r="AJ23" i="4"/>
  <c r="AI23" i="4"/>
  <c r="AI17" i="4" s="1"/>
  <c r="AH23" i="4"/>
  <c r="AG23" i="4"/>
  <c r="AF23" i="4"/>
  <c r="AE23" i="4"/>
  <c r="AE17" i="4" s="1"/>
  <c r="AD23" i="4"/>
  <c r="AC23" i="4"/>
  <c r="AB23" i="4"/>
  <c r="AA23" i="4"/>
  <c r="AA17" i="4" s="1"/>
  <c r="Z23" i="4"/>
  <c r="Y23" i="4"/>
  <c r="X23" i="4"/>
  <c r="W23" i="4"/>
  <c r="W17" i="4" s="1"/>
  <c r="V23" i="4"/>
  <c r="U23" i="4"/>
  <c r="T23" i="4"/>
  <c r="S23" i="4"/>
  <c r="S17" i="4" s="1"/>
  <c r="R23" i="4"/>
  <c r="Q23" i="4"/>
  <c r="P23" i="4"/>
  <c r="O23" i="4"/>
  <c r="O17" i="4" s="1"/>
  <c r="O16" i="4" s="1"/>
  <c r="O15" i="4" s="1"/>
  <c r="O14" i="4" s="1"/>
  <c r="O13" i="4" s="1"/>
  <c r="N23" i="4"/>
  <c r="M23" i="4"/>
  <c r="L23" i="4"/>
  <c r="K23" i="4"/>
  <c r="J23" i="4"/>
  <c r="I23" i="4"/>
  <c r="AM22" i="4"/>
  <c r="AL22" i="4"/>
  <c r="M22" i="4"/>
  <c r="I22" i="4"/>
  <c r="AM21" i="4"/>
  <c r="AL21" i="4"/>
  <c r="M21" i="4"/>
  <c r="I21" i="4"/>
  <c r="AM20" i="4"/>
  <c r="AL20" i="4"/>
  <c r="AL18" i="4" s="1"/>
  <c r="M20" i="4"/>
  <c r="I20" i="4"/>
  <c r="AC19" i="4"/>
  <c r="AB19" i="4"/>
  <c r="AB18" i="4" s="1"/>
  <c r="M19" i="4"/>
  <c r="I19" i="4"/>
  <c r="AN18" i="4"/>
  <c r="AM18" i="4"/>
  <c r="AK18" i="4"/>
  <c r="AJ18" i="4"/>
  <c r="AI18" i="4"/>
  <c r="AH18" i="4"/>
  <c r="AG18" i="4"/>
  <c r="AF18" i="4"/>
  <c r="AE18" i="4"/>
  <c r="AD18" i="4"/>
  <c r="AC18" i="4"/>
  <c r="AA18" i="4"/>
  <c r="Z18" i="4"/>
  <c r="Y18" i="4"/>
  <c r="Y17" i="4" s="1"/>
  <c r="Y16" i="4" s="1"/>
  <c r="Y15" i="4" s="1"/>
  <c r="Y14" i="4" s="1"/>
  <c r="X18" i="4"/>
  <c r="W18" i="4"/>
  <c r="V18" i="4"/>
  <c r="U18" i="4"/>
  <c r="U17" i="4" s="1"/>
  <c r="U16" i="4" s="1"/>
  <c r="U15" i="4" s="1"/>
  <c r="U14" i="4" s="1"/>
  <c r="T18" i="4"/>
  <c r="S18" i="4"/>
  <c r="R18" i="4"/>
  <c r="Q18" i="4"/>
  <c r="P18" i="4"/>
  <c r="O18" i="4"/>
  <c r="N18" i="4"/>
  <c r="M18" i="4"/>
  <c r="M17" i="4" s="1"/>
  <c r="L18" i="4"/>
  <c r="K18" i="4"/>
  <c r="J18" i="4"/>
  <c r="I18" i="4"/>
  <c r="I17" i="4" s="1"/>
  <c r="AK17" i="4"/>
  <c r="AJ17" i="4"/>
  <c r="AH17" i="4"/>
  <c r="AG17" i="4"/>
  <c r="AF17" i="4"/>
  <c r="AD17" i="4"/>
  <c r="AC17" i="4"/>
  <c r="AB17" i="4"/>
  <c r="Z17" i="4"/>
  <c r="X17" i="4"/>
  <c r="V17" i="4"/>
  <c r="T17" i="4"/>
  <c r="R17" i="4"/>
  <c r="Q17" i="4"/>
  <c r="Q16" i="4" s="1"/>
  <c r="Q15" i="4" s="1"/>
  <c r="Q14" i="4" s="1"/>
  <c r="P17" i="4"/>
  <c r="N17" i="4"/>
  <c r="J17" i="4"/>
  <c r="A3" i="4"/>
  <c r="A3" i="5" s="1"/>
  <c r="AJ47" i="3"/>
  <c r="AM47" i="3" s="1"/>
  <c r="AH47" i="3"/>
  <c r="M47" i="3"/>
  <c r="I47" i="3"/>
  <c r="AN46" i="3"/>
  <c r="AN45" i="3" s="1"/>
  <c r="AN44" i="3" s="1"/>
  <c r="AK46" i="3"/>
  <c r="AI46" i="3"/>
  <c r="AF46" i="3"/>
  <c r="AE46" i="3"/>
  <c r="AD46" i="3"/>
  <c r="AC46" i="3"/>
  <c r="AC45" i="3" s="1"/>
  <c r="AC44" i="3" s="1"/>
  <c r="AB46" i="3"/>
  <c r="AA46" i="3"/>
  <c r="Z46" i="3"/>
  <c r="Y46" i="3"/>
  <c r="Y45" i="3" s="1"/>
  <c r="Y44" i="3" s="1"/>
  <c r="X46" i="3"/>
  <c r="W46" i="3"/>
  <c r="V46" i="3"/>
  <c r="U46" i="3"/>
  <c r="U45" i="3" s="1"/>
  <c r="U44" i="3" s="1"/>
  <c r="T46" i="3"/>
  <c r="S46" i="3"/>
  <c r="R46" i="3"/>
  <c r="Q46" i="3"/>
  <c r="Q45" i="3" s="1"/>
  <c r="Q44" i="3" s="1"/>
  <c r="P46" i="3"/>
  <c r="O46" i="3"/>
  <c r="N46" i="3"/>
  <c r="M46" i="3"/>
  <c r="M45" i="3" s="1"/>
  <c r="M44" i="3" s="1"/>
  <c r="L46" i="3"/>
  <c r="K46" i="3"/>
  <c r="J46" i="3"/>
  <c r="I46" i="3"/>
  <c r="I45" i="3" s="1"/>
  <c r="I44" i="3" s="1"/>
  <c r="AK45" i="3"/>
  <c r="AI45" i="3"/>
  <c r="AF45" i="3"/>
  <c r="AE45" i="3"/>
  <c r="AD45" i="3"/>
  <c r="AB45" i="3"/>
  <c r="AA45" i="3"/>
  <c r="Z45" i="3"/>
  <c r="X45" i="3"/>
  <c r="W45" i="3"/>
  <c r="V45" i="3"/>
  <c r="T45" i="3"/>
  <c r="S45" i="3"/>
  <c r="R45" i="3"/>
  <c r="P45" i="3"/>
  <c r="O45" i="3"/>
  <c r="N45" i="3"/>
  <c r="L45" i="3"/>
  <c r="K45" i="3"/>
  <c r="J45" i="3"/>
  <c r="AK44" i="3"/>
  <c r="AI44" i="3"/>
  <c r="AF44" i="3"/>
  <c r="AE44" i="3"/>
  <c r="AD44" i="3"/>
  <c r="AB44" i="3"/>
  <c r="AA44" i="3"/>
  <c r="Z44" i="3"/>
  <c r="X44" i="3"/>
  <c r="W44" i="3"/>
  <c r="V44" i="3"/>
  <c r="T44" i="3"/>
  <c r="S44" i="3"/>
  <c r="R44" i="3"/>
  <c r="P44" i="3"/>
  <c r="O44" i="3"/>
  <c r="N44" i="3"/>
  <c r="L44" i="3"/>
  <c r="K44" i="3"/>
  <c r="J44" i="3"/>
  <c r="W43" i="3"/>
  <c r="W41" i="3" s="1"/>
  <c r="W40" i="3" s="1"/>
  <c r="W39" i="3" s="1"/>
  <c r="S43" i="3"/>
  <c r="R43" i="3" s="1"/>
  <c r="R41" i="3" s="1"/>
  <c r="R40" i="3" s="1"/>
  <c r="R39" i="3" s="1"/>
  <c r="R13" i="3" s="1"/>
  <c r="M43" i="3"/>
  <c r="I43" i="3"/>
  <c r="I41" i="3" s="1"/>
  <c r="I40" i="3" s="1"/>
  <c r="I39" i="3" s="1"/>
  <c r="W42" i="3"/>
  <c r="S42" i="3"/>
  <c r="R42" i="3"/>
  <c r="M42" i="3"/>
  <c r="M41" i="3" s="1"/>
  <c r="M40" i="3" s="1"/>
  <c r="M39" i="3" s="1"/>
  <c r="I42" i="3"/>
  <c r="AN41" i="3"/>
  <c r="AM41" i="3"/>
  <c r="AL41" i="3"/>
  <c r="AK41" i="3"/>
  <c r="AJ41" i="3"/>
  <c r="AI41" i="3"/>
  <c r="AH41" i="3"/>
  <c r="AG41" i="3"/>
  <c r="AF41" i="3"/>
  <c r="AE41" i="3"/>
  <c r="AD41" i="3"/>
  <c r="AC41" i="3"/>
  <c r="AB41" i="3"/>
  <c r="AA41" i="3"/>
  <c r="Z41" i="3"/>
  <c r="Y41" i="3"/>
  <c r="X41" i="3"/>
  <c r="V41" i="3"/>
  <c r="U41" i="3"/>
  <c r="T41" i="3"/>
  <c r="S41" i="3"/>
  <c r="Q41" i="3"/>
  <c r="P41" i="3"/>
  <c r="O41" i="3"/>
  <c r="N41" i="3"/>
  <c r="L41" i="3"/>
  <c r="K41" i="3"/>
  <c r="K40" i="3" s="1"/>
  <c r="K39" i="3" s="1"/>
  <c r="K13" i="3" s="1"/>
  <c r="J41" i="3"/>
  <c r="AN40" i="3"/>
  <c r="AM40" i="3"/>
  <c r="AM39" i="3" s="1"/>
  <c r="AL40" i="3"/>
  <c r="AL39" i="3" s="1"/>
  <c r="AK40" i="3"/>
  <c r="AJ40" i="3"/>
  <c r="AI40" i="3"/>
  <c r="AI39" i="3" s="1"/>
  <c r="AI13" i="3" s="1"/>
  <c r="AH40" i="3"/>
  <c r="AH39" i="3" s="1"/>
  <c r="AG40" i="3"/>
  <c r="AF40" i="3"/>
  <c r="AE40" i="3"/>
  <c r="AE39" i="3" s="1"/>
  <c r="AE13" i="3" s="1"/>
  <c r="P17" i="1" s="1"/>
  <c r="AD40" i="3"/>
  <c r="AD39" i="3" s="1"/>
  <c r="AD13" i="3" s="1"/>
  <c r="AC40" i="3"/>
  <c r="AB40" i="3"/>
  <c r="AA40" i="3"/>
  <c r="AA39" i="3" s="1"/>
  <c r="Z40" i="3"/>
  <c r="Z39" i="3" s="1"/>
  <c r="Z13" i="3" s="1"/>
  <c r="M17" i="1" s="1"/>
  <c r="M16" i="1" s="1"/>
  <c r="Y40" i="3"/>
  <c r="X40" i="3"/>
  <c r="V40" i="3"/>
  <c r="V39" i="3" s="1"/>
  <c r="U40" i="3"/>
  <c r="T40" i="3"/>
  <c r="S40" i="3"/>
  <c r="S39" i="3" s="1"/>
  <c r="S13" i="3" s="1"/>
  <c r="Q40" i="3"/>
  <c r="P40" i="3"/>
  <c r="O40" i="3"/>
  <c r="O39" i="3" s="1"/>
  <c r="N40" i="3"/>
  <c r="N39" i="3" s="1"/>
  <c r="L40" i="3"/>
  <c r="J40" i="3"/>
  <c r="J39" i="3" s="1"/>
  <c r="J13" i="3" s="1"/>
  <c r="AN39" i="3"/>
  <c r="AK39" i="3"/>
  <c r="AJ39" i="3"/>
  <c r="AG39" i="3"/>
  <c r="AF39" i="3"/>
  <c r="AC39" i="3"/>
  <c r="AB39" i="3"/>
  <c r="Y39" i="3"/>
  <c r="X39" i="3"/>
  <c r="U39" i="3"/>
  <c r="T39" i="3"/>
  <c r="Q39" i="3"/>
  <c r="P39" i="3"/>
  <c r="L39" i="3"/>
  <c r="AJ38" i="3"/>
  <c r="M38" i="3" s="1"/>
  <c r="AB38" i="3"/>
  <c r="I38" i="3"/>
  <c r="AM37" i="3"/>
  <c r="AL37" i="3"/>
  <c r="AJ37" i="3"/>
  <c r="AB37" i="3"/>
  <c r="M37" i="3"/>
  <c r="I37" i="3"/>
  <c r="AL36" i="3"/>
  <c r="AM36" i="3" s="1"/>
  <c r="AJ36" i="3"/>
  <c r="M36" i="3" s="1"/>
  <c r="AB36" i="3"/>
  <c r="I36" i="3"/>
  <c r="AM35" i="3"/>
  <c r="AL35" i="3"/>
  <c r="AJ35" i="3"/>
  <c r="AH35" i="3"/>
  <c r="AG35" i="3"/>
  <c r="AB35" i="3"/>
  <c r="M35" i="3"/>
  <c r="I35" i="3"/>
  <c r="AM34" i="3"/>
  <c r="AL34" i="3"/>
  <c r="AJ34" i="3"/>
  <c r="AH34" i="3"/>
  <c r="AG34" i="3"/>
  <c r="AB34" i="3"/>
  <c r="M34" i="3"/>
  <c r="I34" i="3"/>
  <c r="AM33" i="3"/>
  <c r="AL33" i="3"/>
  <c r="AJ33" i="3"/>
  <c r="AH33" i="3"/>
  <c r="AG33" i="3"/>
  <c r="AC33" i="3"/>
  <c r="AB33" i="3" s="1"/>
  <c r="M33" i="3"/>
  <c r="I33" i="3"/>
  <c r="AJ32" i="3"/>
  <c r="AL32" i="3" s="1"/>
  <c r="AM32" i="3" s="1"/>
  <c r="AH32" i="3"/>
  <c r="AG32" i="3" s="1"/>
  <c r="AC32" i="3"/>
  <c r="AB32" i="3"/>
  <c r="I32" i="3"/>
  <c r="AJ31" i="3"/>
  <c r="M31" i="3" s="1"/>
  <c r="AH31" i="3"/>
  <c r="AG31" i="3" s="1"/>
  <c r="AC31" i="3"/>
  <c r="AB31" i="3"/>
  <c r="I31" i="3"/>
  <c r="AM30" i="3"/>
  <c r="AL30" i="3"/>
  <c r="AJ30" i="3"/>
  <c r="AB30" i="3"/>
  <c r="M30" i="3"/>
  <c r="I30" i="3"/>
  <c r="AJ29" i="3"/>
  <c r="AB29" i="3"/>
  <c r="I29" i="3"/>
  <c r="AL28" i="3"/>
  <c r="AM28" i="3" s="1"/>
  <c r="AJ28" i="3"/>
  <c r="AH28" i="3"/>
  <c r="AG28" i="3"/>
  <c r="AB28" i="3"/>
  <c r="M28" i="3"/>
  <c r="I28" i="3"/>
  <c r="AL27" i="3"/>
  <c r="AM27" i="3" s="1"/>
  <c r="AJ27" i="3"/>
  <c r="M27" i="3" s="1"/>
  <c r="AH27" i="3"/>
  <c r="AG27" i="3"/>
  <c r="AC27" i="3"/>
  <c r="AB27" i="3" s="1"/>
  <c r="I27" i="3"/>
  <c r="AM26" i="3"/>
  <c r="AL26" i="3"/>
  <c r="AJ26" i="3"/>
  <c r="AH26" i="3"/>
  <c r="AG26" i="3"/>
  <c r="AC26" i="3"/>
  <c r="AB26" i="3" s="1"/>
  <c r="M26" i="3"/>
  <c r="I26" i="3"/>
  <c r="AJ25" i="3"/>
  <c r="AL25" i="3" s="1"/>
  <c r="AM25" i="3" s="1"/>
  <c r="AH25" i="3"/>
  <c r="AG25" i="3" s="1"/>
  <c r="AB25" i="3"/>
  <c r="I25" i="3"/>
  <c r="I20" i="3" s="1"/>
  <c r="I19" i="3" s="1"/>
  <c r="I18" i="3" s="1"/>
  <c r="AJ24" i="3"/>
  <c r="AL24" i="3" s="1"/>
  <c r="AM24" i="3" s="1"/>
  <c r="AH24" i="3"/>
  <c r="AG24" i="3" s="1"/>
  <c r="AC24" i="3"/>
  <c r="AB24" i="3"/>
  <c r="M24" i="3"/>
  <c r="I24" i="3"/>
  <c r="AJ23" i="3"/>
  <c r="AL23" i="3" s="1"/>
  <c r="AM23" i="3" s="1"/>
  <c r="AH23" i="3"/>
  <c r="AG23" i="3" s="1"/>
  <c r="AB23" i="3"/>
  <c r="I23" i="3"/>
  <c r="AJ22" i="3"/>
  <c r="M22" i="3" s="1"/>
  <c r="AH22" i="3"/>
  <c r="AG22" i="3" s="1"/>
  <c r="AC22" i="3"/>
  <c r="AB22" i="3" s="1"/>
  <c r="I22" i="3"/>
  <c r="AL21" i="3"/>
  <c r="AJ21" i="3"/>
  <c r="M21" i="3" s="1"/>
  <c r="AH21" i="3"/>
  <c r="AG21" i="3"/>
  <c r="AG20" i="3" s="1"/>
  <c r="AG19" i="3" s="1"/>
  <c r="AG18" i="3" s="1"/>
  <c r="AC21" i="3"/>
  <c r="AB21" i="3" s="1"/>
  <c r="AB20" i="3" s="1"/>
  <c r="AB19" i="3" s="1"/>
  <c r="AB18" i="3" s="1"/>
  <c r="I21" i="3"/>
  <c r="AN20" i="3"/>
  <c r="AK20" i="3"/>
  <c r="AJ20" i="3"/>
  <c r="AJ19" i="3" s="1"/>
  <c r="AJ18" i="3" s="1"/>
  <c r="AI20" i="3"/>
  <c r="AF20" i="3"/>
  <c r="AE20" i="3"/>
  <c r="AD20" i="3"/>
  <c r="AA20" i="3"/>
  <c r="Z20" i="3"/>
  <c r="Y20" i="3"/>
  <c r="X20" i="3"/>
  <c r="W20" i="3"/>
  <c r="V20" i="3"/>
  <c r="U20" i="3"/>
  <c r="T20" i="3"/>
  <c r="S20" i="3"/>
  <c r="R20" i="3"/>
  <c r="Q20" i="3"/>
  <c r="P20" i="3"/>
  <c r="O20" i="3"/>
  <c r="N20" i="3"/>
  <c r="L20" i="3"/>
  <c r="K20" i="3"/>
  <c r="J20" i="3"/>
  <c r="AN19" i="3"/>
  <c r="AK19" i="3"/>
  <c r="AK18" i="3" s="1"/>
  <c r="AK13" i="3" s="1"/>
  <c r="AI19" i="3"/>
  <c r="AF19" i="3"/>
  <c r="AF18" i="3" s="1"/>
  <c r="AF13" i="3" s="1"/>
  <c r="AE19" i="3"/>
  <c r="AD19" i="3"/>
  <c r="AA19" i="3"/>
  <c r="Z19" i="3"/>
  <c r="Y19" i="3"/>
  <c r="X19" i="3"/>
  <c r="X18" i="3" s="1"/>
  <c r="W19" i="3"/>
  <c r="V19" i="3"/>
  <c r="U19" i="3"/>
  <c r="T19" i="3"/>
  <c r="T18" i="3" s="1"/>
  <c r="T13" i="3" s="1"/>
  <c r="S19" i="3"/>
  <c r="R19" i="3"/>
  <c r="Q19" i="3"/>
  <c r="P19" i="3"/>
  <c r="P18" i="3" s="1"/>
  <c r="P13" i="3" s="1"/>
  <c r="G17" i="1" s="1"/>
  <c r="O19" i="3"/>
  <c r="N19" i="3"/>
  <c r="L19" i="3"/>
  <c r="L18" i="3" s="1"/>
  <c r="L13" i="3" s="1"/>
  <c r="K19" i="3"/>
  <c r="J19" i="3"/>
  <c r="AN18" i="3"/>
  <c r="AN13" i="3" s="1"/>
  <c r="AI18" i="3"/>
  <c r="AE18" i="3"/>
  <c r="AD18" i="3"/>
  <c r="AA18" i="3"/>
  <c r="Z18" i="3"/>
  <c r="Y18" i="3"/>
  <c r="W18" i="3"/>
  <c r="V18" i="3"/>
  <c r="U18" i="3"/>
  <c r="S18" i="3"/>
  <c r="R18" i="3"/>
  <c r="Q18" i="3"/>
  <c r="O18" i="3"/>
  <c r="N18" i="3"/>
  <c r="K18" i="3"/>
  <c r="J18" i="3"/>
  <c r="AH17" i="3"/>
  <c r="AG17" i="3" s="1"/>
  <c r="AG16" i="3" s="1"/>
  <c r="AG15" i="3" s="1"/>
  <c r="AG14" i="3" s="1"/>
  <c r="AC17" i="3"/>
  <c r="AB17" i="3"/>
  <c r="AB16" i="3" s="1"/>
  <c r="AB15" i="3" s="1"/>
  <c r="AB14" i="3" s="1"/>
  <c r="X17" i="3"/>
  <c r="S17" i="3"/>
  <c r="R17" i="3"/>
  <c r="M17" i="3"/>
  <c r="M16" i="3" s="1"/>
  <c r="M15" i="3" s="1"/>
  <c r="M14" i="3" s="1"/>
  <c r="I17" i="3"/>
  <c r="AN16" i="3"/>
  <c r="AM16" i="3"/>
  <c r="AL16" i="3"/>
  <c r="AK16" i="3"/>
  <c r="AJ16" i="3"/>
  <c r="AI16" i="3"/>
  <c r="AH16" i="3"/>
  <c r="AF16" i="3"/>
  <c r="AE16" i="3"/>
  <c r="AD16" i="3"/>
  <c r="AC16" i="3"/>
  <c r="AA16" i="3"/>
  <c r="Z16" i="3"/>
  <c r="Y16" i="3"/>
  <c r="V16" i="3"/>
  <c r="U16" i="3"/>
  <c r="T16" i="3"/>
  <c r="S16" i="3"/>
  <c r="R16" i="3"/>
  <c r="Q16" i="3"/>
  <c r="P16" i="3"/>
  <c r="O16" i="3"/>
  <c r="N16" i="3"/>
  <c r="L16" i="3"/>
  <c r="K16" i="3"/>
  <c r="J16" i="3"/>
  <c r="I16" i="3"/>
  <c r="AN15" i="3"/>
  <c r="AM15" i="3"/>
  <c r="AL15" i="3"/>
  <c r="AK15" i="3"/>
  <c r="AJ15" i="3"/>
  <c r="AI15" i="3"/>
  <c r="AH15" i="3"/>
  <c r="AF15" i="3"/>
  <c r="AE15" i="3"/>
  <c r="AD15" i="3"/>
  <c r="AC15" i="3"/>
  <c r="AA15" i="3"/>
  <c r="Z15" i="3"/>
  <c r="Y15" i="3"/>
  <c r="V15" i="3"/>
  <c r="U15" i="3"/>
  <c r="T15" i="3"/>
  <c r="S15" i="3"/>
  <c r="R15" i="3"/>
  <c r="Q15" i="3"/>
  <c r="P15" i="3"/>
  <c r="O15" i="3"/>
  <c r="N15" i="3"/>
  <c r="L15" i="3"/>
  <c r="K15" i="3"/>
  <c r="J15" i="3"/>
  <c r="I15" i="3"/>
  <c r="AN14" i="3"/>
  <c r="AM14" i="3"/>
  <c r="AL14" i="3"/>
  <c r="AK14" i="3"/>
  <c r="AJ14" i="3"/>
  <c r="AI14" i="3"/>
  <c r="AH14" i="3"/>
  <c r="AF14" i="3"/>
  <c r="AE14" i="3"/>
  <c r="AD14" i="3"/>
  <c r="AC14" i="3"/>
  <c r="AA14" i="3"/>
  <c r="AA13" i="3" s="1"/>
  <c r="Z14" i="3"/>
  <c r="Y14" i="3"/>
  <c r="V14" i="3"/>
  <c r="V13" i="3" s="1"/>
  <c r="U14" i="3"/>
  <c r="T14" i="3"/>
  <c r="S14" i="3"/>
  <c r="R14" i="3"/>
  <c r="Q14" i="3"/>
  <c r="P14" i="3"/>
  <c r="O14" i="3"/>
  <c r="N14" i="3"/>
  <c r="L14" i="3"/>
  <c r="K14" i="3"/>
  <c r="J14" i="3"/>
  <c r="I14" i="3"/>
  <c r="A3" i="3"/>
  <c r="T48" i="2"/>
  <c r="T50" i="2" s="1"/>
  <c r="W43" i="2"/>
  <c r="S43" i="2"/>
  <c r="R43" i="2"/>
  <c r="K43" i="2"/>
  <c r="K42" i="2" s="1"/>
  <c r="K41" i="2" s="1"/>
  <c r="J43" i="2"/>
  <c r="AN42" i="2"/>
  <c r="AM42" i="2"/>
  <c r="AL42" i="2"/>
  <c r="AK42" i="2"/>
  <c r="AJ42" i="2"/>
  <c r="AI42" i="2"/>
  <c r="AH42" i="2"/>
  <c r="AG42" i="2"/>
  <c r="AF42" i="2"/>
  <c r="AE42" i="2"/>
  <c r="AD42" i="2"/>
  <c r="AC42" i="2"/>
  <c r="AB42" i="2"/>
  <c r="AA42" i="2"/>
  <c r="Z42" i="2"/>
  <c r="Y42" i="2"/>
  <c r="X42" i="2"/>
  <c r="W42" i="2"/>
  <c r="V42" i="2"/>
  <c r="U42" i="2"/>
  <c r="T42" i="2"/>
  <c r="S42" i="2"/>
  <c r="R42" i="2"/>
  <c r="Q42" i="2"/>
  <c r="P42" i="2"/>
  <c r="O42" i="2"/>
  <c r="N42" i="2"/>
  <c r="M42" i="2"/>
  <c r="L42" i="2"/>
  <c r="J42" i="2"/>
  <c r="I42" i="2"/>
  <c r="AN41" i="2"/>
  <c r="AM41" i="2"/>
  <c r="AL41" i="2"/>
  <c r="AK41" i="2"/>
  <c r="AJ41" i="2"/>
  <c r="AI41" i="2"/>
  <c r="AH41" i="2"/>
  <c r="AG41" i="2"/>
  <c r="AF41" i="2"/>
  <c r="AE41" i="2"/>
  <c r="AD41" i="2"/>
  <c r="AC41" i="2"/>
  <c r="AB41" i="2"/>
  <c r="AA41" i="2"/>
  <c r="Z41" i="2"/>
  <c r="Y41" i="2"/>
  <c r="X41" i="2"/>
  <c r="W41" i="2"/>
  <c r="V41" i="2"/>
  <c r="U41" i="2"/>
  <c r="T41" i="2"/>
  <c r="S41" i="2"/>
  <c r="R41" i="2"/>
  <c r="Q41" i="2"/>
  <c r="P41" i="2"/>
  <c r="O41" i="2"/>
  <c r="N41" i="2"/>
  <c r="M41" i="2"/>
  <c r="L41" i="2"/>
  <c r="J41" i="2"/>
  <c r="I41" i="2"/>
  <c r="AJ40" i="2"/>
  <c r="AM40" i="2" s="1"/>
  <c r="AL40" i="2" s="1"/>
  <c r="AH40" i="2"/>
  <c r="AG40" i="2" s="1"/>
  <c r="M40" i="2"/>
  <c r="M38" i="2" s="1"/>
  <c r="J40" i="2"/>
  <c r="J38" i="2" s="1"/>
  <c r="AJ39" i="2"/>
  <c r="AM39" i="2" s="1"/>
  <c r="AH39" i="2"/>
  <c r="M39" i="2"/>
  <c r="I39" i="2"/>
  <c r="AN38" i="2"/>
  <c r="AK38" i="2"/>
  <c r="AJ38" i="2"/>
  <c r="AI38" i="2"/>
  <c r="AF38" i="2"/>
  <c r="AE38" i="2"/>
  <c r="AD38" i="2"/>
  <c r="AC38" i="2"/>
  <c r="AB38" i="2"/>
  <c r="AA38" i="2"/>
  <c r="Z38" i="2"/>
  <c r="Y38" i="2"/>
  <c r="X38" i="2"/>
  <c r="W38" i="2"/>
  <c r="V38" i="2"/>
  <c r="U38" i="2"/>
  <c r="T38" i="2"/>
  <c r="S38" i="2"/>
  <c r="R38" i="2"/>
  <c r="Q38" i="2"/>
  <c r="P38" i="2"/>
  <c r="O38" i="2"/>
  <c r="N38" i="2"/>
  <c r="L38" i="2"/>
  <c r="K38" i="2"/>
  <c r="I38" i="2"/>
  <c r="AM37" i="2"/>
  <c r="AL37" i="2" s="1"/>
  <c r="AJ37" i="2"/>
  <c r="AH37" i="2"/>
  <c r="AG37" i="2" s="1"/>
  <c r="M37" i="2"/>
  <c r="I37" i="2"/>
  <c r="AM36" i="2"/>
  <c r="AL36" i="2" s="1"/>
  <c r="AH36" i="2"/>
  <c r="AG36" i="2"/>
  <c r="M36" i="2"/>
  <c r="J36" i="2"/>
  <c r="AJ36" i="2" s="1"/>
  <c r="AM35" i="2"/>
  <c r="AL35" i="2"/>
  <c r="AJ35" i="2"/>
  <c r="AH35" i="2"/>
  <c r="AG35" i="2"/>
  <c r="M35" i="2"/>
  <c r="I35" i="2"/>
  <c r="AJ34" i="2"/>
  <c r="AM34" i="2" s="1"/>
  <c r="AL34" i="2" s="1"/>
  <c r="AH34" i="2"/>
  <c r="AG34" i="2" s="1"/>
  <c r="M34" i="2"/>
  <c r="I34" i="2"/>
  <c r="AJ33" i="2"/>
  <c r="AM33" i="2" s="1"/>
  <c r="AL33" i="2" s="1"/>
  <c r="AH33" i="2"/>
  <c r="AG33" i="2" s="1"/>
  <c r="M33" i="2"/>
  <c r="AM32" i="2"/>
  <c r="AL32" i="2"/>
  <c r="AJ32" i="2"/>
  <c r="AH32" i="2"/>
  <c r="AG32" i="2"/>
  <c r="M32" i="2"/>
  <c r="I32" i="2"/>
  <c r="AL31" i="2"/>
  <c r="AJ31" i="2"/>
  <c r="AM31" i="2" s="1"/>
  <c r="X31" i="2"/>
  <c r="W31" i="2" s="1"/>
  <c r="S31" i="2"/>
  <c r="R31" i="2"/>
  <c r="M31" i="2"/>
  <c r="I31" i="2"/>
  <c r="AM30" i="2"/>
  <c r="AL30" i="2"/>
  <c r="AJ30" i="2"/>
  <c r="S30" i="2"/>
  <c r="R30" i="2"/>
  <c r="M30" i="2"/>
  <c r="I30" i="2"/>
  <c r="AC29" i="2"/>
  <c r="AB29" i="2" s="1"/>
  <c r="X29" i="2"/>
  <c r="W29" i="2"/>
  <c r="S29" i="2"/>
  <c r="R29" i="2" s="1"/>
  <c r="M29" i="2"/>
  <c r="J29" i="2" s="1"/>
  <c r="AJ28" i="2"/>
  <c r="AM28" i="2" s="1"/>
  <c r="AL28" i="2" s="1"/>
  <c r="AC28" i="2"/>
  <c r="AB28" i="2" s="1"/>
  <c r="X28" i="2"/>
  <c r="W28" i="2"/>
  <c r="S28" i="2"/>
  <c r="R28" i="2"/>
  <c r="M28" i="2"/>
  <c r="J28" i="2"/>
  <c r="I28" i="2"/>
  <c r="R27" i="2"/>
  <c r="P27" i="2"/>
  <c r="M27" i="2" s="1"/>
  <c r="J27" i="2" s="1"/>
  <c r="AH26" i="2"/>
  <c r="AG26" i="2"/>
  <c r="AC26" i="2"/>
  <c r="AB26" i="2"/>
  <c r="X26" i="2"/>
  <c r="W26" i="2"/>
  <c r="S26" i="2"/>
  <c r="R26" i="2"/>
  <c r="M26" i="2"/>
  <c r="J26" i="2"/>
  <c r="AJ26" i="2" s="1"/>
  <c r="AM26" i="2" s="1"/>
  <c r="AL26" i="2" s="1"/>
  <c r="AH25" i="2"/>
  <c r="AG25" i="2" s="1"/>
  <c r="AC25" i="2"/>
  <c r="AB25" i="2"/>
  <c r="X25" i="2"/>
  <c r="W25" i="2" s="1"/>
  <c r="S25" i="2"/>
  <c r="S23" i="2" s="1"/>
  <c r="S22" i="2" s="1"/>
  <c r="R25" i="2"/>
  <c r="R23" i="2" s="1"/>
  <c r="R22" i="2" s="1"/>
  <c r="M25" i="2"/>
  <c r="J25" i="2" s="1"/>
  <c r="AJ24" i="2"/>
  <c r="AM24" i="2" s="1"/>
  <c r="AH24" i="2"/>
  <c r="AG24" i="2"/>
  <c r="AC24" i="2"/>
  <c r="AB24" i="2"/>
  <c r="X24" i="2"/>
  <c r="W24" i="2"/>
  <c r="M24" i="2"/>
  <c r="AN23" i="2"/>
  <c r="AK23" i="2"/>
  <c r="AI23" i="2"/>
  <c r="AF23" i="2"/>
  <c r="AE23" i="2"/>
  <c r="AD23" i="2"/>
  <c r="AB23" i="2"/>
  <c r="AA23" i="2"/>
  <c r="Z23" i="2"/>
  <c r="Y23" i="2"/>
  <c r="X23" i="2"/>
  <c r="V23" i="2"/>
  <c r="U23" i="2"/>
  <c r="T23" i="2"/>
  <c r="Q23" i="2"/>
  <c r="P23" i="2"/>
  <c r="O23" i="2"/>
  <c r="N23" i="2"/>
  <c r="L23" i="2"/>
  <c r="K23" i="2"/>
  <c r="AN22" i="2"/>
  <c r="AN20" i="2" s="1"/>
  <c r="AN13" i="2" s="1"/>
  <c r="AK22" i="2"/>
  <c r="AK20" i="2" s="1"/>
  <c r="AK13" i="2" s="1"/>
  <c r="AI22" i="2"/>
  <c r="AF22" i="2"/>
  <c r="AF20" i="2" s="1"/>
  <c r="AF13" i="2" s="1"/>
  <c r="AE22" i="2"/>
  <c r="AD22" i="2"/>
  <c r="AB22" i="2"/>
  <c r="AB20" i="2" s="1"/>
  <c r="AB13" i="2" s="1"/>
  <c r="N12" i="1" s="1"/>
  <c r="AA22" i="2"/>
  <c r="Z22" i="2"/>
  <c r="Y22" i="2"/>
  <c r="Y20" i="2" s="1"/>
  <c r="Y13" i="2" s="1"/>
  <c r="X22" i="2"/>
  <c r="X20" i="2" s="1"/>
  <c r="X13" i="2" s="1"/>
  <c r="V22" i="2"/>
  <c r="U22" i="2"/>
  <c r="U20" i="2" s="1"/>
  <c r="T22" i="2"/>
  <c r="T20" i="2" s="1"/>
  <c r="T13" i="2" s="1"/>
  <c r="Q22" i="2"/>
  <c r="Q20" i="2" s="1"/>
  <c r="Q13" i="2" s="1"/>
  <c r="P22" i="2"/>
  <c r="O22" i="2"/>
  <c r="N22" i="2"/>
  <c r="L22" i="2"/>
  <c r="K22" i="2"/>
  <c r="M21" i="2"/>
  <c r="L21" i="2"/>
  <c r="K21" i="2" s="1"/>
  <c r="K20" i="2" s="1"/>
  <c r="AI20" i="2"/>
  <c r="AI13" i="2" s="1"/>
  <c r="AE20" i="2"/>
  <c r="AE13" i="2" s="1"/>
  <c r="P12" i="1" s="1"/>
  <c r="AD20" i="2"/>
  <c r="AD13" i="2" s="1"/>
  <c r="AA20" i="2"/>
  <c r="AA13" i="2" s="1"/>
  <c r="Z20" i="2"/>
  <c r="Z13" i="2" s="1"/>
  <c r="M12" i="1" s="1"/>
  <c r="M11" i="1" s="1"/>
  <c r="V20" i="2"/>
  <c r="V13" i="2" s="1"/>
  <c r="O20" i="2"/>
  <c r="O13" i="2" s="1"/>
  <c r="N20" i="2"/>
  <c r="N13" i="2" s="1"/>
  <c r="AJ19" i="2"/>
  <c r="AM19" i="2" s="1"/>
  <c r="AL19" i="2" s="1"/>
  <c r="AH19" i="2"/>
  <c r="AG19" i="2"/>
  <c r="AC19" i="2"/>
  <c r="AB19" i="2"/>
  <c r="M19" i="2"/>
  <c r="AJ18" i="2"/>
  <c r="AM18" i="2" s="1"/>
  <c r="AL18" i="2" s="1"/>
  <c r="AH18" i="2"/>
  <c r="AG18" i="2"/>
  <c r="AC18" i="2"/>
  <c r="AB18" i="2"/>
  <c r="X18" i="2"/>
  <c r="W18" i="2"/>
  <c r="W16" i="2" s="1"/>
  <c r="W15" i="2" s="1"/>
  <c r="W14" i="2" s="1"/>
  <c r="M18" i="2"/>
  <c r="AM17" i="2"/>
  <c r="AL17" i="2" s="1"/>
  <c r="AL16" i="2" s="1"/>
  <c r="AL15" i="2" s="1"/>
  <c r="AL14" i="2" s="1"/>
  <c r="AJ17" i="2"/>
  <c r="AH17" i="2"/>
  <c r="AH16" i="2" s="1"/>
  <c r="AH15" i="2" s="1"/>
  <c r="AH14" i="2" s="1"/>
  <c r="AG17" i="2"/>
  <c r="AG16" i="2" s="1"/>
  <c r="AG15" i="2" s="1"/>
  <c r="AG14" i="2" s="1"/>
  <c r="AC17" i="2"/>
  <c r="AB17" i="2"/>
  <c r="M17" i="2"/>
  <c r="AN16" i="2"/>
  <c r="AK16" i="2"/>
  <c r="AJ16" i="2"/>
  <c r="AI16" i="2"/>
  <c r="AF16" i="2"/>
  <c r="AE16" i="2"/>
  <c r="AD16" i="2"/>
  <c r="AC16" i="2"/>
  <c r="AB16" i="2"/>
  <c r="AA16" i="2"/>
  <c r="Z16" i="2"/>
  <c r="Y16" i="2"/>
  <c r="X16" i="2"/>
  <c r="V16" i="2"/>
  <c r="U16" i="2"/>
  <c r="T16" i="2"/>
  <c r="S16" i="2"/>
  <c r="R16" i="2"/>
  <c r="Q16" i="2"/>
  <c r="P16" i="2"/>
  <c r="O16" i="2"/>
  <c r="N16" i="2"/>
  <c r="M16" i="2"/>
  <c r="L16" i="2"/>
  <c r="K16" i="2"/>
  <c r="J16" i="2"/>
  <c r="I16" i="2"/>
  <c r="AN15" i="2"/>
  <c r="AK15" i="2"/>
  <c r="AJ15" i="2"/>
  <c r="AI15" i="2"/>
  <c r="AF15" i="2"/>
  <c r="AE15" i="2"/>
  <c r="AD15" i="2"/>
  <c r="AC15" i="2"/>
  <c r="AB15" i="2"/>
  <c r="AA15" i="2"/>
  <c r="Z15" i="2"/>
  <c r="Y15" i="2"/>
  <c r="X15" i="2"/>
  <c r="V15" i="2"/>
  <c r="U15" i="2"/>
  <c r="T15" i="2"/>
  <c r="S15" i="2"/>
  <c r="R15" i="2"/>
  <c r="Q15" i="2"/>
  <c r="P15" i="2"/>
  <c r="O15" i="2"/>
  <c r="N15" i="2"/>
  <c r="M15" i="2"/>
  <c r="L15" i="2"/>
  <c r="K15" i="2"/>
  <c r="J15" i="2"/>
  <c r="I15" i="2"/>
  <c r="AN14" i="2"/>
  <c r="AK14" i="2"/>
  <c r="AJ14" i="2"/>
  <c r="AI14" i="2"/>
  <c r="AF14" i="2"/>
  <c r="AE14" i="2"/>
  <c r="AD14" i="2"/>
  <c r="AC14" i="2"/>
  <c r="AB14" i="2"/>
  <c r="AA14" i="2"/>
  <c r="Z14" i="2"/>
  <c r="Y14" i="2"/>
  <c r="X14" i="2"/>
  <c r="V14" i="2"/>
  <c r="U14" i="2"/>
  <c r="T14" i="2"/>
  <c r="S14" i="2"/>
  <c r="R14" i="2"/>
  <c r="Q14" i="2"/>
  <c r="P14" i="2"/>
  <c r="O14" i="2"/>
  <c r="N14" i="2"/>
  <c r="M14" i="2"/>
  <c r="L14" i="2"/>
  <c r="K14" i="2"/>
  <c r="J14" i="2"/>
  <c r="I14" i="2"/>
  <c r="A3" i="2"/>
  <c r="P22" i="1"/>
  <c r="Q22" i="1" s="1"/>
  <c r="R22" i="1" s="1"/>
  <c r="M22" i="1"/>
  <c r="J22" i="1"/>
  <c r="D22" i="1" s="1"/>
  <c r="M21" i="1"/>
  <c r="C19" i="1"/>
  <c r="C16" i="1"/>
  <c r="K14" i="1"/>
  <c r="L14" i="1" s="1"/>
  <c r="J14" i="1"/>
  <c r="G14" i="1"/>
  <c r="H14" i="1" s="1"/>
  <c r="C11" i="1"/>
  <c r="C10" i="1" s="1"/>
  <c r="C9" i="1" s="1"/>
  <c r="Q12" i="1" l="1"/>
  <c r="P11" i="1"/>
  <c r="AJ25" i="2"/>
  <c r="J23" i="2"/>
  <c r="J22" i="2" s="1"/>
  <c r="J20" i="2" s="1"/>
  <c r="J13" i="2" s="1"/>
  <c r="I29" i="2"/>
  <c r="AJ29" i="2"/>
  <c r="AM29" i="2" s="1"/>
  <c r="AL29" i="2" s="1"/>
  <c r="H17" i="1"/>
  <c r="G16" i="1"/>
  <c r="N11" i="1"/>
  <c r="O12" i="1"/>
  <c r="W23" i="2"/>
  <c r="W22" i="2" s="1"/>
  <c r="W20" i="2" s="1"/>
  <c r="W13" i="2" s="1"/>
  <c r="I27" i="2"/>
  <c r="AJ27" i="2"/>
  <c r="AM27" i="2" s="1"/>
  <c r="AL27" i="2" s="1"/>
  <c r="N13" i="3"/>
  <c r="D21" i="1"/>
  <c r="L22" i="1"/>
  <c r="I14" i="1"/>
  <c r="E14" i="1"/>
  <c r="F14" i="1" s="1"/>
  <c r="K13" i="2"/>
  <c r="AG23" i="2"/>
  <c r="O13" i="3"/>
  <c r="I13" i="3"/>
  <c r="P16" i="1"/>
  <c r="Q17" i="1"/>
  <c r="U13" i="4"/>
  <c r="J20" i="1"/>
  <c r="Y13" i="4"/>
  <c r="AA16" i="4"/>
  <c r="AA15" i="4" s="1"/>
  <c r="AA14" i="4" s="1"/>
  <c r="R13" i="4"/>
  <c r="V13" i="4"/>
  <c r="U13" i="2"/>
  <c r="J12" i="1"/>
  <c r="AL24" i="2"/>
  <c r="AJ13" i="3"/>
  <c r="S17" i="1" s="1"/>
  <c r="D17" i="1" s="1"/>
  <c r="D16" i="1" s="1"/>
  <c r="AL100" i="4"/>
  <c r="AL95" i="4" s="1"/>
  <c r="AL94" i="4" s="1"/>
  <c r="AL93" i="4" s="1"/>
  <c r="AM95" i="4"/>
  <c r="AM94" i="4" s="1"/>
  <c r="AM93" i="4" s="1"/>
  <c r="Z27" i="4"/>
  <c r="AB26" i="4"/>
  <c r="AB25" i="4" s="1"/>
  <c r="AG31" i="4"/>
  <c r="AG30" i="4" s="1"/>
  <c r="AH30" i="4"/>
  <c r="AH29" i="4" s="1"/>
  <c r="AH28" i="4" s="1"/>
  <c r="AH16" i="4" s="1"/>
  <c r="AH15" i="4" s="1"/>
  <c r="AH14" i="4" s="1"/>
  <c r="AB32" i="4"/>
  <c r="AB30" i="4" s="1"/>
  <c r="AB29" i="4" s="1"/>
  <c r="AC30" i="4"/>
  <c r="AC29" i="4" s="1"/>
  <c r="AC28" i="4" s="1"/>
  <c r="AC16" i="4" s="1"/>
  <c r="AC15" i="4" s="1"/>
  <c r="AC14" i="4" s="1"/>
  <c r="P28" i="4"/>
  <c r="P16" i="4" s="1"/>
  <c r="P15" i="4" s="1"/>
  <c r="P14" i="4" s="1"/>
  <c r="P13" i="4" s="1"/>
  <c r="T28" i="4"/>
  <c r="AF28" i="4"/>
  <c r="AF16" i="4" s="1"/>
  <c r="AF15" i="4" s="1"/>
  <c r="AF14" i="4" s="1"/>
  <c r="AF13" i="4" s="1"/>
  <c r="AJ75" i="4"/>
  <c r="AM75" i="4" s="1"/>
  <c r="AL75" i="4" s="1"/>
  <c r="M75" i="4"/>
  <c r="I81" i="4"/>
  <c r="I80" i="4" s="1"/>
  <c r="Z81" i="4"/>
  <c r="Z80" i="4" s="1"/>
  <c r="W96" i="4"/>
  <c r="W95" i="4" s="1"/>
  <c r="X95" i="4"/>
  <c r="X94" i="4" s="1"/>
  <c r="X93" i="4" s="1"/>
  <c r="AB99" i="4"/>
  <c r="AA99" i="4"/>
  <c r="AA95" i="4" s="1"/>
  <c r="AA94" i="4" s="1"/>
  <c r="AA93" i="4" s="1"/>
  <c r="AM117" i="4"/>
  <c r="AG118" i="4"/>
  <c r="AG107" i="4" s="1"/>
  <c r="AG106" i="4" s="1"/>
  <c r="E15" i="5"/>
  <c r="E14" i="5" s="1"/>
  <c r="N14" i="5"/>
  <c r="Y13" i="5"/>
  <c r="S37" i="5"/>
  <c r="D38" i="5"/>
  <c r="AB37" i="5"/>
  <c r="AA37" i="5" s="1"/>
  <c r="AA13" i="5" s="1"/>
  <c r="Q13" i="10"/>
  <c r="C20" i="6"/>
  <c r="C19" i="6" s="1"/>
  <c r="C10" i="6" s="1"/>
  <c r="C9" i="6" s="1"/>
  <c r="K17" i="10"/>
  <c r="M13" i="10"/>
  <c r="D20" i="6"/>
  <c r="W17" i="3"/>
  <c r="W16" i="3" s="1"/>
  <c r="W15" i="3" s="1"/>
  <c r="W14" i="3" s="1"/>
  <c r="W13" i="3" s="1"/>
  <c r="K17" i="1" s="1"/>
  <c r="X16" i="3"/>
  <c r="X15" i="3" s="1"/>
  <c r="X14" i="3" s="1"/>
  <c r="X13" i="3" s="1"/>
  <c r="U13" i="3"/>
  <c r="J17" i="1" s="1"/>
  <c r="J16" i="1" s="1"/>
  <c r="M32" i="3"/>
  <c r="Q13" i="4"/>
  <c r="AI16" i="4"/>
  <c r="AI15" i="4" s="1"/>
  <c r="AI14" i="4" s="1"/>
  <c r="AI13" i="4" s="1"/>
  <c r="AG63" i="4"/>
  <c r="AG62" i="4" s="1"/>
  <c r="AH62" i="4"/>
  <c r="U14" i="5"/>
  <c r="U13" i="5" s="1"/>
  <c r="V13" i="5"/>
  <c r="D14" i="1"/>
  <c r="M23" i="2"/>
  <c r="M22" i="2" s="1"/>
  <c r="M20" i="2" s="1"/>
  <c r="M13" i="2" s="1"/>
  <c r="AC23" i="2"/>
  <c r="AC22" i="2" s="1"/>
  <c r="AC20" i="2" s="1"/>
  <c r="AC13" i="2" s="1"/>
  <c r="M25" i="3"/>
  <c r="L20" i="2"/>
  <c r="L13" i="2" s="1"/>
  <c r="P21" i="2"/>
  <c r="AH23" i="2"/>
  <c r="AM38" i="2"/>
  <c r="AL39" i="2"/>
  <c r="AL38" i="2" s="1"/>
  <c r="AC20" i="3"/>
  <c r="AC19" i="3" s="1"/>
  <c r="AC18" i="3" s="1"/>
  <c r="AC13" i="3" s="1"/>
  <c r="M29" i="3"/>
  <c r="AL29" i="3"/>
  <c r="AM29" i="3" s="1"/>
  <c r="AL31" i="3"/>
  <c r="AM31" i="3" s="1"/>
  <c r="AL38" i="3"/>
  <c r="AM38" i="3" s="1"/>
  <c r="AJ46" i="3"/>
  <c r="AJ45" i="3" s="1"/>
  <c r="AJ44" i="3" s="1"/>
  <c r="T16" i="4"/>
  <c r="T15" i="4" s="1"/>
  <c r="T14" i="4" s="1"/>
  <c r="T13" i="4" s="1"/>
  <c r="M30" i="4"/>
  <c r="M29" i="4" s="1"/>
  <c r="AJ31" i="4"/>
  <c r="I62" i="4"/>
  <c r="AM65" i="4"/>
  <c r="M82" i="4"/>
  <c r="M81" i="4" s="1"/>
  <c r="M80" i="4" s="1"/>
  <c r="AB81" i="4"/>
  <c r="AB80" i="4" s="1"/>
  <c r="Y94" i="4"/>
  <c r="Y93" i="4" s="1"/>
  <c r="AH104" i="4"/>
  <c r="AG105" i="4"/>
  <c r="AG104" i="4" s="1"/>
  <c r="M14" i="5"/>
  <c r="O61" i="5"/>
  <c r="P60" i="5"/>
  <c r="Q13" i="3"/>
  <c r="Y13" i="3"/>
  <c r="AM46" i="3"/>
  <c r="AM45" i="3" s="1"/>
  <c r="AM44" i="3" s="1"/>
  <c r="AL47" i="3"/>
  <c r="AL46" i="3" s="1"/>
  <c r="AL45" i="3" s="1"/>
  <c r="AL44" i="3" s="1"/>
  <c r="AL17" i="4"/>
  <c r="S16" i="4"/>
  <c r="S15" i="4" s="1"/>
  <c r="S14" i="4" s="1"/>
  <c r="S13" i="4" s="1"/>
  <c r="AE16" i="4"/>
  <c r="AE15" i="4" s="1"/>
  <c r="AE14" i="4" s="1"/>
  <c r="AN16" i="4"/>
  <c r="AN15" i="4" s="1"/>
  <c r="AN14" i="4" s="1"/>
  <c r="AN13" i="4" s="1"/>
  <c r="AJ76" i="4"/>
  <c r="AM76" i="4" s="1"/>
  <c r="AL76" i="4" s="1"/>
  <c r="AH95" i="4"/>
  <c r="AH94" i="4" s="1"/>
  <c r="AH93" i="4" s="1"/>
  <c r="AG96" i="4"/>
  <c r="M13" i="7"/>
  <c r="D11" i="6" s="1"/>
  <c r="AG39" i="2"/>
  <c r="AG38" i="2" s="1"/>
  <c r="AH38" i="2"/>
  <c r="AB13" i="3"/>
  <c r="N17" i="1" s="1"/>
  <c r="AM21" i="3"/>
  <c r="M23" i="3"/>
  <c r="AM16" i="2"/>
  <c r="AM15" i="2" s="1"/>
  <c r="AM14" i="2" s="1"/>
  <c r="AG13" i="3"/>
  <c r="AL22" i="3"/>
  <c r="AM22" i="3" s="1"/>
  <c r="AG47" i="3"/>
  <c r="AG46" i="3" s="1"/>
  <c r="AG45" i="3" s="1"/>
  <c r="AG44" i="3" s="1"/>
  <c r="AH46" i="3"/>
  <c r="AH45" i="3" s="1"/>
  <c r="AH44" i="3" s="1"/>
  <c r="AK16" i="4"/>
  <c r="AK15" i="4" s="1"/>
  <c r="AK14" i="4" s="1"/>
  <c r="AK13" i="4" s="1"/>
  <c r="AM23" i="4"/>
  <c r="AM17" i="4" s="1"/>
  <c r="AA30" i="4"/>
  <c r="AA29" i="4" s="1"/>
  <c r="AA28" i="4" s="1"/>
  <c r="AJ33" i="4"/>
  <c r="AM33" i="4" s="1"/>
  <c r="AL33" i="4" s="1"/>
  <c r="AB103" i="4"/>
  <c r="W105" i="4"/>
  <c r="W104" i="4" s="1"/>
  <c r="X104" i="4"/>
  <c r="AL105" i="4"/>
  <c r="AL104" i="4" s="1"/>
  <c r="AM104" i="4"/>
  <c r="W13" i="5"/>
  <c r="I36" i="2"/>
  <c r="AH20" i="3"/>
  <c r="AH19" i="3" s="1"/>
  <c r="AH18" i="3" s="1"/>
  <c r="AH13" i="3" s="1"/>
  <c r="M62" i="4"/>
  <c r="W83" i="4"/>
  <c r="W81" i="4" s="1"/>
  <c r="W80" i="4" s="1"/>
  <c r="W16" i="4" s="1"/>
  <c r="W15" i="4" s="1"/>
  <c r="W14" i="4" s="1"/>
  <c r="X81" i="4"/>
  <c r="X80" i="4" s="1"/>
  <c r="X16" i="4" s="1"/>
  <c r="X15" i="4" s="1"/>
  <c r="X14" i="4" s="1"/>
  <c r="X13" i="4" s="1"/>
  <c r="AB98" i="4"/>
  <c r="AC120" i="4"/>
  <c r="AB120" i="4" s="1"/>
  <c r="AD118" i="4"/>
  <c r="AD107" i="4" s="1"/>
  <c r="AD106" i="4" s="1"/>
  <c r="AG121" i="4"/>
  <c r="AH118" i="4"/>
  <c r="AH107" i="4" s="1"/>
  <c r="AH106" i="4" s="1"/>
  <c r="C17" i="5"/>
  <c r="C41" i="5"/>
  <c r="Q37" i="5"/>
  <c r="O37" i="5" s="1"/>
  <c r="AC60" i="5"/>
  <c r="AC13" i="5" s="1"/>
  <c r="AA61" i="5"/>
  <c r="L68" i="5"/>
  <c r="D68" i="5"/>
  <c r="C68" i="5" s="1"/>
  <c r="I30" i="4"/>
  <c r="I29" i="4" s="1"/>
  <c r="I28" i="4" s="1"/>
  <c r="I16" i="4" s="1"/>
  <c r="I15" i="4" s="1"/>
  <c r="I14" i="4" s="1"/>
  <c r="AB74" i="4"/>
  <c r="AD73" i="4"/>
  <c r="AD28" i="4" s="1"/>
  <c r="AD16" i="4" s="1"/>
  <c r="AD15" i="4" s="1"/>
  <c r="AD14" i="4" s="1"/>
  <c r="AD13" i="4" s="1"/>
  <c r="AD95" i="4"/>
  <c r="AD94" i="4" s="1"/>
  <c r="AD93" i="4" s="1"/>
  <c r="N107" i="4"/>
  <c r="N106" i="4" s="1"/>
  <c r="N13" i="4" s="1"/>
  <c r="R107" i="4"/>
  <c r="R106" i="4" s="1"/>
  <c r="R14" i="5"/>
  <c r="Z14" i="5"/>
  <c r="Z13" i="5" s="1"/>
  <c r="C15" i="5"/>
  <c r="C52" i="5"/>
  <c r="AA65" i="5"/>
  <c r="AB60" i="5"/>
  <c r="AA60" i="5" s="1"/>
  <c r="AG103" i="4"/>
  <c r="AB119" i="4"/>
  <c r="I118" i="4"/>
  <c r="I107" i="4" s="1"/>
  <c r="I106" i="4" s="1"/>
  <c r="AM118" i="4"/>
  <c r="C39" i="5"/>
  <c r="C38" i="5" s="1"/>
  <c r="D56" i="5"/>
  <c r="Q60" i="5"/>
  <c r="Q13" i="5" s="1"/>
  <c r="C21" i="5"/>
  <c r="C22" i="5"/>
  <c r="C19" i="5" s="1"/>
  <c r="N37" i="5"/>
  <c r="R41" i="5"/>
  <c r="O47" i="5"/>
  <c r="E17" i="6"/>
  <c r="E16" i="6" s="1"/>
  <c r="D16" i="6"/>
  <c r="P14" i="5"/>
  <c r="T14" i="5"/>
  <c r="T13" i="5" s="1"/>
  <c r="C27" i="5"/>
  <c r="D41" i="5"/>
  <c r="M37" i="5"/>
  <c r="L37" i="5" s="1"/>
  <c r="U41" i="5"/>
  <c r="D45" i="5"/>
  <c r="C46" i="5"/>
  <c r="C45" i="5" s="1"/>
  <c r="D52" i="5"/>
  <c r="C54" i="5"/>
  <c r="E56" i="5"/>
  <c r="E37" i="5" s="1"/>
  <c r="D61" i="5"/>
  <c r="R61" i="5"/>
  <c r="S60" i="5"/>
  <c r="R60" i="5" s="1"/>
  <c r="C74" i="5"/>
  <c r="D14" i="6"/>
  <c r="E14" i="6" s="1"/>
  <c r="R73" i="5"/>
  <c r="D73" i="5"/>
  <c r="C73" i="5" s="1"/>
  <c r="V15" i="9"/>
  <c r="D18" i="6" s="1"/>
  <c r="F18" i="6" s="1"/>
  <c r="F16" i="6" s="1"/>
  <c r="F9" i="6" s="1"/>
  <c r="D25" i="5"/>
  <c r="D14" i="5" s="1"/>
  <c r="C26" i="5"/>
  <c r="C25" i="5" s="1"/>
  <c r="R25" i="5"/>
  <c r="V37" i="5"/>
  <c r="U37" i="5" s="1"/>
  <c r="Z37" i="5"/>
  <c r="X37" i="5" s="1"/>
  <c r="L47" i="5"/>
  <c r="X47" i="5"/>
  <c r="E60" i="5"/>
  <c r="C67" i="5"/>
  <c r="K20" i="1" l="1"/>
  <c r="C14" i="5"/>
  <c r="I13" i="4"/>
  <c r="O14" i="5"/>
  <c r="P13" i="5"/>
  <c r="D12" i="6"/>
  <c r="E12" i="6" s="1"/>
  <c r="D10" i="6"/>
  <c r="D9" i="6" s="1"/>
  <c r="E11" i="6"/>
  <c r="X14" i="5"/>
  <c r="X13" i="5" s="1"/>
  <c r="AA13" i="4"/>
  <c r="O17" i="1"/>
  <c r="N16" i="1"/>
  <c r="O16" i="1" s="1"/>
  <c r="AL65" i="4"/>
  <c r="AL62" i="4" s="1"/>
  <c r="AM62" i="4"/>
  <c r="D19" i="6"/>
  <c r="E20" i="6"/>
  <c r="E19" i="6" s="1"/>
  <c r="N13" i="5"/>
  <c r="O11" i="1"/>
  <c r="R12" i="1"/>
  <c r="Q11" i="1"/>
  <c r="AC118" i="4"/>
  <c r="AC107" i="4" s="1"/>
  <c r="AC106" i="4" s="1"/>
  <c r="AC13" i="4" s="1"/>
  <c r="AB95" i="4"/>
  <c r="AB94" i="4" s="1"/>
  <c r="AB93" i="4" s="1"/>
  <c r="N21" i="1" s="1"/>
  <c r="O21" i="1" s="1"/>
  <c r="Z74" i="4"/>
  <c r="AB73" i="4"/>
  <c r="AB28" i="4" s="1"/>
  <c r="AB16" i="4" s="1"/>
  <c r="AB15" i="4" s="1"/>
  <c r="AB14" i="4" s="1"/>
  <c r="M20" i="3"/>
  <c r="M19" i="3" s="1"/>
  <c r="M18" i="3" s="1"/>
  <c r="M13" i="3" s="1"/>
  <c r="AG95" i="4"/>
  <c r="AG94" i="4" s="1"/>
  <c r="AG93" i="4" s="1"/>
  <c r="AE13" i="4"/>
  <c r="P20" i="1"/>
  <c r="L14" i="5"/>
  <c r="L13" i="5" s="1"/>
  <c r="M13" i="5"/>
  <c r="AM31" i="4"/>
  <c r="AJ30" i="4"/>
  <c r="AJ29" i="4" s="1"/>
  <c r="AH22" i="2"/>
  <c r="AH20" i="2" s="1"/>
  <c r="AH13" i="2" s="1"/>
  <c r="AB13" i="5"/>
  <c r="W94" i="4"/>
  <c r="W93" i="4" s="1"/>
  <c r="K21" i="1" s="1"/>
  <c r="AG29" i="4"/>
  <c r="AG28" i="4" s="1"/>
  <c r="AG16" i="4" s="1"/>
  <c r="AG15" i="4" s="1"/>
  <c r="AG14" i="4" s="1"/>
  <c r="AG13" i="4" s="1"/>
  <c r="J11" i="1"/>
  <c r="K12" i="1"/>
  <c r="AG22" i="2"/>
  <c r="AG20" i="2" s="1"/>
  <c r="AG13" i="2" s="1"/>
  <c r="H16" i="1"/>
  <c r="I17" i="1"/>
  <c r="I16" i="1" s="1"/>
  <c r="AM25" i="2"/>
  <c r="AJ23" i="2"/>
  <c r="AJ22" i="2" s="1"/>
  <c r="AJ20" i="2" s="1"/>
  <c r="AJ13" i="2" s="1"/>
  <c r="S12" i="1" s="1"/>
  <c r="AM20" i="3"/>
  <c r="AM19" i="3" s="1"/>
  <c r="AM18" i="3" s="1"/>
  <c r="AM13" i="3" s="1"/>
  <c r="O60" i="5"/>
  <c r="S21" i="2"/>
  <c r="P20" i="2"/>
  <c r="K16" i="1"/>
  <c r="L17" i="1"/>
  <c r="L16" i="1" s="1"/>
  <c r="D37" i="5"/>
  <c r="C37" i="5" s="1"/>
  <c r="S16" i="1"/>
  <c r="T17" i="1"/>
  <c r="E17" i="1" s="1"/>
  <c r="D60" i="5"/>
  <c r="C60" i="5" s="1"/>
  <c r="C61" i="5"/>
  <c r="AB118" i="4"/>
  <c r="AB107" i="4" s="1"/>
  <c r="AB106" i="4" s="1"/>
  <c r="N22" i="1" s="1"/>
  <c r="AL20" i="3"/>
  <c r="AL19" i="3" s="1"/>
  <c r="AL18" i="3" s="1"/>
  <c r="AL13" i="3" s="1"/>
  <c r="R37" i="5"/>
  <c r="S13" i="5"/>
  <c r="AL117" i="4"/>
  <c r="AL108" i="4" s="1"/>
  <c r="AL107" i="4" s="1"/>
  <c r="AL106" i="4" s="1"/>
  <c r="AM108" i="4"/>
  <c r="AM107" i="4" s="1"/>
  <c r="AM106" i="4" s="1"/>
  <c r="Z26" i="4"/>
  <c r="Z25" i="4" s="1"/>
  <c r="AJ27" i="4"/>
  <c r="M27" i="4"/>
  <c r="M26" i="4" s="1"/>
  <c r="M25" i="4" s="1"/>
  <c r="R13" i="5"/>
  <c r="E13" i="5"/>
  <c r="AH13" i="4"/>
  <c r="J19" i="1"/>
  <c r="R17" i="1"/>
  <c r="Q16" i="1"/>
  <c r="R16" i="1" s="1"/>
  <c r="I23" i="2"/>
  <c r="I22" i="2" s="1"/>
  <c r="I20" i="2" s="1"/>
  <c r="I13" i="2" s="1"/>
  <c r="AB13" i="4" l="1"/>
  <c r="N20" i="1"/>
  <c r="F17" i="1"/>
  <c r="F16" i="1" s="1"/>
  <c r="E16" i="1"/>
  <c r="G12" i="1"/>
  <c r="P13" i="2"/>
  <c r="Q20" i="1"/>
  <c r="P19" i="1"/>
  <c r="P10" i="1" s="1"/>
  <c r="P9" i="1" s="1"/>
  <c r="R11" i="1"/>
  <c r="D13" i="5"/>
  <c r="T12" i="1"/>
  <c r="S11" i="1"/>
  <c r="R21" i="2"/>
  <c r="R20" i="2" s="1"/>
  <c r="R13" i="2" s="1"/>
  <c r="S20" i="2"/>
  <c r="S13" i="2" s="1"/>
  <c r="AL25" i="2"/>
  <c r="AL23" i="2" s="1"/>
  <c r="AL22" i="2" s="1"/>
  <c r="AL20" i="2" s="1"/>
  <c r="AL13" i="2" s="1"/>
  <c r="AM23" i="2"/>
  <c r="AM22" i="2" s="1"/>
  <c r="AM20" i="2" s="1"/>
  <c r="AM13" i="2" s="1"/>
  <c r="L21" i="1"/>
  <c r="E21" i="1"/>
  <c r="F21" i="1" s="1"/>
  <c r="AL31" i="4"/>
  <c r="AL30" i="4" s="1"/>
  <c r="AL29" i="4" s="1"/>
  <c r="AM30" i="4"/>
  <c r="AM29" i="4" s="1"/>
  <c r="M74" i="4"/>
  <c r="M73" i="4" s="1"/>
  <c r="M28" i="4" s="1"/>
  <c r="Z73" i="4"/>
  <c r="Z28" i="4" s="1"/>
  <c r="Z16" i="4" s="1"/>
  <c r="Z15" i="4" s="1"/>
  <c r="Z14" i="4" s="1"/>
  <c r="AJ74" i="4"/>
  <c r="M16" i="4"/>
  <c r="M15" i="4" s="1"/>
  <c r="M14" i="4" s="1"/>
  <c r="L12" i="1"/>
  <c r="K11" i="1"/>
  <c r="W13" i="4"/>
  <c r="AJ26" i="4"/>
  <c r="AJ25" i="4" s="1"/>
  <c r="AM27" i="4"/>
  <c r="O22" i="1"/>
  <c r="E22" i="1"/>
  <c r="F22" i="1" s="1"/>
  <c r="T16" i="1"/>
  <c r="U16" i="1" s="1"/>
  <c r="U17" i="1"/>
  <c r="J10" i="1"/>
  <c r="J9" i="1" s="1"/>
  <c r="E10" i="6"/>
  <c r="E9" i="6" s="1"/>
  <c r="O13" i="5"/>
  <c r="C13" i="5"/>
  <c r="L20" i="1"/>
  <c r="K19" i="1"/>
  <c r="L19" i="1" s="1"/>
  <c r="Z13" i="4" l="1"/>
  <c r="M20" i="1"/>
  <c r="AL27" i="4"/>
  <c r="AL26" i="4" s="1"/>
  <c r="AL25" i="4" s="1"/>
  <c r="AM26" i="4"/>
  <c r="AM25" i="4" s="1"/>
  <c r="R20" i="1"/>
  <c r="Q19" i="1"/>
  <c r="L11" i="1"/>
  <c r="K10" i="1"/>
  <c r="K17" i="4"/>
  <c r="K16" i="4" s="1"/>
  <c r="K15" i="4" s="1"/>
  <c r="K14" i="4" s="1"/>
  <c r="K13" i="4" s="1"/>
  <c r="M13" i="4"/>
  <c r="AM74" i="4"/>
  <c r="AJ73" i="4"/>
  <c r="AJ28" i="4" s="1"/>
  <c r="AJ16" i="4" s="1"/>
  <c r="AJ15" i="4" s="1"/>
  <c r="AJ14" i="4" s="1"/>
  <c r="T11" i="1"/>
  <c r="U12" i="1"/>
  <c r="O20" i="1"/>
  <c r="N19" i="1"/>
  <c r="H12" i="1"/>
  <c r="D12" i="1"/>
  <c r="D11" i="1" s="1"/>
  <c r="G11" i="1"/>
  <c r="G10" i="1" s="1"/>
  <c r="G9" i="1" s="1"/>
  <c r="AJ13" i="4" l="1"/>
  <c r="S20" i="1"/>
  <c r="H11" i="1"/>
  <c r="I12" i="1"/>
  <c r="E12" i="1"/>
  <c r="N10" i="1"/>
  <c r="K9" i="1"/>
  <c r="L10" i="1"/>
  <c r="L9" i="1" s="1"/>
  <c r="AM73" i="4"/>
  <c r="AM28" i="4" s="1"/>
  <c r="AM16" i="4" s="1"/>
  <c r="AM15" i="4" s="1"/>
  <c r="AM14" i="4" s="1"/>
  <c r="AM13" i="4" s="1"/>
  <c r="AL74" i="4"/>
  <c r="AL73" i="4" s="1"/>
  <c r="AL28" i="4" s="1"/>
  <c r="AL16" i="4" s="1"/>
  <c r="AL15" i="4" s="1"/>
  <c r="AL14" i="4" s="1"/>
  <c r="AL13" i="4" s="1"/>
  <c r="R19" i="1"/>
  <c r="Q10" i="1"/>
  <c r="M19" i="1"/>
  <c r="M10" i="1" s="1"/>
  <c r="M9" i="1" s="1"/>
  <c r="D20" i="1"/>
  <c r="D19" i="1" s="1"/>
  <c r="D10" i="1" s="1"/>
  <c r="D9" i="1" s="1"/>
  <c r="U11" i="1"/>
  <c r="R10" i="1" l="1"/>
  <c r="Q9" i="1"/>
  <c r="R9" i="1" s="1"/>
  <c r="O10" i="1"/>
  <c r="N9" i="1"/>
  <c r="O9" i="1" s="1"/>
  <c r="I11" i="1"/>
  <c r="H10" i="1"/>
  <c r="O19" i="1"/>
  <c r="T20" i="1"/>
  <c r="S19" i="1"/>
  <c r="S10" i="1" s="1"/>
  <c r="S9" i="1" s="1"/>
  <c r="E11" i="1"/>
  <c r="F12" i="1"/>
  <c r="I10" i="1" l="1"/>
  <c r="I9" i="1" s="1"/>
  <c r="H9" i="1"/>
  <c r="U20" i="1"/>
  <c r="T19" i="1"/>
  <c r="E20" i="1"/>
  <c r="F11" i="1"/>
  <c r="U19" i="1" l="1"/>
  <c r="T10" i="1"/>
  <c r="E19" i="1"/>
  <c r="F20" i="1"/>
  <c r="F19" i="1" l="1"/>
  <c r="E10" i="1"/>
  <c r="U10" i="1"/>
  <c r="T9" i="1"/>
  <c r="U9" i="1" s="1"/>
  <c r="F10" i="1" l="1"/>
  <c r="E9" i="1"/>
  <c r="F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CUONG LDXH</author>
  </authors>
  <commentList>
    <comment ref="M64" authorId="0" shapeId="0" xr:uid="{00000000-0006-0000-0400-000001000000}">
      <text>
        <r>
          <rPr>
            <b/>
            <sz val="9"/>
            <color indexed="81"/>
            <rFont val="Tahoma"/>
            <family val="2"/>
          </rPr>
          <t>bao gồm 2.146tr.đ bổ sung năm 2021 giao phòng NN</t>
        </r>
      </text>
    </comment>
    <comment ref="M66" authorId="0" shapeId="0" xr:uid="{00000000-0006-0000-0400-000002000000}">
      <text>
        <r>
          <rPr>
            <b/>
            <sz val="9"/>
            <color indexed="81"/>
            <rFont val="Tahoma"/>
            <family val="2"/>
          </rPr>
          <t>giao các xã thị trấn</t>
        </r>
      </text>
    </comment>
    <comment ref="S66" authorId="0" shapeId="0" xr:uid="{00000000-0006-0000-0400-000003000000}">
      <text>
        <r>
          <rPr>
            <b/>
            <sz val="9"/>
            <color indexed="81"/>
            <rFont val="Tahoma"/>
            <family val="2"/>
          </rPr>
          <t>giao các xã thị trấn</t>
        </r>
      </text>
    </comment>
    <comment ref="Y66" authorId="0" shapeId="0" xr:uid="{00000000-0006-0000-0400-000004000000}">
      <text>
        <r>
          <rPr>
            <b/>
            <sz val="9"/>
            <color indexed="81"/>
            <rFont val="Tahoma"/>
            <family val="2"/>
          </rPr>
          <t>giao các xã thị trấn</t>
        </r>
      </text>
    </comment>
  </commentList>
</comments>
</file>

<file path=xl/sharedStrings.xml><?xml version="1.0" encoding="utf-8"?>
<sst xmlns="http://schemas.openxmlformats.org/spreadsheetml/2006/main" count="1369" uniqueCount="559">
  <si>
    <t>STT</t>
  </si>
  <si>
    <t>Danh mục dự án</t>
  </si>
  <si>
    <t>Địa điểm XD</t>
  </si>
  <si>
    <t>Thời gian thực hiện</t>
  </si>
  <si>
    <t>Năng lực thiết kế</t>
  </si>
  <si>
    <t>Quyết định đầu tư</t>
  </si>
  <si>
    <t>Lũy kế vốn bố trí từ khởi công đến hết năm 2020</t>
  </si>
  <si>
    <t>Kế hoạch 5 năm giai đoạn 2021-2025 được giao</t>
  </si>
  <si>
    <t>Năm 2021</t>
  </si>
  <si>
    <t>Năm 2022</t>
  </si>
  <si>
    <t>Năm 2023</t>
  </si>
  <si>
    <t>Năm 2024</t>
  </si>
  <si>
    <t>Năm 2025</t>
  </si>
  <si>
    <t>Ghi chú</t>
  </si>
  <si>
    <t>Khởi công
(năm)</t>
  </si>
  <si>
    <t>Hoàn thành
(năm)</t>
  </si>
  <si>
    <t>Số quyết định; ngày, tháng, năm ban hành</t>
  </si>
  <si>
    <t xml:space="preserve">TMĐT </t>
  </si>
  <si>
    <t>Tổng số (tất cả các nguồn vốn)</t>
  </si>
  <si>
    <t>Trong đó: vốn NSĐP</t>
  </si>
  <si>
    <t>KH vốn giao</t>
  </si>
  <si>
    <t>Giải ngân</t>
  </si>
  <si>
    <t>Dự kiến KH vốn giao</t>
  </si>
  <si>
    <t>Tổng số</t>
  </si>
  <si>
    <t>Trong đó</t>
  </si>
  <si>
    <t>Trong đó:</t>
  </si>
  <si>
    <t xml:space="preserve">Thu hồi các khoản ứng trước </t>
  </si>
  <si>
    <t>Thanh toán nợ XDCB</t>
  </si>
  <si>
    <t>18=19+20</t>
  </si>
  <si>
    <t>23=24+25</t>
  </si>
  <si>
    <t>Đơn vị tính: Triệu đồng</t>
  </si>
  <si>
    <t>Trong đó: KH vốn 2021 được kéo dài sang năm 2022</t>
  </si>
  <si>
    <t>Trong đó: KH vốn 2022 được kéo dài sang năm 2023</t>
  </si>
  <si>
    <t>I</t>
  </si>
  <si>
    <t>Ngân sách cấp tỉnh quản lý</t>
  </si>
  <si>
    <t>II</t>
  </si>
  <si>
    <t>Ngân sách cấp huyện quản lý</t>
  </si>
  <si>
    <t>Xổ số kiến thiết</t>
  </si>
  <si>
    <t>Dự án khởi công mới trong giai đoạn 2021-2025</t>
  </si>
  <si>
    <t>A</t>
  </si>
  <si>
    <t>B</t>
  </si>
  <si>
    <t>C</t>
  </si>
  <si>
    <t>Trong đó: vốn NSTW</t>
  </si>
  <si>
    <t>NSTW</t>
  </si>
  <si>
    <t>NSĐP</t>
  </si>
  <si>
    <t>Vốn nước ngoài</t>
  </si>
  <si>
    <t>Chương trình mục tiêu quốc gia phát triển kinh tế - xã hội vùng đồng bào dân tộc thiểu số và miền núi</t>
  </si>
  <si>
    <t>Chương trình mục tiêu quốc gia giảm nghèo bền vững</t>
  </si>
  <si>
    <t>III</t>
  </si>
  <si>
    <t>Chương trình mục tiêu quốc gia xây dựng nông thôn mới</t>
  </si>
  <si>
    <t>Nguồn vốn đầu tư</t>
  </si>
  <si>
    <t>Kế hoạch trung hạn giai đoạn 2021-2025</t>
  </si>
  <si>
    <t>Giải ngân
(bao gồm cả số vốn 2022 được kéo dài sang 2023)</t>
  </si>
  <si>
    <t>TỔNG SỐ</t>
  </si>
  <si>
    <t>Vốn ngân sách địa phương</t>
  </si>
  <si>
    <t>Vốn xây dựng cơ bản trong CĐNSĐP (theo tiêu chí QĐ 26/2020/QĐ-TTg)</t>
  </si>
  <si>
    <t>Vốn đầu tư từ nguồn thu sử dụng đất</t>
  </si>
  <si>
    <t>Vốn xổ số kiến thiết</t>
  </si>
  <si>
    <t>Vốn đầu tư từ nguồn bội chi NSĐP</t>
  </si>
  <si>
    <t>Vốn Ngân sách trung ương</t>
  </si>
  <si>
    <t>Vốn trong nước (bao gồm cả CT phục hồi PTKTXH)</t>
  </si>
  <si>
    <t>Vốn Chương trình MTQG</t>
  </si>
  <si>
    <t xml:space="preserve">Chương trình mục tiêu quốc gia giảm nghèo bền vững </t>
  </si>
  <si>
    <t>Chương trình mục tiêu quốc gia xây dựng nông thôn mới (bao gồm cả vốn trong nước và nước ngoài)</t>
  </si>
  <si>
    <t>TỔNG HỢP TÌNH HÌNH THỰC HIỆN KẾ HOẠCH ĐẦU TƯ CÔNG TRUNG HẠN GIAI ĐOẠN 2021-2025</t>
  </si>
  <si>
    <t>Số dự án</t>
  </si>
  <si>
    <t>KH vốn được giao</t>
  </si>
  <si>
    <t>Tỷ lệ giải ngân</t>
  </si>
  <si>
    <t>Chi tiết thực hiện các năm</t>
  </si>
  <si>
    <t>Giải ngân
(bao gồm cả giải số vốn 2021 được kéo dài sang 2022)</t>
  </si>
  <si>
    <t>Giải ngân
(bao gồm cả số vốn 2023 được kéo dài sang 2024)</t>
  </si>
  <si>
    <t>Ước giải ngân</t>
  </si>
  <si>
    <t>Ước giải ngân (bao gồm cả số vốn được kéo dài theo quy định)</t>
  </si>
  <si>
    <t>Dự kiến KH vốn được giao</t>
  </si>
  <si>
    <t>Vốn ngân sách nhà nước</t>
  </si>
  <si>
    <t>CHI TIẾT TÌNH HÌNH THỰC HIỆN KẾ HOẠCH ĐẦU TƯ CÔNG TRUNG HẠN VỐN NGÂN SÁCH ĐỊA PHƯƠNG GIAI ĐOẠN 2021-2025</t>
  </si>
  <si>
    <t>Nhóm dự án</t>
  </si>
  <si>
    <t>Kế hoạch 5 năm giai đoạn 2021-2025 được giao (theo nguồn vốn báo cáo)</t>
  </si>
  <si>
    <t>Giải ngân KH vốn 2021 đến 31/1/2022</t>
  </si>
  <si>
    <t>Giải ngân KH vốn 2022 đến 31/1/2023</t>
  </si>
  <si>
    <t>Trong đó: KH vốn 2023 được kéo dài sang năm 2024</t>
  </si>
  <si>
    <t>28=29+30</t>
  </si>
  <si>
    <t>Giải ngân KH vốn 2023 đến 31/1/2024</t>
  </si>
  <si>
    <t>Trong đó: KH vốn 2024 được kéo dài sang năm 2025</t>
  </si>
  <si>
    <t>Giải ngân KH vốn 2024 đến 31/1/2025</t>
  </si>
  <si>
    <t>33=34+35</t>
  </si>
  <si>
    <t>Trong đó: KH vốn 2025 được kéo dài sang năm 2026</t>
  </si>
  <si>
    <t>Giải ngân KH vốn 2025 đến 31/1/2026</t>
  </si>
  <si>
    <t>38=39+40</t>
  </si>
  <si>
    <t>Lưu ý: Năng lực thiết kế ghi ngắn gọn, ví dụ như: 30km đường GTNT cấp C; 10 phòng học; TĐC cho 100 hộ dân …</t>
  </si>
  <si>
    <t>a)</t>
  </si>
  <si>
    <t>b)</t>
  </si>
  <si>
    <t>Dự án dự kiến hoàn thành sau năm 2025</t>
  </si>
  <si>
    <t>Dự án hoàn thành và bàn giao đưa vào sử dụng trong giai đoạn 2021-2025</t>
  </si>
  <si>
    <t>CHI TIẾT TÌNH HÌNH THỰC HIỆN KẾ HOẠCH ĐẦU TƯ CÔNG TRUNG HẠN VỐN NGÂN SÁCH TRUNG ƯƠNG GIAI ĐOẠN 2021-2025</t>
  </si>
  <si>
    <t>Ngân sách Trung ương theo ngành lĩnh vực</t>
  </si>
  <si>
    <t>Giải ngân KH vốn 2021 được kéo dài sang năm 2022</t>
  </si>
  <si>
    <t>Giải ngân KH vốn 2022 được kéo dài sang năm 2023</t>
  </si>
  <si>
    <t>Giải ngân KH vốn 2023 được kéo dài sang năm 2024</t>
  </si>
  <si>
    <t>Giải ngân KH vốn 2024 được kéo dài sang năm 2025</t>
  </si>
  <si>
    <t>Giải ngân KH vốn 2025 được kéo dài sang năm 2026</t>
  </si>
  <si>
    <t>CHI TIẾT TÌNH HÌNH THỰC HIỆN VỐN ĐẦU TƯ CÁC CHƯƠNG TRÌNH MTQG GIAI ĐOẠN 2021-2025</t>
  </si>
  <si>
    <t>Vốn trong nước</t>
  </si>
  <si>
    <t>CHI TIẾT TÌNH HÌNH THỰC HIỆN VỐN SỰ NGHIỆP CÁC CHƯƠNG TRÌNH MTQG GIAI ĐOẠN 2021-2025</t>
  </si>
  <si>
    <t xml:space="preserve">NSTW 
</t>
  </si>
  <si>
    <t>Giải ngân
(bao gồm: Giải ngân đến 31/1/2022 và giải ngân của KH 2021 được phép kéo dài theo quy định)</t>
  </si>
  <si>
    <t>Giải ngân
(bao gồm: Giải ngân đến 31/1/2023 và giải ngân của KH 2022 được phép kéo dài theo quy định)</t>
  </si>
  <si>
    <t>Giải ngân
(bao gồm: Giải ngân đến 31/1/2024 và giải ngân của KH 2023 được phép kéo dài theo quy định)</t>
  </si>
  <si>
    <t>Ước Giải ngân
(bao gồm: Giải ngân đến 31/1/2025 và giải ngân của KH 2024 được phép kéo dài theo quy định)</t>
  </si>
  <si>
    <t>Ước Giải ngân
(bao gồm: Giải ngân đến 31/1/2026 và giải ngân của KH 2025 được phép kéo dài theo quy định)</t>
  </si>
  <si>
    <t>1.1</t>
  </si>
  <si>
    <t>Vốn từ nguồn thu hợp pháp của các cơ quan nhà nước, đơn vị sự nghiệp công lập dành để đầu tư theo quy định của pháp luật</t>
  </si>
  <si>
    <t>Nhu cầu đầu tư 5 năm giai đoạn 2026-2030</t>
  </si>
  <si>
    <t>Tổng số vốn</t>
  </si>
  <si>
    <t>Trong nước</t>
  </si>
  <si>
    <t>Nước ngoài</t>
  </si>
  <si>
    <t>Quyết định chủ trương đầu tư/hoặc quyết định đầu tư</t>
  </si>
  <si>
    <t>Lũy kế vốn bố trí từ khởi công đến hết năm 2025</t>
  </si>
  <si>
    <t xml:space="preserve">Nhu cầu Kế hoạch 5 năm giai đoạn 2026-2030 </t>
  </si>
  <si>
    <t>Dự án chuyển tiếp từ giai đoạn 2021-2025 sang giai đoạn 2026-2030</t>
  </si>
  <si>
    <t>Dự án khởi công mới trong giai đoạn 2026-2030</t>
  </si>
  <si>
    <t>Dự án hoàn thành và bàn giao đưa vào sử dụng trong giai đoạn 2026-2030</t>
  </si>
  <si>
    <t>Xây dựng trường PTDT bán trú tiểu học xã Mường Đun, huyện Tủa Chùa</t>
  </si>
  <si>
    <t>Nâng cấp các tuyến đường nội thị thị trấn Tủa Chùa, huyện Tủa Chùa</t>
  </si>
  <si>
    <t>Nâng cấp, sửa chữa Nhà khách Huyện ủy - HĐND và UBND huyện Tủa Chùa</t>
  </si>
  <si>
    <t>Xã Mường Đun</t>
  </si>
  <si>
    <t>Thị trấn</t>
  </si>
  <si>
    <t>3227 ngày 14/12/2021</t>
  </si>
  <si>
    <t>1723 ngày 23/9/2021</t>
  </si>
  <si>
    <t>1656 ngày 09/9/2021</t>
  </si>
  <si>
    <t>Các dự án hoàn thành, bàn giao, đi vào sử dụng trước ngày 31/12/2020</t>
  </si>
  <si>
    <t>Trường mầm non Lao Xả Phình, huyện Tủa Chùa</t>
  </si>
  <si>
    <t>Xã Lao Xả Phình</t>
  </si>
  <si>
    <t>993 ngày 30/10/2018</t>
  </si>
  <si>
    <t>Hỗ trợ người có công cách mạng về nhà ở</t>
  </si>
  <si>
    <t>Trường Mầm non Thị trấn Tủa Chùa (Giai đoạn 2)</t>
  </si>
  <si>
    <t>Điều chỉnh Quy hoạch chung thị trấn Tủa Chùa, huyện Tủa Chùa, tỉnh Điện Biên đến năm 2035</t>
  </si>
  <si>
    <t>Quy hoạch chi tiết xây dựng tỷ lệ 1/500 khu trung tâm xã Huổi Só</t>
  </si>
  <si>
    <t>Quy hoạch chi tiết xây dựng tỷ lệ 1/500 khu trung tâm xã Mường Báng (sau khi điều chỉnh địa giới hành chính) và cắm mốc theo quy hoạch chi tiết được duyệt</t>
  </si>
  <si>
    <t>Trụ sở Đảng ủy - HĐND và UBND xã Huổi Só</t>
  </si>
  <si>
    <t>Dự án sắp xếp ổn định dân cư bản Huổi Só, xã Huổi Só, huyện Tủa Chùa</t>
  </si>
  <si>
    <t>Nâng cấp, sửa chữa Nhà tập luyện và thi đấu, Trung tâm Hội nghị huyện Tủa Chùa</t>
  </si>
  <si>
    <t>Đầu tư xây dựng thao trường huấn luyện tổng hợp của huyện</t>
  </si>
  <si>
    <t>Trùng tu, tôn tạo kiến trúc thành Vàng Lồng xã Tả Phìn</t>
  </si>
  <si>
    <t>Đo đạc, cắm mốc, giải phóng mặt bằng thực hiện công trình xây dựng Trạm Y tế xã Mường Báng, huyện Tủa Chùa</t>
  </si>
  <si>
    <t>Khu xử lý chất thải rắn huyện Tủa Chùa</t>
  </si>
  <si>
    <t>Hạ tầng khu trung tâm hành chính mới của xã Mường Báng (giai đoạn 1)</t>
  </si>
  <si>
    <t>Trên địa bàn huyện</t>
  </si>
  <si>
    <t>550 ngày 08/6/2021</t>
  </si>
  <si>
    <t>1910 ngày 20/10/2021</t>
  </si>
  <si>
    <t>Xã Huổi Só</t>
  </si>
  <si>
    <t>2176 ngày 30/12/2020</t>
  </si>
  <si>
    <t>278 ngày 26/3/2021</t>
  </si>
  <si>
    <t>Xã Mường Báng</t>
  </si>
  <si>
    <t>1458 ngày 11/9/2023</t>
  </si>
  <si>
    <t>1792 ngày 04/5/2024</t>
  </si>
  <si>
    <t>Xã Tả Phìn</t>
  </si>
  <si>
    <t>*</t>
  </si>
  <si>
    <t>Chương trình mục tiêu phát triển kinh tế - xã hội các vùng</t>
  </si>
  <si>
    <t>Nâng cấp đường thị trấn - Sính Phình - Tả Phìn, huyện Tủa Chùa</t>
  </si>
  <si>
    <t>Các xã: Sính Phình, Tả Phìn và Thị trấn</t>
  </si>
  <si>
    <t>976 ngày 30/5/2021</t>
  </si>
  <si>
    <t>Ổn định dân cư phát triển kinh tế - xã hội vùng tái định cư thủy điện Sơn La huyện Tủa Chùa</t>
  </si>
  <si>
    <t>Đường giao thông khu tái định cư Huổi lực, thị trấn Tủa Chùa, vùng TĐC huyện Tủa Chùa</t>
  </si>
  <si>
    <t>Đường sản xuất điểm dân cư Huổi Trẳng (Đường ra khu sản xuất Huổi Trẳng), xã Tủa Thàng</t>
  </si>
  <si>
    <t>Đường giao thông nội bản Khu tái định cư Tà Huổi Tráng - Tà Si Láng, xã Tủa Thàng, vùng TĐC huyện Tủa Chùa</t>
  </si>
  <si>
    <t>Đường giao thông nội bản khu tái định cư Huổi Lóng, xã Huổi Só</t>
  </si>
  <si>
    <t>Đường Đề Chu - Tủa Thàng, xã Tủa Thàng, vùng TĐC huyện Tủa Chùa</t>
  </si>
  <si>
    <t>Đường Tà Si Láng - Pắc Na, xã Tủa Thàng, vùng TĐC huyện Tủa Chùa</t>
  </si>
  <si>
    <t>Đường UBND xã Huổi Só - khu TĐC Huổi Lóng, xã Huổi Só, vùng TĐC huyện Tủa Chùa</t>
  </si>
  <si>
    <t>Thuỷ lợi Huổi Trẳng, xã Tủa Thàng, vùng TĐC huyện Tủa Chùa</t>
  </si>
  <si>
    <t>Cấp nước sinh hoạt điểm tái định cư Tà Si Láng, xã Tủa Thàng, vùng TĐC huyện Tủa Chùa</t>
  </si>
  <si>
    <t>Cấp nước sinh hoạt điểm dân cư số 4, xã Tủa Thàng, vùng TĐC huyện Tủa Chùa</t>
  </si>
  <si>
    <t>Đường giao thông Tả Phìn - Huổi Só - Sông Đà, vùng TĐC huyện Tủa Chùa</t>
  </si>
  <si>
    <t>Đường giao thông Huổi Só - Háng Pàng - Páo Tỉnh Làng xã Tả Sìn Thàng, vùng TĐC huyện Tủa Chùa</t>
  </si>
  <si>
    <t>Đường giao thông Huổi Lóng đến thôn Huổi Ca, xã Huổi Só</t>
  </si>
  <si>
    <t>Đường sản xuất cụm dân cư Tà Si Láng, xã Tủa Thàng</t>
  </si>
  <si>
    <t>Thủy lợi  bản Làng Giang, xã Sín Chải, vùng TĐC huyện Tủa Chùa</t>
  </si>
  <si>
    <t>Cấp nước sinh hoạt cụm Pa Phông thuộc khu tái định cư Huổi Lóng, xã Huổi Só, vùng TĐC huyện Tủa Chùa</t>
  </si>
  <si>
    <t>Cấp nước sinh hoạt thôn Huổi Ca thuộc khu tái định cư Huổi Lóng, xã Huổi Só, vùng TĐC huyện Tủa Chùa</t>
  </si>
  <si>
    <t>Cấp nước sinh hoạt  điểm bản Làng Giang, xã Sín Chải, vùng TĐC huyện Tủa Chùa</t>
  </si>
  <si>
    <t>Xã Tủa Thàng</t>
  </si>
  <si>
    <t>Các xã: Tả Phìn, Huổi Só</t>
  </si>
  <si>
    <t>Xã Sín Chải</t>
  </si>
  <si>
    <t>2104 ngày 14/11/2022</t>
  </si>
  <si>
    <t>892 ngày 11/5/2022</t>
  </si>
  <si>
    <t>2021 ngày 03/11/2022</t>
  </si>
  <si>
    <t>1887 ngày 11/10/2022</t>
  </si>
  <si>
    <t>2166 ngày 25/11/2022</t>
  </si>
  <si>
    <t>592 ngày 23/4/2021</t>
  </si>
  <si>
    <t>2167 ngày 25/11/2022</t>
  </si>
  <si>
    <t>813 ngày 27/5/2021</t>
  </si>
  <si>
    <t>759 ngày 20/5/2021</t>
  </si>
  <si>
    <t>2199 ngày 30/11/2022</t>
  </si>
  <si>
    <t>2168 ngày 25/11/2022</t>
  </si>
  <si>
    <t>2170 ngày 25/11/2022</t>
  </si>
  <si>
    <t>894 ngày 11/5/2022</t>
  </si>
  <si>
    <t>891 ngày 11/5/2022</t>
  </si>
  <si>
    <t>737 ngày 17/5/2021</t>
  </si>
  <si>
    <t>693 ngày  11/5/2022</t>
  </si>
  <si>
    <t>820 ngày 27/5/2021</t>
  </si>
  <si>
    <t>738 ngày 17/5/2021</t>
  </si>
  <si>
    <t>Chương trình hỗ trợ đồng bào dân tộc miền núi theo Quyết định số 2085/QĐ-TTg ngày 31/10/2016 của Thủ tướng Chính phủ</t>
  </si>
  <si>
    <t>Nhà sinh hoạt cộng đồng + trang thiết bị điểm ĐCĐC Phàng Mủ Phình, xã Tả Phìn, huyện Tủa Chùa</t>
  </si>
  <si>
    <t>Điện sinh hoạt điểm ĐCĐC Phàng Mủ Phình, xã Tả Phìn, huyện Tủa Chùa</t>
  </si>
  <si>
    <t xml:space="preserve"> 741 ngày 18/5/2021</t>
  </si>
  <si>
    <t>447 ngày 08/4/2021</t>
  </si>
  <si>
    <t>Thủy lợi Nà Luông Tinh Bản Đun, xã Mường Đun</t>
  </si>
  <si>
    <t>Nâng cấp tuyến đường nội thôn Tà Huổi Tráng 1, xã Tủa Thàng</t>
  </si>
  <si>
    <t>Sửa chữa, nâng cấp tuyến đường từ thôn Bản Hột đi Bản Kép, xã Mường Đun</t>
  </si>
  <si>
    <t>Nâng cấp đường nội thôn Tiên Phong, xã Mường Báng</t>
  </si>
  <si>
    <t>Nâng cấp đường nội thôn Nà Áng, xã Mường Báng</t>
  </si>
  <si>
    <t>Nhà văn hóa thôn Từ Ngài 1, xã Mường Báng</t>
  </si>
  <si>
    <t xml:space="preserve">Nâng cấp đường liên thôn từ Kể Cải - Từ Ngài 2 - Từ Ngài 1 - Háng Trở </t>
  </si>
  <si>
    <t>Nâng cấp đường liên thôn Đông Phi - Háng Tơ Mang, xã Mường Báng</t>
  </si>
  <si>
    <t xml:space="preserve">Nâng cấp đường đi khu sản xuất thôn Từ Ngài 1, 2 xã Mường Báng </t>
  </si>
  <si>
    <t>Hỗ trợ thêm vốn cho huyện "trắng xã nông thôn mới"</t>
  </si>
  <si>
    <t>Cải tạo, nâng cấp đường nội thôn Sung Ún, xã Mường Báng</t>
  </si>
  <si>
    <t>Cải tạo, nâng cấp đường nội thôn Phai Tung, xã Mường Báng</t>
  </si>
  <si>
    <t>Cải tạo, nâng cấp đường nội thôn cụm 1 thôn Pú Ôn, xã Mường Báng</t>
  </si>
  <si>
    <t>Cải tạo, nâng cấp đường ra khu sản xuất thôn Tiên Phong, xã Mường Bàng</t>
  </si>
  <si>
    <t>Nước sinh hoạt thôn Háng Chở, xã Mường Báng</t>
  </si>
  <si>
    <t>Nước sinh hoạt thôn Nà Áng, xã Mường Báng</t>
  </si>
  <si>
    <t>Đường nội thôn Háng Trở, xã mường Báng</t>
  </si>
  <si>
    <t>Đường ra khu sản xuất thôn Phiêng Bung, xã Mường Báng</t>
  </si>
  <si>
    <t>Đường nội thôn Phiêng Bung, xã Mường Báng</t>
  </si>
  <si>
    <t>Xã Mường Bàng</t>
  </si>
  <si>
    <t>1825 ngày 30/7/2022</t>
  </si>
  <si>
    <t>1827 ngày 30/7/2022</t>
  </si>
  <si>
    <t>1830 ngày 30/7/2022</t>
  </si>
  <si>
    <t>1828 ngày 30/7/2022</t>
  </si>
  <si>
    <t>1829 ngày 30/7/2022</t>
  </si>
  <si>
    <t>1826 ngày 30/7/2022</t>
  </si>
  <si>
    <t>2955 ngày 06/12/2022</t>
  </si>
  <si>
    <t>2956 ngày 06/12/2022</t>
  </si>
  <si>
    <t>26 ngày 16/01/2024</t>
  </si>
  <si>
    <t>2755 ngày 29/9/2023</t>
  </si>
  <si>
    <t>2901 ngày 19/10/2023</t>
  </si>
  <si>
    <t>3033 ngày 14/11/2023</t>
  </si>
  <si>
    <t>2983 ngày 14/6/2024</t>
  </si>
  <si>
    <t>3560 ngày 29/12/2023</t>
  </si>
  <si>
    <t>1372 ngày 15/4/2024</t>
  </si>
  <si>
    <t>Nâng cấp tuyến đường Thị trấn - Đề Dê Hu - Sính Phình</t>
  </si>
  <si>
    <t>Nước sinh hoạt trung tâm xã Trung Thu, huyện Tủa Chùa</t>
  </si>
  <si>
    <t>Sân Vận động Huyện Tủa Chùa</t>
  </si>
  <si>
    <t>Tuyến đường Tả Sìn Thàng - Páo Tình Làng - Sáng Tớ đi Sín Chải, Huổi Só</t>
  </si>
  <si>
    <t>Nâng cấp tuyến đường Pàng Dề (Xá Nhè)  - Phình Sáng, Tuần Giáo</t>
  </si>
  <si>
    <t>Nâng cấp tuyến đường Lầu Câu Phình (xã Lao Xả Phình) - Làng Sảng (xã Tả Sìn Thàng)</t>
  </si>
  <si>
    <t>Nâng cấp tuyến đường Xá Nhè - Mường Đun</t>
  </si>
  <si>
    <t>Sửa chữa, nâng cấp nước sinh hoạt trung tâm xã Tả Phìn, Tả Sìn Thàng và các bản lân cận</t>
  </si>
  <si>
    <t>Đường giao thông bến thủy Huổi Trẳng, Huổi Só, Mường Lay</t>
  </si>
  <si>
    <t>1412 ngày 13/8/2022</t>
  </si>
  <si>
    <t>Thị trấn, xã Sính Phình</t>
  </si>
  <si>
    <t>1413 ngày 13/8/2022</t>
  </si>
  <si>
    <t>Xã Trung Thu</t>
  </si>
  <si>
    <t>1892 ngày 15/8/2022</t>
  </si>
  <si>
    <t xml:space="preserve">Thị trấn </t>
  </si>
  <si>
    <t>1415 ngày 13/8/2022</t>
  </si>
  <si>
    <t>Các xã: Tả Sìn Thàng, Sín Chải, Huổi Só</t>
  </si>
  <si>
    <t>1414 ngày 13/8/2022</t>
  </si>
  <si>
    <t>1000 ngày 21/6/2023</t>
  </si>
  <si>
    <t>Xã Xá Nhè</t>
  </si>
  <si>
    <t>2952 ngày 06/12/2022</t>
  </si>
  <si>
    <t>Các xã: Tả Sìn Thàng, Lao Xả Phình</t>
  </si>
  <si>
    <t>2953 ngày 06/12/2022</t>
  </si>
  <si>
    <t>Các xã: Xá Nhè, Mường Đun</t>
  </si>
  <si>
    <t>Các xã: Tả Phìn, Tả Sìn Thàng</t>
  </si>
  <si>
    <t>2954 ngày  06/12/2022</t>
  </si>
  <si>
    <t>DỰ ÁN 1: Giải quyết tình trạng thiếu đất ở, nhà ở, đất sản xuất, nước sinh hoạt</t>
  </si>
  <si>
    <t>-</t>
  </si>
  <si>
    <t>Nước sinh hoạt tập trung</t>
  </si>
  <si>
    <t>DỰ ÁN  5: Phát triển giáo dục đào tạo nâng cao chất lượng nguồn nhân lực</t>
  </si>
  <si>
    <t>Bổ sung, nâng cấp các trường Tiểu học và THCS trên địa bàn xã Tủa Thàng</t>
  </si>
  <si>
    <t>Bổ sung, nâng cấp các trường Tiểu học và THCS trên địa bàn xã Sính Phình</t>
  </si>
  <si>
    <t>Đầu tư Trường PTDTBT</t>
  </si>
  <si>
    <t>Xã Sính Phình</t>
  </si>
  <si>
    <t>3363 ngày 30/12/2021</t>
  </si>
  <si>
    <t>3364 ngày 30/12/2021</t>
  </si>
  <si>
    <t>Bổ sung, nâng cấp trường Tiểu học và THCS Lao Xả Phình, xã Lao Xả Phình</t>
  </si>
  <si>
    <t>Bổ sung, nâng cấp các trường Tiểu học và THCS trên địa bàn xã Tả Phìn</t>
  </si>
  <si>
    <t>2950 ngày 06/12/2022</t>
  </si>
  <si>
    <t>2951 ngày 06/12/2022</t>
  </si>
  <si>
    <t>Bổ sung, nâng cấp các trường Tiểu học và THCS trên địa bàn xã Mường Đun</t>
  </si>
  <si>
    <t>Bổ sung, nâng cấp các trường Tiểu học và THCS trên địa bàn xã Sín Chải</t>
  </si>
  <si>
    <t xml:space="preserve">Bổ sung, nâng cấp các trường Tiểu học và THCS trên địa bàn xã Trung Thu </t>
  </si>
  <si>
    <t>Bổ sung, nâng cấp trường Tiểu học Tả Sìn Thàng, xã Tả Sìn Thàng</t>
  </si>
  <si>
    <t>Bổ sung, nâng cấp trường Tiểu học Xá Nhè, xã Xá Nhè</t>
  </si>
  <si>
    <t>Tả Sìn Thàng</t>
  </si>
  <si>
    <t>17 ngày 12/01/2024</t>
  </si>
  <si>
    <t>86 ngày 26/01/2024</t>
  </si>
  <si>
    <t>08 ngày 09/01/2024</t>
  </si>
  <si>
    <t>3194 ngày 14/12/2023</t>
  </si>
  <si>
    <t>14 ngày 09/01/2024</t>
  </si>
  <si>
    <t>DỰ ÁN 6: Bảo tồn phát huy giá trị văn hóa truyền thống tốt đẹp của các dân tộc thiểu số gắn với phát triển du lịch</t>
  </si>
  <si>
    <t>Xây dựng mới nhà văn hóa - Khu thể thao các thôn, bản: Pàng Dề B, Phiêng Quảng, xã Xá Nhè; Đề Dê Hu 2, xã Sính Phình, huyện Tủa Chùa</t>
  </si>
  <si>
    <t>Các xã: Xá Nhè, Sính Phình</t>
  </si>
  <si>
    <t>Nước sinh hoạt thôn 3, xã Lao Xả Phình, huyện Tủa Chùa</t>
  </si>
  <si>
    <t>2939 ngày 06/12/2022</t>
  </si>
  <si>
    <t>Nước sinh hoạt trung tâm xã Tủa Thàng</t>
  </si>
  <si>
    <t>Nước sinh hoạt thôn Trung Gầu Bua, xã Sín Chải, huyện Tủa Chùa</t>
  </si>
  <si>
    <t>Nước sinh hoạt thôn Lầu Câu Phình, xã Lao Xả Phình</t>
  </si>
  <si>
    <t>39 ngày 18/01/2024</t>
  </si>
  <si>
    <t>37 ngày 18/01/2024</t>
  </si>
  <si>
    <t xml:space="preserve">Hỗ trợ đất ở, nhà ở, đất sản xuất </t>
  </si>
  <si>
    <t>Hỗ trợ nhà ở</t>
  </si>
  <si>
    <t>DỰ ÁN 2: Quy hoạch, sắp xếp, bố trí ổn định dân cư ở những nơi cần thiết</t>
  </si>
  <si>
    <t>Bố trí, sắp xếp hộ DTTS còn du canh, du cư</t>
  </si>
  <si>
    <t xml:space="preserve"> Dự án sắp xếp ổn định dân cư bản Huổi Só, xã Huổi Só, huyện Tủa Chùa</t>
  </si>
  <si>
    <t>DỰ ÁN 4: Đầu tư cơ sở hạ tầng thiết yếu, phục vụ sản xuất, đời sống trong vùng đồng bào dân tộc thiểu số và miền núi và các đơn vị sự nghiệp công của lĩnh vực dân tộc</t>
  </si>
  <si>
    <t>Đầu tư CSHT</t>
  </si>
  <si>
    <t xml:space="preserve">Xã khu vực III </t>
  </si>
  <si>
    <t>Thôn ĐBKK</t>
  </si>
  <si>
    <t>Cứng hóa đường giao thông đến trung tâm xã</t>
  </si>
  <si>
    <t xml:space="preserve">Đường Trung tâm xã Mường Đun - bản Hột </t>
  </si>
  <si>
    <t>Tuyến đường từ Sính Phình - Trung Thu - Lao Xả Phình - Tả Sìn Thàng (Trung tâm xã Trung Thu đi Bản Phô - Cáng Phình), huyện Tủa Chùa</t>
  </si>
  <si>
    <t>235 ngày 08/02/2022</t>
  </si>
  <si>
    <t>3229 ngày 14/12/2021</t>
  </si>
  <si>
    <t>2948 ngày 06/12/2022</t>
  </si>
  <si>
    <t>Nâng cấp tuyến đường từ trung tâm xã - thông Háng Là, xã Sín Chải</t>
  </si>
  <si>
    <t>Nâng cấp tuyến đường từ Háng Sùa đi Tà Dê, xã Tả Sín Thàng</t>
  </si>
  <si>
    <t>Xã Tả Sìn Thàng</t>
  </si>
  <si>
    <t>3058 ngày 16/11/2023</t>
  </si>
  <si>
    <t>Xây dựng, cải tạo mạng lưới chợ vùng DTTS&amp;MN</t>
  </si>
  <si>
    <t>Chợ Huổi Lóng xã Huổi Só</t>
  </si>
  <si>
    <t>2949 ngày 06/12/2022</t>
  </si>
  <si>
    <t xml:space="preserve">Đường Nhù Pông Chua đi thôn 3 xã Sính Phình. </t>
  </si>
  <si>
    <t>2945 ngày 06/12/2022</t>
  </si>
  <si>
    <t>Mở mới tuyến đường từ Đở Áng Đàng đi thôn Phiêng Páng, xã Sính Phình</t>
  </si>
  <si>
    <t>2946 ngày 6/12/2022</t>
  </si>
  <si>
    <t>Nâng cấp tuyến đường nội thôn Nà Sa từ ông Thào A Lử đến nhà ông Giàng A Hạng, xã Tả Phìn.</t>
  </si>
  <si>
    <t>2947 ngày 06/12/2022</t>
  </si>
  <si>
    <t>Đường giao thông và hệ thống thoát nước bản Huổi só, xã Huổi Só</t>
  </si>
  <si>
    <t>Cấp nước sinh hoạt bản Huổi só, xã Huổi Só</t>
  </si>
  <si>
    <t>Thoát nước thải, vệ sinh môi trường bản Huổi só, xã Huổi Só</t>
  </si>
  <si>
    <t xml:space="preserve"> Cấp điện sinh hoạt bản Huổi só, xã Huổi Só</t>
  </si>
  <si>
    <t>Hạ tầng thông tin và truyền thông bản Huổi só, xã Huổi Só</t>
  </si>
  <si>
    <t>2940 ngày 06/12/2022</t>
  </si>
  <si>
    <t>2941 ngày 06/12/2022</t>
  </si>
  <si>
    <t>2942 ngày 06/12/2022</t>
  </si>
  <si>
    <t>2943 ngày 06/12/2022</t>
  </si>
  <si>
    <t>2944 ngày 06/12/2022</t>
  </si>
  <si>
    <t xml:space="preserve">Nâng cấp tuyến đường nội thôn Đề Tâu (nhánh từ nhà ông Sùng A Xà đến nhà ông Khu), xã Mường Đun </t>
  </si>
  <si>
    <t>3054 ngày 15/11/2023</t>
  </si>
  <si>
    <t>Đường giao thông nội thôn Tà Huổi Tráng 1, xã Tủa Thàng</t>
  </si>
  <si>
    <t>3061 ngày 16/11/2023</t>
  </si>
  <si>
    <t>Nâng cấp, sửa chữa thủy lợi Tà Huổi Tráng 1 đến cánh đồng thôn Tà Huổi Tráng 2, xã Tủa Thàng</t>
  </si>
  <si>
    <t>3084 ngày 22/11/2023</t>
  </si>
  <si>
    <t>Nâng cấp tuyến đường giao thông nội thôn Háng Cu Tâu, xã Trung Thu</t>
  </si>
  <si>
    <t>3037 ngày 14/11/2023</t>
  </si>
  <si>
    <t>Đường nội thôn Pàng Dề A, xã Xá Nhè</t>
  </si>
  <si>
    <t>Nâng cấp tuyến đường nội thôn Bản Hẹ, xã Xá Nhè</t>
  </si>
  <si>
    <t>3055 ngày 15/11/2023</t>
  </si>
  <si>
    <t>3031 ngày 14/11/2023</t>
  </si>
  <si>
    <t>Nâng cấp tuyến đường giao thông cổng thôn văn hóa thôn 3 đến nhà ông Ly Sáu Thanh, xã Lao Xả Phình</t>
  </si>
  <si>
    <t>Nâng cấp đường từ nhà ông Ly A Dè ra khu sản xuất Táng Tò thôn 1 xã Lao Xả Phình</t>
  </si>
  <si>
    <t>3032 ngày 14/11/2023</t>
  </si>
  <si>
    <t>3072 ngày 21/11/2023</t>
  </si>
  <si>
    <t>Nâng cấp tuyến đường từ Đợi Khó Sì đi Làng Sảng 2, xã Tả Sìn Thàng</t>
  </si>
  <si>
    <t>3079 ngày 21/11/2023</t>
  </si>
  <si>
    <t xml:space="preserve">Đường giao thông nội thôn Quyết Tiến, thị trấn Tủa Chùa </t>
  </si>
  <si>
    <t>Đường ra khu sản xuất thôn Đề Bâu, xã Trung Thu</t>
  </si>
  <si>
    <t>Nâng đường nội thôn Háng Tơ Mang, xã Mường Báng</t>
  </si>
  <si>
    <t>Công trình thủy lợi thôn Phiêng Bung, xã Mường Báng</t>
  </si>
  <si>
    <t>Nâng cấp đường nội thôn Tủa Thàng từ nhà ông Giàng sáu Cha đến nhà ông Thào A Súa, xã Tủa Thàng</t>
  </si>
  <si>
    <t>3057 ngày 15/11/2023</t>
  </si>
  <si>
    <t>3034 ngày 14/11/2023</t>
  </si>
  <si>
    <t>3035 ngày 14/11/2023</t>
  </si>
  <si>
    <t>3056 ngày 15/11/2023</t>
  </si>
  <si>
    <t>3036 ngày 14/11/2023</t>
  </si>
  <si>
    <t>Đường vào khu sản xuất thôn Tỉnh B, xã Xá Nhè</t>
  </si>
  <si>
    <t>Mở mới tuyến đường giao thông nội đồng thôn Phi Giàng 1, xã Tủa Thàng (Từ Chế Ca Trung Phỉ Làng đi Mang Cua Chế)</t>
  </si>
  <si>
    <t>Mở mới tuyến đường từ Tà Dung vào khu sản xuất Chớ Tính 3, xã Tả Phìn</t>
  </si>
  <si>
    <t>Nâng cấp tuyến đường đi ra khu sản xuất thôn Đề Tâu, xã Mường Đun</t>
  </si>
  <si>
    <t>Nâng cấp tuyến đường nội thôn Tu Cha, xã Huổi Só</t>
  </si>
  <si>
    <t>Nâng cấp tuyến đường nội thôn Nậm Bành, xã Huổi Só</t>
  </si>
  <si>
    <t>Nâng cấp tuyến đường nội thôn Hồng Ngài, xã Huổi Só</t>
  </si>
  <si>
    <t xml:space="preserve">Xây mới nhà văn hóa Bản Đun, xã Mường Đun </t>
  </si>
  <si>
    <t>Xây mới nhà Văn hóa bản Nà Xa, xã Mường Đun</t>
  </si>
  <si>
    <t>Xây mới nhà văn hóa Đun Nưa, xã Mường Đun</t>
  </si>
  <si>
    <t>Nâng cấp tuyến đường nội thôn, Thôn Đề Bâu đi đến trục đường chính vàng Chua, xã Trung Thu</t>
  </si>
  <si>
    <t>Xây mới nhà Văn hóa thôn Đề Ca Hồ, xã Trung Thu</t>
  </si>
  <si>
    <t>Đường Làng Sảng 1 - Háng Dao Cang, xã Tả Sín Thàng</t>
  </si>
  <si>
    <t>Đường nội thôn bản Túc, xã Mường Đun</t>
  </si>
  <si>
    <t>Đun Xã Sìn Đun</t>
  </si>
  <si>
    <t>Nưa Xã Sìn Đun</t>
  </si>
  <si>
    <t>3136 ngày 04/12/2023</t>
  </si>
  <si>
    <t>3239 ngày 25/12/2023</t>
  </si>
  <si>
    <t>3141 ngày 06/12/2023</t>
  </si>
  <si>
    <t>3247 ngày 27/12/2023</t>
  </si>
  <si>
    <t>13 ngày 09/01/2024</t>
  </si>
  <si>
    <t>Đường nội thôn Pú Ôn, xã Mường Báng</t>
  </si>
  <si>
    <t>Nhà văn hóa thôn 2, xã Huổi Só</t>
  </si>
  <si>
    <t>Đường Nội thôn Phi Dinh, xã Sính Phình</t>
  </si>
  <si>
    <t>Đường ra khu sản xuất thôn Vàng Chua, xã Sính Phình</t>
  </si>
  <si>
    <t>Nhà Văn hóa thôn Tà Lào Cáo</t>
  </si>
  <si>
    <t>3199 ngày 18/12/2023</t>
  </si>
  <si>
    <t xml:space="preserve">I </t>
  </si>
  <si>
    <t>c)</t>
  </si>
  <si>
    <t>IV</t>
  </si>
  <si>
    <t>V</t>
  </si>
  <si>
    <t>TỔNG CỘNG</t>
  </si>
  <si>
    <t>03 dự án lồng ghép vốn</t>
  </si>
  <si>
    <t>TỔNG CỘNG (A+B+C)</t>
  </si>
  <si>
    <t>Chương trình MTQG PT KTXH vùng ĐBDTTS&amp;MN</t>
  </si>
  <si>
    <t>Dự án 1</t>
  </si>
  <si>
    <t>Nội dung số 03</t>
  </si>
  <si>
    <t>Nội dung số 04</t>
  </si>
  <si>
    <t>Dự án 2</t>
  </si>
  <si>
    <t>Dự án 3</t>
  </si>
  <si>
    <t>Tiểu dự án 1</t>
  </si>
  <si>
    <t>Tiểu dự án 2</t>
  </si>
  <si>
    <t>Tiểu dự án 3</t>
  </si>
  <si>
    <t>Dự án 4</t>
  </si>
  <si>
    <t>Dự án 5</t>
  </si>
  <si>
    <t>Dự án 6</t>
  </si>
  <si>
    <t>Dự án 8</t>
  </si>
  <si>
    <t>Dự án 9</t>
  </si>
  <si>
    <t>Dự án 10</t>
  </si>
  <si>
    <t>Chương trình MTQG về xây dựng NTM</t>
  </si>
  <si>
    <t>Nội dung TP số 02</t>
  </si>
  <si>
    <t>Nội dung 1</t>
  </si>
  <si>
    <t>Nội dung 2</t>
  </si>
  <si>
    <t>Nội dung TP số 03</t>
  </si>
  <si>
    <t>Nội dung 4</t>
  </si>
  <si>
    <t>Nội dung 8</t>
  </si>
  <si>
    <t>Nội dung TP số 06</t>
  </si>
  <si>
    <t>Nội dung TP số 07</t>
  </si>
  <si>
    <t>Nội dung 5</t>
  </si>
  <si>
    <t>Nội dung 7</t>
  </si>
  <si>
    <t>VI</t>
  </si>
  <si>
    <t>Nội dung TP số 08</t>
  </si>
  <si>
    <t>VII</t>
  </si>
  <si>
    <t>Nội dung TP số 09</t>
  </si>
  <si>
    <t>Nội dung 3</t>
  </si>
  <si>
    <t>VIII</t>
  </si>
  <si>
    <t>Nội dung TP số 11</t>
  </si>
  <si>
    <t>IX</t>
  </si>
  <si>
    <t>Phân bổ theo hệ số</t>
  </si>
  <si>
    <t>Chương trình MTQG giảm nghèo bền vững</t>
  </si>
  <si>
    <t>Tiểu Dự án 1</t>
  </si>
  <si>
    <t>1.2</t>
  </si>
  <si>
    <t>Tiểu Dự án 2</t>
  </si>
  <si>
    <t>3.1</t>
  </si>
  <si>
    <t>3.2</t>
  </si>
  <si>
    <t>4.1</t>
  </si>
  <si>
    <t>4.2</t>
  </si>
  <si>
    <t>4.3</t>
  </si>
  <si>
    <t>Tiểu Dự án 3</t>
  </si>
  <si>
    <t>6.1</t>
  </si>
  <si>
    <t>6.2</t>
  </si>
  <si>
    <t>Dự án 7</t>
  </si>
  <si>
    <t>7.1</t>
  </si>
  <si>
    <t>7.2</t>
  </si>
  <si>
    <t>NGÀNH/ LĨNH VỰC: Giáo dục</t>
  </si>
  <si>
    <t>NGÀNH/ LĨNH VỰC: Hạ tầng kỹ thuật</t>
  </si>
  <si>
    <t>Đầu tư xây dựng mới bãi rác xã Xá Nhè</t>
  </si>
  <si>
    <t>400m2</t>
  </si>
  <si>
    <t>Nghĩa trang nhân dân xã Xá Nhè</t>
  </si>
  <si>
    <t>2ha</t>
  </si>
  <si>
    <t>2km</t>
  </si>
  <si>
    <t>Đầu tư xây dựng hệ thống điện chiếu sáng đường phố tại trung tâm xã Xá Nhè, huyện Tủa Chùa</t>
  </si>
  <si>
    <t>150ha</t>
  </si>
  <si>
    <t>Huyện Tủa Chùa</t>
  </si>
  <si>
    <t>NGÀNH/ LĨNH VỰC: Văn hóa - Giáo dục</t>
  </si>
  <si>
    <t>3km</t>
  </si>
  <si>
    <t>NGÀNH/ LĨNH VỰC: GIAO THÔNG</t>
  </si>
  <si>
    <t>Nâng cấp tuyến đường Mường Báng - Xá Nhè - (Tả Huổi Tráng) xã Tủa Thàng, huyện Tủa Chùa</t>
  </si>
  <si>
    <t>22km</t>
  </si>
  <si>
    <t>NGÀNH/ LĨNH VỰC: XÂY DỰNG</t>
  </si>
  <si>
    <t>NGÀNH/ LĨNH VỰC: THỦY LỢI, NSH</t>
  </si>
  <si>
    <t>Thôn Pàng Dề B</t>
  </si>
  <si>
    <t>Đầu tư xây dựng Chợ Xá Nhè (giai đoạn 2), xã Xá Nhè</t>
  </si>
  <si>
    <t>Thủy lợi thôn Pàng Dề A, xã Xá Nhè</t>
  </si>
  <si>
    <t>Thôn Pàng Dề A</t>
  </si>
  <si>
    <t>Trung tâm văn hóa - Thể thao xã Xá Nhè</t>
  </si>
  <si>
    <t>300 người</t>
  </si>
  <si>
    <t>Cải tạo, nâng cấp các trường học trên địa bàn xã Xá Nhè</t>
  </si>
  <si>
    <t>1,5km</t>
  </si>
  <si>
    <t>92 hộ dân</t>
  </si>
  <si>
    <t>Thôn Đề Tâu</t>
  </si>
  <si>
    <t>Kè chống sạt lở suối Bản Đun (từ nhà ông Lò Văn Chắn đến Nong Pô), xã Mường Đun</t>
  </si>
  <si>
    <t>Bản Kép</t>
  </si>
  <si>
    <t>Nước sinh thoạt thôn Bản Kép, xã Mường Đun</t>
  </si>
  <si>
    <t>Trung tâm văn hóa - Thể thao xã Mường Đun</t>
  </si>
  <si>
    <t>Sân vận động xã Mường Đun</t>
  </si>
  <si>
    <t>Cải tạo, nâng cấp các trường học trên địa bàn xã Mường Đun</t>
  </si>
  <si>
    <t>Biếu số 01</t>
  </si>
  <si>
    <t>Biếu số 02</t>
  </si>
  <si>
    <t>Biếu số 03</t>
  </si>
  <si>
    <t>Biếu số 04</t>
  </si>
  <si>
    <t>Biếu số 05</t>
  </si>
  <si>
    <t>NGÂN SÁCH CẤP TỈNH QUẢN LÝ</t>
  </si>
  <si>
    <t>Cấp III, 02 tầng</t>
  </si>
  <si>
    <t>NGÂN SÁCH CẤP HUYỆN QUẢN LÝ</t>
  </si>
  <si>
    <t>1,2ha</t>
  </si>
  <si>
    <t>TT</t>
  </si>
  <si>
    <t>Nhà tài trợ</t>
  </si>
  <si>
    <t>Ngày ký kết Hiệp định</t>
  </si>
  <si>
    <t>Ngày kết thúc Hiệp định</t>
  </si>
  <si>
    <t xml:space="preserve">Số quyết định </t>
  </si>
  <si>
    <t xml:space="preserve">Tổng số (tất cả các nguồn vốn) </t>
  </si>
  <si>
    <t xml:space="preserve">Trong đó: </t>
  </si>
  <si>
    <t>Vốn đối ứng</t>
  </si>
  <si>
    <t>Tính bằng nguyên tệ</t>
  </si>
  <si>
    <t>Quy đổi ra tiền Việt</t>
  </si>
  <si>
    <t>Đưa vào cân đối NSTW</t>
  </si>
  <si>
    <t>Vay lại</t>
  </si>
  <si>
    <t>xã Mường Đun</t>
  </si>
  <si>
    <t>Các xã: Mường Báng, Xá Nhè, Tủa Thàng</t>
  </si>
  <si>
    <t>II.1</t>
  </si>
  <si>
    <t xml:space="preserve">B </t>
  </si>
  <si>
    <t>Nâng cấp Đường đi ra khu sản xuất thôn Đề Tâu, xã Mường Đun</t>
  </si>
  <si>
    <t>35 phòng học; 03 khối nhà hiệu bộ; 20 phòng nội trú</t>
  </si>
  <si>
    <t>NGÀNH/ LĨNH VỰC: Xây dựng - Hạ tầng kỹ thuật</t>
  </si>
  <si>
    <t>(Kèm theo Báo cáo số          /BC-UBND ngày         /9/2024 của UBND huyện)</t>
  </si>
  <si>
    <t>Nâng cấp bê tông hóa tuyến đường tránh lũ Hang động Xá Nhè - Trạm y tế xã Xá Nhè</t>
  </si>
  <si>
    <t>320 hộ dân</t>
  </si>
  <si>
    <t>846 hộ dân</t>
  </si>
  <si>
    <t>690 hộ dân</t>
  </si>
  <si>
    <t>Nâng cấp các tuyến đường nội thôn (Pàng Dề B, Pàng Nhang) trên địa bàn xã Xá Nhè</t>
  </si>
  <si>
    <t>Nâng cấp tuyến đường liên thôn (từ thôn Trung Dù đến thôn Bản Lịch 1), xã Xá Nhè</t>
  </si>
  <si>
    <t>Nâng cấp tuyến đường liên thôn (từ Pàng Dề (Phàng Củ) đến thôn Sông A), xã Xá Nhè</t>
  </si>
  <si>
    <t>Nước sinh hoạt thôn Sín Sủ 1, Sín Sủ 2, Phiêng Quảng xã Xá Nhè</t>
  </si>
  <si>
    <t>308 hộ dân</t>
  </si>
  <si>
    <t>303 hộ dân</t>
  </si>
  <si>
    <t>Nâng cấp các tuyến đường nội thôn (Bản Túc, Đun Nưa, Loọng Phạ) trên địa bàn xã Mường Đun</t>
  </si>
  <si>
    <t>Nâng cấp các tuyến đường nội thôn (Đề Tâu, Bản Hột) trên địa bàn xã Mường Đun</t>
  </si>
  <si>
    <t>Nâng cấp các tuyến đường nội thôn (Bản Kép, Bản Đun) trên địa bàn xã Mường Đun</t>
  </si>
  <si>
    <t>5,1km</t>
  </si>
  <si>
    <t>4,7km</t>
  </si>
  <si>
    <t>3,4km</t>
  </si>
  <si>
    <t xml:space="preserve">C </t>
  </si>
  <si>
    <t>VỐN XỔ SỐ KIẾN THIẾT</t>
  </si>
  <si>
    <t>Vốn ngân sách Trung ương</t>
  </si>
  <si>
    <t>Cấp điện nông thôn từ lưới điện quốc gia (Chương trình “Bừng sáng Điện Biên”) - huyện Tủa Chùa</t>
  </si>
  <si>
    <t>1539 ngày 23/8/2024</t>
  </si>
  <si>
    <t>Nước sinh hoạt các thôn Bản Lịch 1, Pàng Nhang, xã Xá Nhè</t>
  </si>
  <si>
    <t>Nhà văn hóa các thôn Pàng Nhang, Sông A, Tỉnh B, Bản Hẹ, Phiêng Quảng, Sín Sủ 1 trên địa bàn xã Xá Nhè</t>
  </si>
  <si>
    <t>1,6ha</t>
  </si>
  <si>
    <r>
      <t xml:space="preserve">Tổng số (tất cả các nguồn vốn) </t>
    </r>
    <r>
      <rPr>
        <vertAlign val="superscript"/>
        <sz val="11"/>
        <color rgb="FF000000"/>
        <rFont val="Times New Roman"/>
      </rPr>
      <t>(2)</t>
    </r>
  </si>
  <si>
    <r>
      <t>Vốn nước ngoài (theo Hiệp định)</t>
    </r>
    <r>
      <rPr>
        <vertAlign val="superscript"/>
        <sz val="11"/>
        <color rgb="FF000000"/>
        <rFont val="Times New Roman"/>
      </rPr>
      <t>(2)</t>
    </r>
  </si>
  <si>
    <r>
      <t xml:space="preserve">Tổng số </t>
    </r>
    <r>
      <rPr>
        <vertAlign val="superscript"/>
        <sz val="11"/>
        <color rgb="FF000000"/>
        <rFont val="Times New Roman"/>
      </rPr>
      <t>(2)</t>
    </r>
  </si>
  <si>
    <t>50 phòng học và phòng chức năng; nhà bán trú và các công trình phụ trợ</t>
  </si>
  <si>
    <t>Sân vận động xã Xá Nhè</t>
  </si>
  <si>
    <t>Nhà văn hóa - Thể thao các thôn (06 thôn, bản: Sín Sủ 2, Pàng Dề A, Pàng Dề B, Bản Lịch 1, Bản Lịch 2, Trung Dù) trên địa bàn xã Xá Nhè</t>
  </si>
  <si>
    <t>Nhà văn hoá - Thể thao các thôn, bản (03 thôn, bản: Bản Đun, Đun Nưa, Nà Xa), xã Mường Đun</t>
  </si>
  <si>
    <t>(Kèm theo Nghị quyết số: 46 /NQ-HĐND ngày  29 tháng 10 năm 2024 của HĐND huyện Tủa Chùa</t>
  </si>
  <si>
    <t>CHI TIẾT NHU CẦU KẾ HOẠCH ĐẦU TƯ CÔNG TRUNG HẠN CÁC CHƯƠNG TRÌNH MTQG GIAI ĐOẠN 2026-2030 TRÊN ĐỊA BÀN XÃ SÁNG NHÈ</t>
  </si>
  <si>
    <t>CHI TIẾT NHU CẦU KẾ HOẠCH ĐẦU TƯ CÔNG TRUNG HẠN VỐN NGÂN SÁCH TRUNG ƯƠNG (VỐN NƯỚC NGOÀI) GIAI ĐOẠN 2026-2030 TRÊN ĐỊA BÀN XÃ SÁNG NHÈ</t>
  </si>
  <si>
    <t>CHI TIẾT NHU CẦU KẾ HOẠCH ĐẦU TƯ CÔNG TRUNG HẠN VỐN NGÂN SÁCH TRUNG ƯƠNG GIAI ĐOẠN 2026-2030 TRÊN ĐỊA BÀN XÃ SÁNG NHÈ</t>
  </si>
  <si>
    <t>CHI TIẾT NHU CẦU KẾ HOẠCH ĐẦU TƯ CÔNG TRUNG HẠN VỐN NGÂN SÁCH ĐỊA PHƯƠNG GIAI ĐOẠN 2026-2030 TRÊN ĐỊA BÀN XÃ SÁNG NHÈ</t>
  </si>
  <si>
    <t>Đầu tư xây dựng mới Trụ sở Chỉ huy quân sự xã:  Xá Nhè</t>
  </si>
  <si>
    <t>Đầu tư xây dựng khu huấn luyện tổng hợp xã: Xá Nhè</t>
  </si>
  <si>
    <t>TỔNG HỢP NHU CẦU KẾ HOẠCH ĐẦU TƯ CÔNG TRUNG HẠN GIAI ĐOẠN 2026-2030 TRÊN ĐỊA BÀN XÃ SÁNG NHÈ</t>
  </si>
  <si>
    <t>III.1</t>
  </si>
  <si>
    <t>Phình Sáng</t>
  </si>
  <si>
    <t>Nâng cấp tuyến đường từ Trung tâm xã - bản Khua Trá + háng khúa)</t>
  </si>
  <si>
    <t>xã Phình Sáng</t>
  </si>
  <si>
    <t>4,9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</si>
</sst>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_(* #,##0_);_(* \(#,##0\);_(* &quot;-&quot;??_);_(@_)"/>
    <numFmt numFmtId="166" formatCode="_(* #,##0.0000_);_(* \(#,##0.0000\);_(* &quot;-&quot;??_);_(@_)"/>
    <numFmt numFmtId="167" formatCode="_-* #,##0\ _₫_-;\-* #,##0\ _₫_-;_-* &quot;-&quot;??\ _₫_-;_-@_-"/>
    <numFmt numFmtId="168" formatCode="_(* #,##0.00000_);_(* \(#,##0.00000\);_(* &quot;-&quot;??_);_(@_)"/>
    <numFmt numFmtId="169" formatCode="_(* #,##0.00_);_(* \(#,##0.00\);_(* &quot;-&quot;??_);_(@_)"/>
    <numFmt numFmtId="170" formatCode="_-* #,##0_-;\-* #,##0_-;_-* &quot;-&quot;??_-;_-@_-"/>
    <numFmt numFmtId="171" formatCode="#,##0.000"/>
    <numFmt numFmtId="172" formatCode="_(* #,##0.000_);_(* \(#,##0.000\);_(* &quot;-&quot;??_);_(@_)"/>
  </numFmts>
  <fonts count="27" x14ac:knownFonts="1">
    <font>
      <sz val="11"/>
      <name val="Calibri"/>
    </font>
    <font>
      <sz val="11"/>
      <color rgb="FF000000"/>
      <name val="Times New Roman"/>
    </font>
    <font>
      <b/>
      <sz val="11"/>
      <color rgb="FF000000"/>
      <name val="Times New Roman"/>
    </font>
    <font>
      <i/>
      <sz val="11"/>
      <color rgb="FF000000"/>
      <name val="Times New Roman"/>
    </font>
    <font>
      <b/>
      <sz val="11"/>
      <name val="Times New Roman"/>
    </font>
    <font>
      <sz val="11"/>
      <name val="Times New Roman"/>
    </font>
    <font>
      <b/>
      <sz val="11"/>
      <color rgb="FF000000"/>
      <name val="Calibri"/>
    </font>
    <font>
      <b/>
      <i/>
      <sz val="11"/>
      <name val="Times New Roman"/>
    </font>
    <font>
      <sz val="12"/>
      <name val="Times New Roman"/>
    </font>
    <font>
      <b/>
      <sz val="12"/>
      <name val="Times New Roman"/>
    </font>
    <font>
      <i/>
      <sz val="12"/>
      <name val="Times New Roman"/>
    </font>
    <font>
      <b/>
      <i/>
      <sz val="12"/>
      <name val="Times New Roman"/>
    </font>
    <font>
      <sz val="12"/>
      <name val="Calibri Light"/>
    </font>
    <font>
      <sz val="12"/>
      <color rgb="FF000000"/>
      <name val="Times New Roman"/>
    </font>
    <font>
      <b/>
      <sz val="12"/>
      <color rgb="FF000000"/>
      <name val="Times New Roman"/>
    </font>
    <font>
      <i/>
      <sz val="12"/>
      <color rgb="FF000000"/>
      <name val="Times New Roman"/>
    </font>
    <font>
      <b/>
      <i/>
      <sz val="12"/>
      <color rgb="FF000000"/>
      <name val="Times New Roman"/>
    </font>
    <font>
      <sz val="12"/>
      <name val="Times New Roman"/>
      <charset val="163"/>
    </font>
    <font>
      <b/>
      <sz val="11"/>
      <color indexed="8"/>
      <name val="Times New Roman"/>
    </font>
    <font>
      <sz val="12"/>
      <color rgb="FF000000"/>
      <name val="Calibri"/>
      <charset val="163"/>
    </font>
    <font>
      <sz val="10"/>
      <name val="Arial"/>
    </font>
    <font>
      <sz val="11"/>
      <color rgb="FF000000"/>
      <name val="Calibri"/>
      <charset val="163"/>
    </font>
    <font>
      <sz val="14"/>
      <name val="Times New Roman"/>
    </font>
    <font>
      <sz val="11"/>
      <color rgb="FF000000"/>
      <name val="Calibri"/>
    </font>
    <font>
      <sz val="11"/>
      <color indexed="8"/>
      <name val="Calibri"/>
    </font>
    <font>
      <vertAlign val="superscript"/>
      <sz val="11"/>
      <color rgb="FF000000"/>
      <name val="Times New Roman"/>
    </font>
    <font>
      <b/>
      <sz val="9"/>
      <color indexed="81"/>
      <name val="Tahoma"/>
      <family val="2"/>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9">
    <xf numFmtId="0" fontId="0" fillId="0" borderId="0">
      <alignment vertical="center"/>
    </xf>
    <xf numFmtId="0" fontId="20" fillId="0" borderId="0">
      <protection locked="0"/>
    </xf>
    <xf numFmtId="169" fontId="21" fillId="0" borderId="0">
      <alignment vertical="top"/>
      <protection locked="0"/>
    </xf>
    <xf numFmtId="0" fontId="22" fillId="0" borderId="0">
      <protection locked="0"/>
    </xf>
    <xf numFmtId="169" fontId="23" fillId="0" borderId="0">
      <alignment vertical="top"/>
      <protection locked="0"/>
    </xf>
    <xf numFmtId="0" fontId="20" fillId="0" borderId="0">
      <protection locked="0"/>
    </xf>
    <xf numFmtId="0" fontId="24" fillId="0" borderId="0">
      <protection locked="0"/>
    </xf>
    <xf numFmtId="43" fontId="21" fillId="0" borderId="0">
      <alignment vertical="top"/>
      <protection locked="0"/>
    </xf>
    <xf numFmtId="0" fontId="24" fillId="0" borderId="0">
      <protection locked="0"/>
    </xf>
  </cellStyleXfs>
  <cellXfs count="314">
    <xf numFmtId="0" fontId="0" fillId="0" borderId="0" xfId="0">
      <alignment vertical="center"/>
    </xf>
    <xf numFmtId="0" fontId="1" fillId="0" borderId="0" xfId="0" applyFont="1" applyAlignment="1"/>
    <xf numFmtId="0" fontId="2" fillId="0" borderId="0" xfId="0" applyFont="1">
      <alignment vertical="center"/>
    </xf>
    <xf numFmtId="0" fontId="4" fillId="2"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4" fillId="2" borderId="12" xfId="0" applyFont="1" applyFill="1" applyBorder="1" applyAlignment="1">
      <alignment horizontal="center" vertical="center"/>
    </xf>
    <xf numFmtId="3" fontId="4" fillId="2" borderId="13" xfId="0" applyNumberFormat="1" applyFont="1" applyFill="1" applyBorder="1" applyAlignment="1">
      <alignment horizontal="center" vertical="center" wrapText="1"/>
    </xf>
    <xf numFmtId="3" fontId="4" fillId="2" borderId="13" xfId="0" applyNumberFormat="1" applyFont="1" applyFill="1" applyBorder="1" applyAlignment="1">
      <alignment horizontal="right" vertical="center" wrapText="1"/>
    </xf>
    <xf numFmtId="10" fontId="4" fillId="2" borderId="12" xfId="0" applyNumberFormat="1" applyFont="1" applyFill="1" applyBorder="1">
      <alignment vertical="center"/>
    </xf>
    <xf numFmtId="9" fontId="4" fillId="2" borderId="12" xfId="0" applyNumberFormat="1" applyFont="1" applyFill="1" applyBorder="1">
      <alignment vertical="center"/>
    </xf>
    <xf numFmtId="0" fontId="4" fillId="2" borderId="12" xfId="0" applyFont="1" applyFill="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3" fontId="4" fillId="0" borderId="12" xfId="0" applyNumberFormat="1" applyFont="1" applyBorder="1" applyAlignment="1">
      <alignment horizontal="center" vertical="center"/>
    </xf>
    <xf numFmtId="3" fontId="4" fillId="0" borderId="12" xfId="0" applyNumberFormat="1" applyFont="1" applyBorder="1">
      <alignment vertical="center"/>
    </xf>
    <xf numFmtId="0" fontId="4" fillId="0" borderId="12" xfId="0" applyFont="1" applyBorder="1" applyAlignment="1">
      <alignment horizontal="center" vertical="center" wrapText="1"/>
    </xf>
    <xf numFmtId="0" fontId="5" fillId="2" borderId="12" xfId="0" applyFont="1" applyFill="1" applyBorder="1" applyAlignment="1">
      <alignment horizontal="center" vertical="center"/>
    </xf>
    <xf numFmtId="0" fontId="5" fillId="2" borderId="12" xfId="0" applyFont="1" applyFill="1" applyBorder="1" applyAlignment="1">
      <alignment vertical="center" wrapText="1"/>
    </xf>
    <xf numFmtId="0" fontId="5" fillId="2" borderId="12" xfId="0" applyFont="1" applyFill="1" applyBorder="1" applyAlignment="1">
      <alignment horizontal="center" vertical="center" wrapText="1"/>
    </xf>
    <xf numFmtId="3" fontId="5" fillId="2" borderId="12" xfId="0" applyNumberFormat="1" applyFont="1" applyFill="1" applyBorder="1">
      <alignment vertical="center"/>
    </xf>
    <xf numFmtId="9" fontId="5" fillId="2" borderId="12" xfId="0" applyNumberFormat="1" applyFont="1" applyFill="1" applyBorder="1">
      <alignment vertical="center"/>
    </xf>
    <xf numFmtId="3" fontId="5" fillId="0" borderId="12" xfId="0" applyNumberFormat="1" applyFont="1" applyBorder="1">
      <alignment vertical="center"/>
    </xf>
    <xf numFmtId="164" fontId="5" fillId="0" borderId="12" xfId="0" applyNumberFormat="1" applyFont="1" applyBorder="1">
      <alignment vertical="center"/>
    </xf>
    <xf numFmtId="10" fontId="5" fillId="2" borderId="12" xfId="0" applyNumberFormat="1" applyFont="1" applyFill="1" applyBorder="1">
      <alignment vertical="center"/>
    </xf>
    <xf numFmtId="0" fontId="4" fillId="2" borderId="12" xfId="0" applyFont="1" applyFill="1" applyBorder="1" applyAlignment="1">
      <alignment vertical="center" wrapText="1"/>
    </xf>
    <xf numFmtId="3" fontId="4" fillId="2" borderId="12" xfId="0" applyNumberFormat="1" applyFont="1" applyFill="1" applyBorder="1">
      <alignment vertical="center"/>
    </xf>
    <xf numFmtId="0" fontId="6" fillId="0" borderId="0" xfId="0" applyFont="1" applyAlignment="1"/>
    <xf numFmtId="3" fontId="4" fillId="2" borderId="12"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7" fillId="2" borderId="12" xfId="0" applyFont="1" applyFill="1" applyBorder="1" applyAlignment="1">
      <alignment horizontal="center" vertical="center" wrapText="1"/>
    </xf>
    <xf numFmtId="3" fontId="7" fillId="2" borderId="12" xfId="0" applyNumberFormat="1" applyFont="1" applyFill="1" applyBorder="1">
      <alignment vertical="center"/>
    </xf>
    <xf numFmtId="0" fontId="7" fillId="2" borderId="12" xfId="0" applyFont="1" applyFill="1" applyBorder="1">
      <alignment vertical="center"/>
    </xf>
    <xf numFmtId="0" fontId="8" fillId="2" borderId="0" xfId="0" applyFont="1" applyFill="1" applyAlignment="1">
      <alignment horizontal="center"/>
    </xf>
    <xf numFmtId="0" fontId="8" fillId="2" borderId="0" xfId="0" applyFont="1" applyFill="1" applyAlignment="1"/>
    <xf numFmtId="0" fontId="9" fillId="2" borderId="0" xfId="0" applyFont="1" applyFill="1" applyAlignment="1"/>
    <xf numFmtId="3" fontId="8" fillId="2" borderId="12" xfId="1" quotePrefix="1" applyNumberFormat="1" applyFont="1" applyFill="1" applyBorder="1" applyAlignment="1" applyProtection="1">
      <alignment horizontal="center" vertical="center" wrapText="1"/>
    </xf>
    <xf numFmtId="3" fontId="9" fillId="2" borderId="12" xfId="1" quotePrefix="1" applyNumberFormat="1" applyFont="1" applyFill="1" applyBorder="1" applyAlignment="1" applyProtection="1">
      <alignment horizontal="center" vertical="center" wrapText="1"/>
    </xf>
    <xf numFmtId="0" fontId="9" fillId="2" borderId="0" xfId="0" applyFont="1" applyFill="1">
      <alignment vertical="center"/>
    </xf>
    <xf numFmtId="0" fontId="9" fillId="2" borderId="12" xfId="0" applyFont="1" applyFill="1" applyBorder="1" applyAlignment="1">
      <alignment horizontal="center" vertical="center"/>
    </xf>
    <xf numFmtId="0" fontId="9" fillId="2" borderId="12" xfId="0" applyFont="1" applyFill="1" applyBorder="1" applyAlignment="1">
      <alignment vertical="center" wrapText="1"/>
    </xf>
    <xf numFmtId="0" fontId="9" fillId="2" borderId="12" xfId="0" applyFont="1" applyFill="1" applyBorder="1">
      <alignment vertical="center"/>
    </xf>
    <xf numFmtId="165" fontId="9" fillId="2" borderId="12" xfId="0" applyNumberFormat="1" applyFont="1" applyFill="1" applyBorder="1">
      <alignment vertical="center"/>
    </xf>
    <xf numFmtId="0" fontId="11" fillId="2" borderId="0" xfId="0" applyFont="1" applyFill="1">
      <alignment vertical="center"/>
    </xf>
    <xf numFmtId="0" fontId="11" fillId="2" borderId="12" xfId="0" applyFont="1" applyFill="1" applyBorder="1" applyAlignment="1">
      <alignment horizontal="center" vertical="center"/>
    </xf>
    <xf numFmtId="0" fontId="11" fillId="2" borderId="12" xfId="0" applyFont="1" applyFill="1" applyBorder="1" applyAlignment="1">
      <alignment vertical="center" wrapText="1"/>
    </xf>
    <xf numFmtId="0" fontId="11" fillId="2" borderId="12" xfId="0" applyFont="1" applyFill="1" applyBorder="1">
      <alignment vertical="center"/>
    </xf>
    <xf numFmtId="165" fontId="11" fillId="2" borderId="12" xfId="0" applyNumberFormat="1" applyFont="1" applyFill="1" applyBorder="1">
      <alignment vertical="center"/>
    </xf>
    <xf numFmtId="166" fontId="9" fillId="2" borderId="12" xfId="0" applyNumberFormat="1" applyFont="1" applyFill="1" applyBorder="1">
      <alignment vertical="center"/>
    </xf>
    <xf numFmtId="0" fontId="8" fillId="2" borderId="0" xfId="0" applyFont="1" applyFill="1">
      <alignment vertical="center"/>
    </xf>
    <xf numFmtId="0" fontId="8" fillId="2" borderId="12" xfId="0" applyFont="1" applyFill="1" applyBorder="1" applyAlignment="1">
      <alignment horizontal="center" vertical="center"/>
    </xf>
    <xf numFmtId="0" fontId="8" fillId="2" borderId="12" xfId="0" applyFont="1" applyFill="1" applyBorder="1" applyAlignment="1">
      <alignment vertical="center" wrapText="1"/>
    </xf>
    <xf numFmtId="0" fontId="8" fillId="2" borderId="12" xfId="0" applyFont="1" applyFill="1" applyBorder="1" applyAlignment="1">
      <alignment horizontal="center" vertical="center" wrapText="1"/>
    </xf>
    <xf numFmtId="0" fontId="8" fillId="2" borderId="12" xfId="0" applyFont="1" applyFill="1" applyBorder="1">
      <alignment vertical="center"/>
    </xf>
    <xf numFmtId="165" fontId="8" fillId="2" borderId="12" xfId="2" applyNumberFormat="1" applyFont="1" applyFill="1" applyBorder="1" applyAlignment="1" applyProtection="1">
      <alignment vertical="center"/>
    </xf>
    <xf numFmtId="165" fontId="8" fillId="2" borderId="12" xfId="0" applyNumberFormat="1" applyFont="1" applyFill="1" applyBorder="1">
      <alignment vertical="center"/>
    </xf>
    <xf numFmtId="166" fontId="8" fillId="2" borderId="12" xfId="0" applyNumberFormat="1" applyFont="1" applyFill="1" applyBorder="1">
      <alignment vertical="center"/>
    </xf>
    <xf numFmtId="1" fontId="11" fillId="2" borderId="12" xfId="1" applyNumberFormat="1" applyFont="1" applyFill="1" applyBorder="1" applyAlignment="1" applyProtection="1">
      <alignment vertical="center" wrapText="1"/>
    </xf>
    <xf numFmtId="165" fontId="11" fillId="2" borderId="12" xfId="2" applyNumberFormat="1" applyFont="1" applyFill="1" applyBorder="1" applyAlignment="1" applyProtection="1">
      <alignment vertical="center"/>
    </xf>
    <xf numFmtId="0" fontId="12" fillId="2" borderId="12" xfId="3" applyFont="1" applyFill="1" applyBorder="1" applyAlignment="1" applyProtection="1">
      <alignment horizontal="left" vertical="center" wrapText="1"/>
    </xf>
    <xf numFmtId="165" fontId="12" fillId="2" borderId="12" xfId="4" applyNumberFormat="1" applyFont="1" applyFill="1" applyBorder="1" applyAlignment="1" applyProtection="1">
      <alignment horizontal="center" vertical="center"/>
    </xf>
    <xf numFmtId="1" fontId="8" fillId="2" borderId="12" xfId="0" applyNumberFormat="1" applyFont="1" applyFill="1" applyBorder="1">
      <alignment vertical="center"/>
    </xf>
    <xf numFmtId="165" fontId="8" fillId="2" borderId="0" xfId="0" applyNumberFormat="1" applyFont="1" applyFill="1" applyAlignment="1"/>
    <xf numFmtId="166" fontId="8" fillId="2" borderId="0" xfId="0" applyNumberFormat="1" applyFont="1" applyFill="1" applyAlignment="1"/>
    <xf numFmtId="0" fontId="13" fillId="2" borderId="0" xfId="0" applyFont="1" applyFill="1" applyAlignment="1">
      <alignment horizontal="center"/>
    </xf>
    <xf numFmtId="0" fontId="13" fillId="2" borderId="0" xfId="0" applyFont="1" applyFill="1" applyAlignment="1"/>
    <xf numFmtId="0" fontId="14" fillId="2" borderId="0" xfId="0" applyFont="1" applyFill="1" applyAlignment="1"/>
    <xf numFmtId="0" fontId="14" fillId="2" borderId="0" xfId="0" applyFont="1" applyFill="1">
      <alignment vertical="center"/>
    </xf>
    <xf numFmtId="0" fontId="14" fillId="2" borderId="12" xfId="0" applyFont="1" applyFill="1" applyBorder="1" applyAlignment="1">
      <alignment horizontal="center" vertical="center"/>
    </xf>
    <xf numFmtId="0" fontId="14" fillId="2" borderId="12" xfId="0" applyFont="1" applyFill="1" applyBorder="1" applyAlignment="1">
      <alignment vertical="center" wrapText="1"/>
    </xf>
    <xf numFmtId="0" fontId="14" fillId="2" borderId="12" xfId="0" applyFont="1" applyFill="1" applyBorder="1">
      <alignment vertical="center"/>
    </xf>
    <xf numFmtId="165" fontId="14" fillId="2" borderId="12" xfId="0" applyNumberFormat="1" applyFont="1" applyFill="1" applyBorder="1">
      <alignment vertical="center"/>
    </xf>
    <xf numFmtId="0" fontId="16" fillId="2" borderId="0" xfId="0" applyFont="1" applyFill="1">
      <alignment vertical="center"/>
    </xf>
    <xf numFmtId="0" fontId="16" fillId="2" borderId="12" xfId="0" applyFont="1" applyFill="1" applyBorder="1" applyAlignment="1">
      <alignment horizontal="center" vertical="center"/>
    </xf>
    <xf numFmtId="0" fontId="16" fillId="2" borderId="12" xfId="0" applyFont="1" applyFill="1" applyBorder="1" applyAlignment="1">
      <alignment vertical="center" wrapText="1"/>
    </xf>
    <xf numFmtId="0" fontId="16" fillId="2" borderId="12" xfId="0" applyFont="1" applyFill="1" applyBorder="1">
      <alignment vertical="center"/>
    </xf>
    <xf numFmtId="165" fontId="16" fillId="2" borderId="12" xfId="0" applyNumberFormat="1" applyFont="1" applyFill="1" applyBorder="1">
      <alignment vertical="center"/>
    </xf>
    <xf numFmtId="166" fontId="14" fillId="2" borderId="12" xfId="0" applyNumberFormat="1" applyFont="1" applyFill="1" applyBorder="1">
      <alignment vertical="center"/>
    </xf>
    <xf numFmtId="0" fontId="13" fillId="2" borderId="0" xfId="0" applyFont="1" applyFill="1">
      <alignment vertical="center"/>
    </xf>
    <xf numFmtId="0" fontId="13" fillId="2" borderId="12" xfId="0" applyFont="1" applyFill="1" applyBorder="1" applyAlignment="1">
      <alignment horizontal="center" vertical="center"/>
    </xf>
    <xf numFmtId="0" fontId="13" fillId="2" borderId="12" xfId="0" applyFont="1" applyFill="1" applyBorder="1" applyAlignment="1">
      <alignment horizontal="justify" vertical="center" wrapText="1"/>
    </xf>
    <xf numFmtId="0" fontId="14" fillId="2"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2" xfId="0" applyFont="1" applyFill="1" applyBorder="1">
      <alignment vertical="center"/>
    </xf>
    <xf numFmtId="167" fontId="17" fillId="2" borderId="12" xfId="2" applyNumberFormat="1" applyFont="1" applyFill="1" applyBorder="1" applyAlignment="1" applyProtection="1">
      <alignment horizontal="center" vertical="center" wrapText="1"/>
    </xf>
    <xf numFmtId="165" fontId="13" fillId="2" borderId="12" xfId="2" applyNumberFormat="1" applyFont="1" applyFill="1" applyBorder="1" applyAlignment="1" applyProtection="1">
      <alignment vertical="center"/>
    </xf>
    <xf numFmtId="165" fontId="13" fillId="2" borderId="12" xfId="0" applyNumberFormat="1" applyFont="1" applyFill="1" applyBorder="1">
      <alignment vertical="center"/>
    </xf>
    <xf numFmtId="166" fontId="13" fillId="2" borderId="12" xfId="0" applyNumberFormat="1" applyFont="1" applyFill="1" applyBorder="1">
      <alignment vertical="center"/>
    </xf>
    <xf numFmtId="0" fontId="13" fillId="2" borderId="12" xfId="0" applyFont="1" applyFill="1" applyBorder="1" applyAlignment="1">
      <alignment vertical="center" wrapText="1"/>
    </xf>
    <xf numFmtId="165" fontId="17" fillId="2" borderId="12" xfId="2" applyNumberFormat="1" applyFont="1" applyFill="1" applyBorder="1" applyAlignment="1" applyProtection="1">
      <alignment horizontal="center" vertical="center" wrapText="1"/>
    </xf>
    <xf numFmtId="0" fontId="16" fillId="2" borderId="12" xfId="0" applyFont="1" applyFill="1" applyBorder="1" applyAlignment="1">
      <alignment horizontal="justify" vertical="center" wrapText="1"/>
    </xf>
    <xf numFmtId="165" fontId="8" fillId="2" borderId="12" xfId="2" quotePrefix="1" applyNumberFormat="1" applyFont="1" applyFill="1" applyBorder="1" applyAlignment="1" applyProtection="1">
      <alignment horizontal="right" vertical="center" wrapText="1"/>
    </xf>
    <xf numFmtId="0" fontId="13" fillId="2" borderId="12" xfId="0" applyFont="1" applyFill="1" applyBorder="1" applyAlignment="1"/>
    <xf numFmtId="3" fontId="13" fillId="2" borderId="12" xfId="0" applyNumberFormat="1" applyFont="1" applyFill="1" applyBorder="1">
      <alignment vertical="center"/>
    </xf>
    <xf numFmtId="0" fontId="16" fillId="3" borderId="0" xfId="0" applyFont="1" applyFill="1">
      <alignment vertical="center"/>
    </xf>
    <xf numFmtId="0" fontId="14" fillId="2" borderId="12" xfId="0" quotePrefix="1" applyFont="1" applyFill="1" applyBorder="1" applyAlignment="1">
      <alignment horizontal="center" vertical="center"/>
    </xf>
    <xf numFmtId="0" fontId="14" fillId="2" borderId="12" xfId="0" applyFont="1" applyFill="1" applyBorder="1" applyAlignment="1">
      <alignment horizontal="justify" vertical="center" wrapText="1"/>
    </xf>
    <xf numFmtId="168" fontId="14" fillId="2" borderId="12" xfId="0" applyNumberFormat="1" applyFont="1" applyFill="1" applyBorder="1">
      <alignment vertical="center"/>
    </xf>
    <xf numFmtId="0" fontId="15" fillId="2" borderId="0" xfId="0" applyFont="1" applyFill="1">
      <alignment vertical="center"/>
    </xf>
    <xf numFmtId="0" fontId="15" fillId="2" borderId="12" xfId="0" applyFont="1" applyFill="1" applyBorder="1" applyAlignment="1">
      <alignment horizontal="center" vertical="center"/>
    </xf>
    <xf numFmtId="0" fontId="15" fillId="2" borderId="12" xfId="0" applyFont="1" applyFill="1" applyBorder="1" applyAlignment="1">
      <alignment vertical="center" wrapText="1"/>
    </xf>
    <xf numFmtId="0" fontId="15" fillId="2" borderId="12" xfId="0" applyFont="1" applyFill="1" applyBorder="1">
      <alignment vertical="center"/>
    </xf>
    <xf numFmtId="165" fontId="15" fillId="2" borderId="12" xfId="0" applyNumberFormat="1" applyFont="1" applyFill="1" applyBorder="1">
      <alignment vertical="center"/>
    </xf>
    <xf numFmtId="0" fontId="14" fillId="3" borderId="0" xfId="0" applyFont="1" applyFill="1">
      <alignment vertical="center"/>
    </xf>
    <xf numFmtId="0" fontId="13" fillId="3" borderId="0" xfId="0" applyFont="1" applyFill="1">
      <alignment vertical="center"/>
    </xf>
    <xf numFmtId="168" fontId="13" fillId="2" borderId="12" xfId="0" applyNumberFormat="1" applyFont="1" applyFill="1" applyBorder="1">
      <alignment vertical="center"/>
    </xf>
    <xf numFmtId="167" fontId="8" fillId="2" borderId="12" xfId="2" applyNumberFormat="1" applyFont="1" applyFill="1" applyBorder="1" applyAlignment="1" applyProtection="1">
      <alignment horizontal="center" vertical="center" wrapText="1"/>
    </xf>
    <xf numFmtId="0" fontId="13" fillId="0" borderId="0" xfId="0" applyFont="1" applyAlignment="1">
      <alignment horizontal="center"/>
    </xf>
    <xf numFmtId="0" fontId="13" fillId="0" borderId="0" xfId="0" applyFont="1" applyAlignment="1"/>
    <xf numFmtId="0" fontId="14" fillId="0" borderId="0" xfId="0" applyFont="1" applyAlignment="1"/>
    <xf numFmtId="3" fontId="13" fillId="0" borderId="12" xfId="1" quotePrefix="1" applyNumberFormat="1" applyFont="1" applyBorder="1" applyAlignment="1" applyProtection="1">
      <alignment horizontal="center" vertical="center" wrapText="1"/>
    </xf>
    <xf numFmtId="0" fontId="13" fillId="3" borderId="0" xfId="0" applyFont="1" applyFill="1" applyAlignment="1"/>
    <xf numFmtId="169" fontId="14" fillId="0" borderId="12" xfId="2" applyFont="1" applyBorder="1" applyAlignment="1" applyProtection="1">
      <alignment horizontal="right" vertical="center"/>
    </xf>
    <xf numFmtId="169" fontId="13" fillId="0" borderId="12" xfId="2" quotePrefix="1" applyFont="1" applyBorder="1" applyAlignment="1" applyProtection="1">
      <alignment horizontal="center" vertical="center" wrapText="1"/>
    </xf>
    <xf numFmtId="0" fontId="14" fillId="4" borderId="0" xfId="0" applyFont="1" applyFill="1">
      <alignment vertical="center"/>
    </xf>
    <xf numFmtId="0" fontId="14" fillId="0" borderId="12" xfId="0" applyFont="1" applyBorder="1" applyAlignment="1">
      <alignment horizontal="center" vertical="center"/>
    </xf>
    <xf numFmtId="0" fontId="14" fillId="0" borderId="12" xfId="0" applyFont="1" applyBorder="1" applyAlignment="1">
      <alignment horizontal="left" vertical="center" wrapText="1"/>
    </xf>
    <xf numFmtId="169" fontId="14" fillId="0" borderId="12" xfId="2" applyFont="1" applyBorder="1" applyAlignment="1" applyProtection="1">
      <alignment vertical="center"/>
    </xf>
    <xf numFmtId="0" fontId="13" fillId="0" borderId="0" xfId="0" applyFont="1">
      <alignment vertical="center"/>
    </xf>
    <xf numFmtId="0" fontId="16" fillId="0" borderId="12" xfId="0" applyFont="1" applyBorder="1" applyAlignment="1">
      <alignment horizontal="center" vertical="center"/>
    </xf>
    <xf numFmtId="0" fontId="16" fillId="0" borderId="12" xfId="0" applyFont="1" applyBorder="1" applyAlignment="1">
      <alignment horizontal="left" vertical="center"/>
    </xf>
    <xf numFmtId="169" fontId="16" fillId="0" borderId="12" xfId="2" applyFont="1" applyBorder="1" applyAlignment="1" applyProtection="1">
      <alignment horizontal="right" vertical="center"/>
    </xf>
    <xf numFmtId="169" fontId="13" fillId="0" borderId="12" xfId="2" applyFont="1" applyBorder="1" applyAlignment="1" applyProtection="1">
      <alignment horizontal="right" vertical="center"/>
    </xf>
    <xf numFmtId="169" fontId="13" fillId="0" borderId="12" xfId="2" applyFont="1" applyBorder="1" applyAlignment="1" applyProtection="1">
      <alignment vertical="center"/>
    </xf>
    <xf numFmtId="0" fontId="15" fillId="0" borderId="0" xfId="0" applyFont="1">
      <alignment vertical="center"/>
    </xf>
    <xf numFmtId="0" fontId="13" fillId="0" borderId="12" xfId="0" applyFont="1" applyBorder="1" applyAlignment="1">
      <alignment horizontal="center" vertical="center"/>
    </xf>
    <xf numFmtId="0" fontId="13" fillId="0" borderId="12" xfId="0" applyFont="1" applyBorder="1" applyAlignment="1">
      <alignment horizontal="left" vertical="center" wrapText="1"/>
    </xf>
    <xf numFmtId="169" fontId="15" fillId="0" borderId="12" xfId="2" applyFont="1" applyBorder="1" applyAlignment="1" applyProtection="1">
      <alignment vertical="center"/>
    </xf>
    <xf numFmtId="169" fontId="15" fillId="0" borderId="12" xfId="2" applyFont="1" applyBorder="1" applyAlignment="1" applyProtection="1">
      <alignment horizontal="right" vertical="center"/>
    </xf>
    <xf numFmtId="0" fontId="13" fillId="0" borderId="12" xfId="0" applyFont="1" applyBorder="1" applyAlignment="1">
      <alignment horizontal="left" vertical="center"/>
    </xf>
    <xf numFmtId="0" fontId="16" fillId="0" borderId="12" xfId="0" applyFont="1" applyBorder="1" applyAlignment="1">
      <alignment horizontal="center" vertical="center" wrapText="1"/>
    </xf>
    <xf numFmtId="0" fontId="16" fillId="0" borderId="12" xfId="0" applyFont="1" applyBorder="1" applyAlignment="1">
      <alignment horizontal="left" vertical="center" wrapText="1"/>
    </xf>
    <xf numFmtId="0" fontId="14" fillId="0" borderId="0" xfId="0" applyFont="1">
      <alignment vertical="center"/>
    </xf>
    <xf numFmtId="0" fontId="13" fillId="4" borderId="0" xfId="0" applyFont="1" applyFill="1">
      <alignment vertical="center"/>
    </xf>
    <xf numFmtId="3" fontId="14" fillId="0" borderId="12" xfId="0" applyNumberFormat="1" applyFont="1" applyBorder="1" applyAlignment="1">
      <alignment horizontal="center" vertical="center" wrapText="1"/>
    </xf>
    <xf numFmtId="3" fontId="14" fillId="0" borderId="12" xfId="0" applyNumberFormat="1" applyFont="1" applyBorder="1" applyAlignment="1">
      <alignment horizontal="left" vertical="center" wrapText="1"/>
    </xf>
    <xf numFmtId="169" fontId="14" fillId="0" borderId="12" xfId="2" applyFont="1" applyBorder="1" applyAlignment="1" applyProtection="1">
      <alignment horizontal="right" vertical="center" wrapText="1"/>
    </xf>
    <xf numFmtId="165" fontId="16" fillId="0" borderId="12" xfId="2" applyNumberFormat="1" applyFont="1" applyBorder="1" applyAlignment="1" applyProtection="1">
      <alignment horizontal="center" vertical="center" wrapText="1"/>
    </xf>
    <xf numFmtId="165" fontId="16" fillId="0" borderId="12" xfId="2" applyNumberFormat="1" applyFont="1" applyBorder="1" applyAlignment="1" applyProtection="1">
      <alignment horizontal="left" vertical="center" wrapText="1"/>
    </xf>
    <xf numFmtId="169" fontId="16" fillId="0" borderId="12" xfId="2" applyFont="1" applyBorder="1" applyAlignment="1" applyProtection="1">
      <alignment horizontal="right" vertical="center" wrapText="1"/>
    </xf>
    <xf numFmtId="165" fontId="13" fillId="0" borderId="12" xfId="2" applyNumberFormat="1" applyFont="1" applyBorder="1" applyAlignment="1" applyProtection="1">
      <alignment horizontal="center" vertical="center" wrapText="1"/>
    </xf>
    <xf numFmtId="165" fontId="13" fillId="0" borderId="12" xfId="2" applyNumberFormat="1" applyFont="1" applyBorder="1" applyAlignment="1" applyProtection="1">
      <alignment horizontal="left" vertical="center" wrapText="1"/>
    </xf>
    <xf numFmtId="169" fontId="13" fillId="0" borderId="12" xfId="2" applyFont="1" applyBorder="1" applyAlignment="1" applyProtection="1">
      <alignment horizontal="right" vertical="center" wrapText="1"/>
    </xf>
    <xf numFmtId="3" fontId="13" fillId="0" borderId="12" xfId="5" quotePrefix="1" applyNumberFormat="1" applyFont="1" applyBorder="1" applyAlignment="1" applyProtection="1">
      <alignment horizontal="center" vertical="center" wrapText="1"/>
    </xf>
    <xf numFmtId="3" fontId="13" fillId="0" borderId="12" xfId="5" applyNumberFormat="1" applyFont="1" applyBorder="1" applyAlignment="1" applyProtection="1">
      <alignment horizontal="justify" vertical="center" wrapText="1"/>
    </xf>
    <xf numFmtId="3" fontId="16" fillId="0" borderId="12" xfId="5" applyNumberFormat="1" applyFont="1" applyBorder="1" applyAlignment="1" applyProtection="1">
      <alignment horizontal="center" vertical="center" wrapText="1"/>
    </xf>
    <xf numFmtId="3" fontId="16" fillId="0" borderId="12" xfId="5" applyNumberFormat="1" applyFont="1" applyBorder="1" applyAlignment="1" applyProtection="1">
      <alignment horizontal="justify" vertical="center" wrapText="1"/>
    </xf>
    <xf numFmtId="3" fontId="16" fillId="0" borderId="12" xfId="6" applyNumberFormat="1" applyFont="1" applyBorder="1" applyAlignment="1" applyProtection="1">
      <alignment horizontal="center" vertical="center"/>
    </xf>
    <xf numFmtId="3" fontId="16" fillId="0" borderId="12" xfId="5" applyNumberFormat="1" applyFont="1" applyBorder="1" applyAlignment="1" applyProtection="1">
      <alignment horizontal="left" vertical="center" wrapText="1"/>
    </xf>
    <xf numFmtId="3" fontId="13" fillId="0" borderId="12" xfId="6" applyNumberFormat="1" applyFont="1" applyBorder="1" applyAlignment="1" applyProtection="1">
      <alignment horizontal="center" vertical="center"/>
    </xf>
    <xf numFmtId="3" fontId="13" fillId="0" borderId="12" xfId="5" applyNumberFormat="1" applyFont="1" applyBorder="1" applyAlignment="1" applyProtection="1">
      <alignment horizontal="left" vertical="center" wrapText="1"/>
    </xf>
    <xf numFmtId="3" fontId="13" fillId="0" borderId="12" xfId="5" applyNumberFormat="1" applyFont="1" applyBorder="1" applyAlignment="1" applyProtection="1">
      <alignment horizontal="center" vertical="center" wrapText="1"/>
    </xf>
    <xf numFmtId="169" fontId="13" fillId="0" borderId="12" xfId="2" applyFont="1" applyBorder="1" applyAlignment="1" applyProtection="1">
      <alignment horizontal="right" vertical="center" shrinkToFit="1"/>
    </xf>
    <xf numFmtId="169" fontId="13" fillId="0" borderId="0" xfId="2" applyFont="1" applyAlignment="1" applyProtection="1"/>
    <xf numFmtId="0" fontId="18" fillId="0" borderId="12" xfId="0" applyFont="1" applyBorder="1" applyAlignment="1">
      <alignment horizontal="center" vertical="center" wrapText="1"/>
    </xf>
    <xf numFmtId="164" fontId="4" fillId="0" borderId="12" xfId="0" applyNumberFormat="1" applyFont="1" applyBorder="1">
      <alignment vertical="center"/>
    </xf>
    <xf numFmtId="0" fontId="13" fillId="2" borderId="0" xfId="0" applyFont="1" applyFill="1" applyAlignment="1">
      <alignment horizontal="center" vertical="center"/>
    </xf>
    <xf numFmtId="3" fontId="13" fillId="2" borderId="12" xfId="1" quotePrefix="1" applyNumberFormat="1" applyFont="1" applyFill="1" applyBorder="1" applyAlignment="1" applyProtection="1">
      <alignment horizontal="center" vertical="center" wrapText="1"/>
    </xf>
    <xf numFmtId="3" fontId="14" fillId="2" borderId="12" xfId="1" quotePrefix="1" applyNumberFormat="1" applyFont="1" applyFill="1" applyBorder="1" applyAlignment="1" applyProtection="1">
      <alignment horizontal="center" vertical="center" wrapText="1"/>
    </xf>
    <xf numFmtId="1" fontId="13" fillId="2" borderId="12" xfId="1" applyNumberFormat="1" applyFont="1" applyFill="1" applyBorder="1" applyAlignment="1" applyProtection="1">
      <alignment horizontal="center" vertical="center" wrapText="1"/>
    </xf>
    <xf numFmtId="165" fontId="13" fillId="2" borderId="12" xfId="7" applyNumberFormat="1" applyFont="1" applyFill="1" applyBorder="1" applyAlignment="1" applyProtection="1">
      <alignment horizontal="right" vertical="center" wrapText="1"/>
    </xf>
    <xf numFmtId="165" fontId="13" fillId="2" borderId="0" xfId="0" applyNumberFormat="1" applyFont="1" applyFill="1">
      <alignment vertical="center"/>
    </xf>
    <xf numFmtId="0" fontId="19" fillId="2" borderId="0" xfId="0" applyFont="1" applyFill="1" applyAlignment="1"/>
    <xf numFmtId="0" fontId="13" fillId="2" borderId="12" xfId="8" applyFont="1" applyFill="1" applyBorder="1" applyAlignment="1" applyProtection="1">
      <alignment horizontal="left" vertical="center" wrapText="1"/>
    </xf>
    <xf numFmtId="165" fontId="13" fillId="2" borderId="12" xfId="7" applyNumberFormat="1" applyFont="1" applyFill="1" applyBorder="1" applyAlignment="1" applyProtection="1">
      <alignment horizontal="right" vertical="center" wrapText="1" shrinkToFit="1"/>
    </xf>
    <xf numFmtId="0" fontId="13" fillId="2" borderId="0" xfId="0" applyFont="1" applyFill="1" applyAlignment="1">
      <alignment horizontal="justify" vertical="center" wrapText="1"/>
    </xf>
    <xf numFmtId="0" fontId="13" fillId="2" borderId="0" xfId="0" applyFont="1" applyFill="1" applyAlignment="1">
      <alignment horizontal="center" vertical="center" wrapText="1"/>
    </xf>
    <xf numFmtId="1" fontId="13" fillId="2" borderId="0" xfId="1" applyNumberFormat="1" applyFont="1" applyFill="1" applyAlignment="1" applyProtection="1">
      <alignment horizontal="center" vertical="center" wrapText="1"/>
    </xf>
    <xf numFmtId="165" fontId="13" fillId="2" borderId="0" xfId="7" applyNumberFormat="1" applyFont="1" applyFill="1" applyAlignment="1" applyProtection="1">
      <alignment horizontal="right" vertical="center" wrapText="1"/>
    </xf>
    <xf numFmtId="170" fontId="8" fillId="2" borderId="0" xfId="7" applyNumberFormat="1" applyFont="1" applyFill="1" applyAlignment="1" applyProtection="1"/>
    <xf numFmtId="170" fontId="8" fillId="2" borderId="12" xfId="7" quotePrefix="1" applyNumberFormat="1" applyFont="1" applyFill="1" applyBorder="1" applyAlignment="1" applyProtection="1">
      <alignment horizontal="center" vertical="center" wrapText="1"/>
    </xf>
    <xf numFmtId="0" fontId="11" fillId="2" borderId="0" xfId="0" applyFont="1" applyFill="1" applyAlignment="1"/>
    <xf numFmtId="3" fontId="11" fillId="2" borderId="12" xfId="1" quotePrefix="1" applyNumberFormat="1" applyFont="1" applyFill="1" applyBorder="1" applyAlignment="1" applyProtection="1">
      <alignment horizontal="center" vertical="center" wrapText="1"/>
    </xf>
    <xf numFmtId="170" fontId="11" fillId="2" borderId="12" xfId="7" quotePrefix="1" applyNumberFormat="1" applyFont="1" applyFill="1" applyBorder="1" applyAlignment="1" applyProtection="1">
      <alignment horizontal="center" vertical="center" wrapText="1"/>
    </xf>
    <xf numFmtId="170" fontId="11" fillId="2" borderId="12" xfId="7" applyNumberFormat="1" applyFont="1" applyFill="1" applyBorder="1" applyAlignment="1" applyProtection="1">
      <alignment vertical="center"/>
    </xf>
    <xf numFmtId="170" fontId="9" fillId="2" borderId="12" xfId="7" applyNumberFormat="1" applyFont="1" applyFill="1" applyBorder="1" applyAlignment="1" applyProtection="1">
      <alignment vertical="center"/>
    </xf>
    <xf numFmtId="0" fontId="8" fillId="2" borderId="12" xfId="0" applyFont="1" applyFill="1" applyBorder="1" applyAlignment="1">
      <alignment horizontal="justify" vertical="center" wrapText="1"/>
    </xf>
    <xf numFmtId="170" fontId="8" fillId="2" borderId="12" xfId="7" applyNumberFormat="1" applyFont="1" applyFill="1" applyBorder="1" applyAlignment="1" applyProtection="1">
      <alignment horizontal="right" vertical="center" wrapText="1"/>
    </xf>
    <xf numFmtId="3" fontId="16" fillId="2" borderId="12" xfId="1" quotePrefix="1" applyNumberFormat="1" applyFont="1" applyFill="1" applyBorder="1" applyAlignment="1" applyProtection="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right"/>
    </xf>
    <xf numFmtId="3" fontId="8" fillId="2" borderId="12" xfId="1" quotePrefix="1" applyNumberFormat="1" applyFont="1" applyFill="1" applyBorder="1" applyAlignment="1" applyProtection="1">
      <alignment horizontal="right" vertical="center" wrapText="1"/>
    </xf>
    <xf numFmtId="171" fontId="9" fillId="2" borderId="12" xfId="1" quotePrefix="1" applyNumberFormat="1" applyFont="1" applyFill="1" applyBorder="1" applyAlignment="1" applyProtection="1">
      <alignment horizontal="center" vertical="center" wrapText="1"/>
    </xf>
    <xf numFmtId="3" fontId="9" fillId="2" borderId="12" xfId="1" quotePrefix="1" applyNumberFormat="1" applyFont="1" applyFill="1" applyBorder="1" applyAlignment="1" applyProtection="1">
      <alignment horizontal="right" vertical="center" wrapText="1"/>
    </xf>
    <xf numFmtId="0" fontId="11" fillId="2" borderId="12" xfId="0" applyFont="1" applyFill="1" applyBorder="1" applyAlignment="1">
      <alignment horizontal="center" vertical="center" wrapText="1"/>
    </xf>
    <xf numFmtId="0" fontId="10" fillId="2" borderId="12" xfId="0" applyFont="1" applyFill="1" applyBorder="1" applyAlignment="1">
      <alignment horizontal="center" vertical="center"/>
    </xf>
    <xf numFmtId="165" fontId="9" fillId="2" borderId="12" xfId="0" applyNumberFormat="1" applyFont="1" applyFill="1" applyBorder="1" applyAlignment="1">
      <alignment horizontal="right"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justify" vertical="center" wrapText="1"/>
    </xf>
    <xf numFmtId="168" fontId="9" fillId="2" borderId="12" xfId="0" applyNumberFormat="1" applyFont="1" applyFill="1" applyBorder="1">
      <alignment vertical="center"/>
    </xf>
    <xf numFmtId="165" fontId="8" fillId="2" borderId="12" xfId="7" applyNumberFormat="1" applyFont="1" applyFill="1" applyBorder="1" applyAlignment="1" applyProtection="1">
      <alignment horizontal="right" vertical="center" wrapText="1" shrinkToFit="1"/>
    </xf>
    <xf numFmtId="165" fontId="8" fillId="2" borderId="12" xfId="7" applyNumberFormat="1" applyFont="1" applyFill="1" applyBorder="1" applyAlignment="1" applyProtection="1">
      <alignment horizontal="right" vertical="center" wrapText="1"/>
    </xf>
    <xf numFmtId="0" fontId="10" fillId="2" borderId="0" xfId="0" applyFont="1" applyFill="1">
      <alignment vertical="center"/>
    </xf>
    <xf numFmtId="0" fontId="10" fillId="2" borderId="12" xfId="0" applyFont="1" applyFill="1" applyBorder="1" applyAlignment="1">
      <alignment vertical="center" wrapText="1"/>
    </xf>
    <xf numFmtId="0" fontId="10" fillId="2" borderId="12" xfId="0" applyFont="1" applyFill="1" applyBorder="1" applyAlignment="1">
      <alignment horizontal="center" vertical="center" wrapText="1"/>
    </xf>
    <xf numFmtId="0" fontId="10" fillId="2" borderId="12" xfId="0" applyFont="1" applyFill="1" applyBorder="1">
      <alignment vertical="center"/>
    </xf>
    <xf numFmtId="165" fontId="10" fillId="2" borderId="12" xfId="0" applyNumberFormat="1" applyFont="1" applyFill="1" applyBorder="1">
      <alignment vertical="center"/>
    </xf>
    <xf numFmtId="0" fontId="8" fillId="0" borderId="14" xfId="0" applyFont="1" applyBorder="1" applyAlignment="1">
      <alignment horizontal="left"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xf>
    <xf numFmtId="164" fontId="8" fillId="0" borderId="14" xfId="0" applyNumberFormat="1" applyFont="1" applyBorder="1" applyAlignment="1">
      <alignment horizontal="right" vertical="center" wrapText="1"/>
    </xf>
    <xf numFmtId="0" fontId="11" fillId="2" borderId="12" xfId="0" applyFont="1" applyFill="1" applyBorder="1" applyAlignment="1">
      <alignment horizontal="justify" vertical="center" wrapText="1"/>
    </xf>
    <xf numFmtId="172" fontId="11" fillId="2" borderId="12" xfId="0" applyNumberFormat="1" applyFont="1" applyFill="1" applyBorder="1">
      <alignment vertical="center"/>
    </xf>
    <xf numFmtId="165" fontId="8" fillId="2" borderId="12" xfId="2" applyNumberFormat="1" applyFont="1" applyFill="1" applyBorder="1" applyAlignment="1" applyProtection="1">
      <alignment horizontal="center" vertical="center" wrapText="1"/>
    </xf>
    <xf numFmtId="0" fontId="1" fillId="2" borderId="0" xfId="0" applyFont="1" applyFill="1">
      <alignment vertical="center"/>
    </xf>
    <xf numFmtId="0" fontId="2" fillId="2" borderId="0" xfId="0" applyFont="1" applyFill="1">
      <alignment vertical="center"/>
    </xf>
    <xf numFmtId="0" fontId="1" fillId="2" borderId="12" xfId="0" applyFont="1" applyFill="1" applyBorder="1">
      <alignment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right"/>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3" fontId="8" fillId="2" borderId="12" xfId="1" applyNumberFormat="1" applyFont="1" applyFill="1" applyBorder="1" applyAlignment="1" applyProtection="1">
      <alignment horizontal="center" vertical="center" wrapText="1"/>
    </xf>
    <xf numFmtId="3" fontId="8" fillId="2" borderId="1" xfId="1" applyNumberFormat="1" applyFont="1" applyFill="1" applyBorder="1" applyAlignment="1" applyProtection="1">
      <alignment horizontal="center" vertical="center" wrapText="1"/>
    </xf>
    <xf numFmtId="3" fontId="8" fillId="2" borderId="8" xfId="1" applyNumberFormat="1" applyFont="1" applyFill="1" applyBorder="1" applyAlignment="1" applyProtection="1">
      <alignment horizontal="center" vertical="center" wrapText="1"/>
    </xf>
    <xf numFmtId="3" fontId="8" fillId="2" borderId="13" xfId="1" applyNumberFormat="1" applyFont="1" applyFill="1" applyBorder="1" applyAlignment="1" applyProtection="1">
      <alignment horizontal="center" vertical="center" wrapText="1"/>
    </xf>
    <xf numFmtId="3" fontId="8" fillId="2" borderId="5" xfId="1" applyNumberFormat="1" applyFont="1" applyFill="1" applyBorder="1" applyAlignment="1" applyProtection="1">
      <alignment horizontal="center" vertical="center" wrapText="1"/>
    </xf>
    <xf numFmtId="3" fontId="8" fillId="2" borderId="7"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center" vertical="center" wrapText="1"/>
    </xf>
    <xf numFmtId="3" fontId="8" fillId="2" borderId="4" xfId="1" applyNumberFormat="1" applyFont="1" applyFill="1" applyBorder="1" applyAlignment="1" applyProtection="1">
      <alignment horizontal="center" vertical="center" wrapText="1"/>
    </xf>
    <xf numFmtId="3" fontId="8" fillId="2" borderId="9" xfId="1" applyNumberFormat="1" applyFont="1" applyFill="1" applyBorder="1" applyAlignment="1" applyProtection="1">
      <alignment horizontal="center" vertical="center" wrapText="1"/>
    </xf>
    <xf numFmtId="3" fontId="8" fillId="2" borderId="11" xfId="1" applyNumberFormat="1" applyFont="1" applyFill="1" applyBorder="1" applyAlignment="1" applyProtection="1">
      <alignment horizontal="center" vertical="center" wrapText="1"/>
    </xf>
    <xf numFmtId="3" fontId="8" fillId="2" borderId="6" xfId="1" applyNumberFormat="1" applyFont="1" applyFill="1" applyBorder="1" applyAlignment="1" applyProtection="1">
      <alignment horizontal="center" vertical="center" wrapText="1"/>
    </xf>
    <xf numFmtId="0" fontId="10" fillId="2" borderId="0" xfId="0" applyFont="1" applyFill="1" applyAlignment="1">
      <alignment horizontal="center"/>
    </xf>
    <xf numFmtId="3" fontId="10" fillId="2" borderId="12" xfId="1" applyNumberFormat="1" applyFont="1" applyFill="1" applyBorder="1" applyAlignment="1" applyProtection="1">
      <alignment horizontal="center" vertical="center" wrapText="1"/>
    </xf>
    <xf numFmtId="3" fontId="8" fillId="2" borderId="3" xfId="1" applyNumberFormat="1" applyFont="1" applyFill="1" applyBorder="1" applyAlignment="1" applyProtection="1">
      <alignment horizontal="center" vertical="center" wrapText="1"/>
    </xf>
    <xf numFmtId="3" fontId="8" fillId="2" borderId="10" xfId="1" applyNumberFormat="1" applyFont="1" applyFill="1" applyBorder="1" applyAlignment="1" applyProtection="1">
      <alignment horizontal="center" vertical="center" wrapText="1"/>
    </xf>
    <xf numFmtId="0" fontId="9" fillId="2" borderId="0" xfId="0" applyFont="1" applyFill="1" applyAlignment="1">
      <alignment horizontal="center"/>
    </xf>
    <xf numFmtId="0" fontId="10" fillId="2" borderId="0" xfId="0" applyFont="1" applyFill="1" applyAlignment="1">
      <alignment horizontal="right"/>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3" fontId="10" fillId="2" borderId="1" xfId="1" applyNumberFormat="1" applyFont="1" applyFill="1" applyBorder="1" applyAlignment="1" applyProtection="1">
      <alignment horizontal="center" vertical="center" wrapText="1"/>
    </xf>
    <xf numFmtId="3" fontId="10" fillId="2" borderId="8" xfId="1" applyNumberFormat="1" applyFont="1" applyFill="1" applyBorder="1" applyAlignment="1" applyProtection="1">
      <alignment horizontal="center" vertical="center" wrapText="1"/>
    </xf>
    <xf numFmtId="3" fontId="10" fillId="2" borderId="13" xfId="1" applyNumberFormat="1" applyFont="1" applyFill="1" applyBorder="1" applyAlignment="1" applyProtection="1">
      <alignment horizontal="center" vertical="center" wrapText="1"/>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xf>
    <xf numFmtId="0" fontId="15" fillId="2" borderId="0" xfId="0" applyFont="1" applyFill="1" applyAlignment="1">
      <alignment horizontal="right"/>
    </xf>
    <xf numFmtId="0" fontId="14" fillId="2" borderId="0" xfId="0" applyFont="1" applyFill="1" applyAlignment="1">
      <alignment horizontal="center"/>
    </xf>
    <xf numFmtId="0" fontId="15" fillId="0" borderId="0" xfId="0" applyFont="1" applyAlignment="1">
      <alignment horizontal="right"/>
    </xf>
    <xf numFmtId="3" fontId="13" fillId="0" borderId="12" xfId="1" applyNumberFormat="1" applyFont="1" applyBorder="1" applyAlignment="1" applyProtection="1">
      <alignment horizontal="center" vertical="center" wrapText="1"/>
    </xf>
    <xf numFmtId="3" fontId="13" fillId="0" borderId="1" xfId="1" applyNumberFormat="1" applyFont="1" applyBorder="1" applyAlignment="1" applyProtection="1">
      <alignment horizontal="center" vertical="center" wrapText="1"/>
    </xf>
    <xf numFmtId="3" fontId="13" fillId="0" borderId="8" xfId="1" applyNumberFormat="1" applyFont="1" applyBorder="1" applyAlignment="1" applyProtection="1">
      <alignment horizontal="center" vertical="center" wrapText="1"/>
    </xf>
    <xf numFmtId="3" fontId="13" fillId="0" borderId="13" xfId="1" applyNumberFormat="1" applyFont="1" applyBorder="1" applyAlignment="1" applyProtection="1">
      <alignment horizontal="center" vertical="center" wrapText="1"/>
    </xf>
    <xf numFmtId="3" fontId="13" fillId="0" borderId="5" xfId="1" applyNumberFormat="1" applyFont="1" applyBorder="1" applyAlignment="1" applyProtection="1">
      <alignment horizontal="center" vertical="center" wrapText="1"/>
    </xf>
    <xf numFmtId="3" fontId="13" fillId="0" borderId="7" xfId="1" applyNumberFormat="1" applyFont="1" applyBorder="1" applyAlignment="1" applyProtection="1">
      <alignment horizontal="center" vertical="center" wrapText="1"/>
    </xf>
    <xf numFmtId="0" fontId="14" fillId="0" borderId="5" xfId="0" applyFont="1" applyBorder="1" applyAlignment="1">
      <alignment horizontal="center" vertical="center"/>
    </xf>
    <xf numFmtId="0" fontId="14" fillId="0" borderId="7" xfId="0" applyFont="1" applyBorder="1" applyAlignment="1">
      <alignment horizontal="center" vertical="center"/>
    </xf>
    <xf numFmtId="3" fontId="13" fillId="0" borderId="6" xfId="1" applyNumberFormat="1" applyFont="1" applyBorder="1" applyAlignment="1" applyProtection="1">
      <alignment horizontal="center" vertical="center" wrapText="1"/>
    </xf>
    <xf numFmtId="3" fontId="15" fillId="0" borderId="12" xfId="1" applyNumberFormat="1" applyFont="1" applyBorder="1" applyAlignment="1" applyProtection="1">
      <alignment horizontal="center" vertical="center" wrapText="1"/>
    </xf>
    <xf numFmtId="3" fontId="13" fillId="0" borderId="2" xfId="1" applyNumberFormat="1" applyFont="1" applyBorder="1" applyAlignment="1" applyProtection="1">
      <alignment horizontal="center" vertical="center" wrapText="1"/>
    </xf>
    <xf numFmtId="3" fontId="13" fillId="0" borderId="3" xfId="1" applyNumberFormat="1" applyFont="1" applyBorder="1" applyAlignment="1" applyProtection="1">
      <alignment horizontal="center" vertical="center" wrapText="1"/>
    </xf>
    <xf numFmtId="3" fontId="13" fillId="0" borderId="4" xfId="1" applyNumberFormat="1" applyFont="1" applyBorder="1" applyAlignment="1" applyProtection="1">
      <alignment horizontal="center" vertical="center" wrapText="1"/>
    </xf>
    <xf numFmtId="3" fontId="13" fillId="0" borderId="9" xfId="1" applyNumberFormat="1" applyFont="1" applyBorder="1" applyAlignment="1" applyProtection="1">
      <alignment horizontal="center" vertical="center" wrapText="1"/>
    </xf>
    <xf numFmtId="3" fontId="13" fillId="0" borderId="10" xfId="1" applyNumberFormat="1" applyFont="1" applyBorder="1" applyAlignment="1" applyProtection="1">
      <alignment horizontal="center" vertical="center" wrapText="1"/>
    </xf>
    <xf numFmtId="3" fontId="13" fillId="0" borderId="11" xfId="1" applyNumberFormat="1" applyFont="1" applyBorder="1" applyAlignment="1" applyProtection="1">
      <alignment horizontal="center" vertical="center" wrapText="1"/>
    </xf>
    <xf numFmtId="0" fontId="14"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xf>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3" fontId="13" fillId="2" borderId="12" xfId="1" applyNumberFormat="1" applyFont="1" applyFill="1" applyBorder="1" applyAlignment="1" applyProtection="1">
      <alignment horizontal="center" vertical="center" wrapText="1"/>
    </xf>
    <xf numFmtId="3" fontId="13" fillId="2" borderId="1" xfId="1" applyNumberFormat="1" applyFont="1" applyFill="1" applyBorder="1" applyAlignment="1" applyProtection="1">
      <alignment horizontal="center" vertical="center" wrapText="1"/>
    </xf>
    <xf numFmtId="3" fontId="13" fillId="2" borderId="8" xfId="1" applyNumberFormat="1" applyFont="1" applyFill="1" applyBorder="1" applyAlignment="1" applyProtection="1">
      <alignment horizontal="center" vertical="center" wrapText="1"/>
    </xf>
    <xf numFmtId="3" fontId="13" fillId="2" borderId="13" xfId="1" applyNumberFormat="1" applyFont="1" applyFill="1" applyBorder="1" applyAlignment="1" applyProtection="1">
      <alignment horizontal="center" vertical="center" wrapText="1"/>
    </xf>
    <xf numFmtId="3" fontId="15" fillId="2" borderId="1" xfId="1" applyNumberFormat="1" applyFont="1" applyFill="1" applyBorder="1" applyAlignment="1" applyProtection="1">
      <alignment horizontal="center" vertical="center" wrapText="1"/>
    </xf>
    <xf numFmtId="3" fontId="15" fillId="2" borderId="8" xfId="1" applyNumberFormat="1" applyFont="1" applyFill="1" applyBorder="1" applyAlignment="1" applyProtection="1">
      <alignment horizontal="center" vertical="center" wrapText="1"/>
    </xf>
    <xf numFmtId="3" fontId="15" fillId="2" borderId="13" xfId="1" applyNumberFormat="1" applyFont="1" applyFill="1" applyBorder="1" applyAlignment="1" applyProtection="1">
      <alignment horizontal="center" vertical="center" wrapText="1"/>
    </xf>
    <xf numFmtId="3" fontId="13" fillId="2" borderId="2" xfId="1" applyNumberFormat="1" applyFont="1" applyFill="1" applyBorder="1" applyAlignment="1" applyProtection="1">
      <alignment horizontal="center" vertical="center" wrapText="1"/>
    </xf>
    <xf numFmtId="3" fontId="13" fillId="2" borderId="4" xfId="1" applyNumberFormat="1" applyFont="1" applyFill="1" applyBorder="1" applyAlignment="1" applyProtection="1">
      <alignment horizontal="center" vertical="center" wrapText="1"/>
    </xf>
    <xf numFmtId="3" fontId="13" fillId="2" borderId="9" xfId="1" applyNumberFormat="1" applyFont="1" applyFill="1" applyBorder="1" applyAlignment="1" applyProtection="1">
      <alignment horizontal="center" vertical="center" wrapText="1"/>
    </xf>
    <xf numFmtId="3" fontId="13" fillId="2" borderId="11" xfId="1" applyNumberFormat="1" applyFont="1" applyFill="1" applyBorder="1" applyAlignment="1" applyProtection="1">
      <alignment horizontal="center" vertical="center" wrapText="1"/>
    </xf>
    <xf numFmtId="3" fontId="13" fillId="2" borderId="3" xfId="1" applyNumberFormat="1" applyFont="1" applyFill="1" applyBorder="1" applyAlignment="1" applyProtection="1">
      <alignment horizontal="center" vertical="center" wrapText="1"/>
    </xf>
    <xf numFmtId="3" fontId="13" fillId="2" borderId="10" xfId="1" applyNumberFormat="1" applyFont="1" applyFill="1" applyBorder="1" applyAlignment="1" applyProtection="1">
      <alignment horizontal="center" vertical="center" wrapText="1"/>
    </xf>
    <xf numFmtId="3" fontId="15" fillId="2" borderId="12" xfId="1" applyNumberFormat="1" applyFont="1" applyFill="1" applyBorder="1" applyAlignment="1" applyProtection="1">
      <alignment horizontal="center" vertical="center" wrapText="1"/>
    </xf>
    <xf numFmtId="170" fontId="8" fillId="2" borderId="1" xfId="7" applyNumberFormat="1" applyFont="1" applyFill="1" applyBorder="1" applyAlignment="1" applyProtection="1">
      <alignment horizontal="center" vertical="center" wrapText="1"/>
    </xf>
    <xf numFmtId="170" fontId="8" fillId="2" borderId="8" xfId="7" applyNumberFormat="1" applyFont="1" applyFill="1" applyBorder="1" applyAlignment="1" applyProtection="1">
      <alignment horizontal="center" vertical="center" wrapText="1"/>
    </xf>
    <xf numFmtId="170" fontId="8" fillId="2" borderId="13" xfId="7" applyNumberFormat="1" applyFont="1" applyFill="1" applyBorder="1" applyAlignment="1" applyProtection="1">
      <alignment horizontal="center" vertical="center" wrapText="1"/>
    </xf>
    <xf numFmtId="3" fontId="1" fillId="2" borderId="1" xfId="1" applyNumberFormat="1" applyFont="1" applyFill="1" applyBorder="1" applyAlignment="1" applyProtection="1">
      <alignment horizontal="center" vertical="center" wrapText="1"/>
    </xf>
    <xf numFmtId="3" fontId="1" fillId="2" borderId="8" xfId="1" applyNumberFormat="1" applyFont="1" applyFill="1" applyBorder="1" applyAlignment="1" applyProtection="1">
      <alignment horizontal="center" vertical="center" wrapText="1"/>
    </xf>
    <xf numFmtId="3" fontId="1" fillId="2" borderId="13" xfId="1" applyNumberFormat="1" applyFont="1" applyFill="1" applyBorder="1" applyAlignment="1" applyProtection="1">
      <alignment horizontal="center" vertical="center" wrapText="1"/>
    </xf>
    <xf numFmtId="3" fontId="1" fillId="2" borderId="12" xfId="1" applyNumberFormat="1" applyFont="1" applyFill="1" applyBorder="1" applyAlignment="1" applyProtection="1">
      <alignment horizontal="center" vertical="center" wrapText="1"/>
    </xf>
    <xf numFmtId="3" fontId="1" fillId="2" borderId="2" xfId="1" applyNumberFormat="1" applyFont="1" applyFill="1" applyBorder="1" applyAlignment="1" applyProtection="1">
      <alignment horizontal="center" vertical="center" wrapText="1"/>
    </xf>
    <xf numFmtId="3" fontId="1" fillId="2" borderId="3" xfId="1" applyNumberFormat="1" applyFont="1" applyFill="1" applyBorder="1" applyAlignment="1" applyProtection="1">
      <alignment horizontal="center" vertical="center" wrapText="1"/>
    </xf>
    <xf numFmtId="3" fontId="1" fillId="2" borderId="4" xfId="1" applyNumberFormat="1" applyFont="1" applyFill="1" applyBorder="1" applyAlignment="1" applyProtection="1">
      <alignment horizontal="center" vertical="center" wrapText="1"/>
    </xf>
    <xf numFmtId="3" fontId="1" fillId="2" borderId="9" xfId="1" applyNumberFormat="1" applyFont="1" applyFill="1" applyBorder="1" applyAlignment="1" applyProtection="1">
      <alignment horizontal="center" vertical="center" wrapText="1"/>
    </xf>
    <xf numFmtId="3" fontId="1" fillId="2" borderId="10" xfId="1" applyNumberFormat="1" applyFont="1" applyFill="1" applyBorder="1" applyAlignment="1" applyProtection="1">
      <alignment horizontal="center" vertical="center" wrapText="1"/>
    </xf>
    <xf numFmtId="3" fontId="1" fillId="2" borderId="11" xfId="1" applyNumberFormat="1" applyFont="1" applyFill="1" applyBorder="1" applyAlignment="1" applyProtection="1">
      <alignment horizontal="center" vertical="center" wrapText="1"/>
    </xf>
    <xf numFmtId="3" fontId="1" fillId="2" borderId="5" xfId="1" applyNumberFormat="1" applyFont="1" applyFill="1" applyBorder="1" applyAlignment="1" applyProtection="1">
      <alignment horizontal="center" vertical="center" wrapText="1"/>
    </xf>
    <xf numFmtId="3" fontId="1" fillId="2" borderId="6" xfId="1" applyNumberFormat="1" applyFont="1" applyFill="1" applyBorder="1" applyAlignment="1" applyProtection="1">
      <alignment horizontal="center" vertical="center" wrapText="1"/>
    </xf>
    <xf numFmtId="3" fontId="1" fillId="2" borderId="7" xfId="1" applyNumberFormat="1" applyFont="1" applyFill="1" applyBorder="1" applyAlignment="1" applyProtection="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right" vertical="center"/>
    </xf>
    <xf numFmtId="3" fontId="8" fillId="2" borderId="1" xfId="1" applyNumberFormat="1" applyFont="1" applyFill="1" applyBorder="1" applyAlignment="1" applyProtection="1">
      <alignment horizontal="right" vertical="center" wrapText="1"/>
    </xf>
    <xf numFmtId="3" fontId="8" fillId="2" borderId="8" xfId="1" applyNumberFormat="1" applyFont="1" applyFill="1" applyBorder="1" applyAlignment="1" applyProtection="1">
      <alignment horizontal="right" vertical="center" wrapText="1"/>
    </xf>
    <xf numFmtId="3" fontId="8" fillId="2" borderId="13" xfId="1" applyNumberFormat="1" applyFont="1" applyFill="1" applyBorder="1" applyAlignment="1" applyProtection="1">
      <alignment horizontal="right" vertical="center" wrapText="1"/>
    </xf>
  </cellXfs>
  <cellStyles count="9">
    <cellStyle name="Bình thường" xfId="0" builtinId="0"/>
    <cellStyle name="Bình thường 2" xfId="3" xr:uid="{00000000-0005-0000-0000-000003000000}"/>
    <cellStyle name="Dấu phẩy" xfId="2" builtinId="3"/>
    <cellStyle name="Dấu phẩy 2" xfId="4" xr:uid="{00000000-0005-0000-0000-000004000000}"/>
    <cellStyle name="Dấu phẩy 3" xfId="7" xr:uid="{00000000-0005-0000-0000-000007000000}"/>
    <cellStyle name="Normal 2 2" xfId="5" xr:uid="{00000000-0005-0000-0000-000005000000}"/>
    <cellStyle name="Normal_Bieu mau (CV )" xfId="1" xr:uid="{00000000-0005-0000-0000-000001000000}"/>
    <cellStyle name="Normal_Sheet1 (2)" xfId="6" xr:uid="{00000000-0005-0000-0000-000006000000}"/>
    <cellStyle name="Normal_Sheet1 (2)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www.wps.cn/officeDocument/2020/cellImage" Target="NUL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3"/>
  <sheetViews>
    <sheetView topLeftCell="A7" workbookViewId="0">
      <selection activeCell="S17" sqref="S17"/>
    </sheetView>
  </sheetViews>
  <sheetFormatPr defaultColWidth="10" defaultRowHeight="14.5" x14ac:dyDescent="0.35"/>
  <cols>
    <col min="2" max="2" width="39.54296875" customWidth="1"/>
    <col min="3" max="3" width="10.08984375" customWidth="1"/>
    <col min="4" max="4" width="13.453125" customWidth="1"/>
    <col min="5" max="5" width="14" customWidth="1"/>
    <col min="6" max="7" width="14.08984375" customWidth="1"/>
    <col min="8" max="8" width="17" customWidth="1"/>
    <col min="9" max="14" width="14.08984375" customWidth="1"/>
    <col min="15" max="15" width="13.90625" customWidth="1"/>
    <col min="16" max="21" width="14.08984375" customWidth="1"/>
    <col min="22" max="22" width="15" customWidth="1"/>
    <col min="252" max="252" width="39.54296875" customWidth="1"/>
    <col min="253" max="253" width="15.08984375" customWidth="1"/>
    <col min="254" max="262" width="14.08984375" customWidth="1"/>
    <col min="263" max="263" width="13.90625" customWidth="1"/>
    <col min="264" max="269" width="14.08984375" customWidth="1"/>
    <col min="270" max="270" width="15" customWidth="1"/>
    <col min="272" max="272" width="12" bestFit="1" customWidth="1"/>
    <col min="508" max="508" width="39.54296875" customWidth="1"/>
    <col min="509" max="509" width="15.08984375" customWidth="1"/>
    <col min="510" max="518" width="14.08984375" customWidth="1"/>
    <col min="519" max="519" width="13.90625" customWidth="1"/>
    <col min="520" max="525" width="14.08984375" customWidth="1"/>
    <col min="526" max="526" width="15" customWidth="1"/>
    <col min="528" max="528" width="12" bestFit="1" customWidth="1"/>
    <col min="764" max="764" width="39.54296875" customWidth="1"/>
    <col min="765" max="765" width="15.08984375" customWidth="1"/>
    <col min="766" max="774" width="14.08984375" customWidth="1"/>
    <col min="775" max="775" width="13.90625" customWidth="1"/>
    <col min="776" max="781" width="14.08984375" customWidth="1"/>
    <col min="782" max="782" width="15" customWidth="1"/>
    <col min="784" max="784" width="12" bestFit="1" customWidth="1"/>
    <col min="1020" max="1020" width="39.54296875" customWidth="1"/>
    <col min="1021" max="1021" width="15.08984375" customWidth="1"/>
    <col min="1022" max="1030" width="14.08984375" customWidth="1"/>
    <col min="1031" max="1031" width="13.90625" customWidth="1"/>
    <col min="1032" max="1037" width="14.08984375" customWidth="1"/>
    <col min="1038" max="1038" width="15" customWidth="1"/>
    <col min="1040" max="1040" width="12" bestFit="1" customWidth="1"/>
    <col min="1276" max="1276" width="39.54296875" customWidth="1"/>
    <col min="1277" max="1277" width="15.08984375" customWidth="1"/>
    <col min="1278" max="1286" width="14.08984375" customWidth="1"/>
    <col min="1287" max="1287" width="13.90625" customWidth="1"/>
    <col min="1288" max="1293" width="14.08984375" customWidth="1"/>
    <col min="1294" max="1294" width="15" customWidth="1"/>
    <col min="1296" max="1296" width="12" bestFit="1" customWidth="1"/>
    <col min="1532" max="1532" width="39.54296875" customWidth="1"/>
    <col min="1533" max="1533" width="15.08984375" customWidth="1"/>
    <col min="1534" max="1542" width="14.08984375" customWidth="1"/>
    <col min="1543" max="1543" width="13.90625" customWidth="1"/>
    <col min="1544" max="1549" width="14.08984375" customWidth="1"/>
    <col min="1550" max="1550" width="15" customWidth="1"/>
    <col min="1552" max="1552" width="12" bestFit="1" customWidth="1"/>
    <col min="1788" max="1788" width="39.54296875" customWidth="1"/>
    <col min="1789" max="1789" width="15.08984375" customWidth="1"/>
    <col min="1790" max="1798" width="14.08984375" customWidth="1"/>
    <col min="1799" max="1799" width="13.90625" customWidth="1"/>
    <col min="1800" max="1805" width="14.08984375" customWidth="1"/>
    <col min="1806" max="1806" width="15" customWidth="1"/>
    <col min="1808" max="1808" width="12" bestFit="1" customWidth="1"/>
    <col min="2044" max="2044" width="39.54296875" customWidth="1"/>
    <col min="2045" max="2045" width="15.08984375" customWidth="1"/>
    <col min="2046" max="2054" width="14.08984375" customWidth="1"/>
    <col min="2055" max="2055" width="13.90625" customWidth="1"/>
    <col min="2056" max="2061" width="14.08984375" customWidth="1"/>
    <col min="2062" max="2062" width="15" customWidth="1"/>
    <col min="2064" max="2064" width="12" bestFit="1" customWidth="1"/>
    <col min="2300" max="2300" width="39.54296875" customWidth="1"/>
    <col min="2301" max="2301" width="15.08984375" customWidth="1"/>
    <col min="2302" max="2310" width="14.08984375" customWidth="1"/>
    <col min="2311" max="2311" width="13.90625" customWidth="1"/>
    <col min="2312" max="2317" width="14.08984375" customWidth="1"/>
    <col min="2318" max="2318" width="15" customWidth="1"/>
    <col min="2320" max="2320" width="12" bestFit="1" customWidth="1"/>
    <col min="2556" max="2556" width="39.54296875" customWidth="1"/>
    <col min="2557" max="2557" width="15.08984375" customWidth="1"/>
    <col min="2558" max="2566" width="14.08984375" customWidth="1"/>
    <col min="2567" max="2567" width="13.90625" customWidth="1"/>
    <col min="2568" max="2573" width="14.08984375" customWidth="1"/>
    <col min="2574" max="2574" width="15" customWidth="1"/>
    <col min="2576" max="2576" width="12" bestFit="1" customWidth="1"/>
    <col min="2812" max="2812" width="39.54296875" customWidth="1"/>
    <col min="2813" max="2813" width="15.08984375" customWidth="1"/>
    <col min="2814" max="2822" width="14.08984375" customWidth="1"/>
    <col min="2823" max="2823" width="13.90625" customWidth="1"/>
    <col min="2824" max="2829" width="14.08984375" customWidth="1"/>
    <col min="2830" max="2830" width="15" customWidth="1"/>
    <col min="2832" max="2832" width="12" bestFit="1" customWidth="1"/>
    <col min="3068" max="3068" width="39.54296875" customWidth="1"/>
    <col min="3069" max="3069" width="15.08984375" customWidth="1"/>
    <col min="3070" max="3078" width="14.08984375" customWidth="1"/>
    <col min="3079" max="3079" width="13.90625" customWidth="1"/>
    <col min="3080" max="3085" width="14.08984375" customWidth="1"/>
    <col min="3086" max="3086" width="15" customWidth="1"/>
    <col min="3088" max="3088" width="12" bestFit="1" customWidth="1"/>
    <col min="3324" max="3324" width="39.54296875" customWidth="1"/>
    <col min="3325" max="3325" width="15.08984375" customWidth="1"/>
    <col min="3326" max="3334" width="14.08984375" customWidth="1"/>
    <col min="3335" max="3335" width="13.90625" customWidth="1"/>
    <col min="3336" max="3341" width="14.08984375" customWidth="1"/>
    <col min="3342" max="3342" width="15" customWidth="1"/>
    <col min="3344" max="3344" width="12" bestFit="1" customWidth="1"/>
    <col min="3580" max="3580" width="39.54296875" customWidth="1"/>
    <col min="3581" max="3581" width="15.08984375" customWidth="1"/>
    <col min="3582" max="3590" width="14.08984375" customWidth="1"/>
    <col min="3591" max="3591" width="13.90625" customWidth="1"/>
    <col min="3592" max="3597" width="14.08984375" customWidth="1"/>
    <col min="3598" max="3598" width="15" customWidth="1"/>
    <col min="3600" max="3600" width="12" bestFit="1" customWidth="1"/>
    <col min="3836" max="3836" width="39.54296875" customWidth="1"/>
    <col min="3837" max="3837" width="15.08984375" customWidth="1"/>
    <col min="3838" max="3846" width="14.08984375" customWidth="1"/>
    <col min="3847" max="3847" width="13.90625" customWidth="1"/>
    <col min="3848" max="3853" width="14.08984375" customWidth="1"/>
    <col min="3854" max="3854" width="15" customWidth="1"/>
    <col min="3856" max="3856" width="12" bestFit="1" customWidth="1"/>
    <col min="4092" max="4092" width="39.54296875" customWidth="1"/>
    <col min="4093" max="4093" width="15.08984375" customWidth="1"/>
    <col min="4094" max="4102" width="14.08984375" customWidth="1"/>
    <col min="4103" max="4103" width="13.90625" customWidth="1"/>
    <col min="4104" max="4109" width="14.08984375" customWidth="1"/>
    <col min="4110" max="4110" width="15" customWidth="1"/>
    <col min="4112" max="4112" width="12" bestFit="1" customWidth="1"/>
    <col min="4348" max="4348" width="39.54296875" customWidth="1"/>
    <col min="4349" max="4349" width="15.08984375" customWidth="1"/>
    <col min="4350" max="4358" width="14.08984375" customWidth="1"/>
    <col min="4359" max="4359" width="13.90625" customWidth="1"/>
    <col min="4360" max="4365" width="14.08984375" customWidth="1"/>
    <col min="4366" max="4366" width="15" customWidth="1"/>
    <col min="4368" max="4368" width="12" bestFit="1" customWidth="1"/>
    <col min="4604" max="4604" width="39.54296875" customWidth="1"/>
    <col min="4605" max="4605" width="15.08984375" customWidth="1"/>
    <col min="4606" max="4614" width="14.08984375" customWidth="1"/>
    <col min="4615" max="4615" width="13.90625" customWidth="1"/>
    <col min="4616" max="4621" width="14.08984375" customWidth="1"/>
    <col min="4622" max="4622" width="15" customWidth="1"/>
    <col min="4624" max="4624" width="12" bestFit="1" customWidth="1"/>
    <col min="4860" max="4860" width="39.54296875" customWidth="1"/>
    <col min="4861" max="4861" width="15.08984375" customWidth="1"/>
    <col min="4862" max="4870" width="14.08984375" customWidth="1"/>
    <col min="4871" max="4871" width="13.90625" customWidth="1"/>
    <col min="4872" max="4877" width="14.08984375" customWidth="1"/>
    <col min="4878" max="4878" width="15" customWidth="1"/>
    <col min="4880" max="4880" width="12" bestFit="1" customWidth="1"/>
    <col min="5116" max="5116" width="39.54296875" customWidth="1"/>
    <col min="5117" max="5117" width="15.08984375" customWidth="1"/>
    <col min="5118" max="5126" width="14.08984375" customWidth="1"/>
    <col min="5127" max="5127" width="13.90625" customWidth="1"/>
    <col min="5128" max="5133" width="14.08984375" customWidth="1"/>
    <col min="5134" max="5134" width="15" customWidth="1"/>
    <col min="5136" max="5136" width="12" bestFit="1" customWidth="1"/>
    <col min="5372" max="5372" width="39.54296875" customWidth="1"/>
    <col min="5373" max="5373" width="15.08984375" customWidth="1"/>
    <col min="5374" max="5382" width="14.08984375" customWidth="1"/>
    <col min="5383" max="5383" width="13.90625" customWidth="1"/>
    <col min="5384" max="5389" width="14.08984375" customWidth="1"/>
    <col min="5390" max="5390" width="15" customWidth="1"/>
    <col min="5392" max="5392" width="12" bestFit="1" customWidth="1"/>
    <col min="5628" max="5628" width="39.54296875" customWidth="1"/>
    <col min="5629" max="5629" width="15.08984375" customWidth="1"/>
    <col min="5630" max="5638" width="14.08984375" customWidth="1"/>
    <col min="5639" max="5639" width="13.90625" customWidth="1"/>
    <col min="5640" max="5645" width="14.08984375" customWidth="1"/>
    <col min="5646" max="5646" width="15" customWidth="1"/>
    <col min="5648" max="5648" width="12" bestFit="1" customWidth="1"/>
    <col min="5884" max="5884" width="39.54296875" customWidth="1"/>
    <col min="5885" max="5885" width="15.08984375" customWidth="1"/>
    <col min="5886" max="5894" width="14.08984375" customWidth="1"/>
    <col min="5895" max="5895" width="13.90625" customWidth="1"/>
    <col min="5896" max="5901" width="14.08984375" customWidth="1"/>
    <col min="5902" max="5902" width="15" customWidth="1"/>
    <col min="5904" max="5904" width="12" bestFit="1" customWidth="1"/>
    <col min="6140" max="6140" width="39.54296875" customWidth="1"/>
    <col min="6141" max="6141" width="15.08984375" customWidth="1"/>
    <col min="6142" max="6150" width="14.08984375" customWidth="1"/>
    <col min="6151" max="6151" width="13.90625" customWidth="1"/>
    <col min="6152" max="6157" width="14.08984375" customWidth="1"/>
    <col min="6158" max="6158" width="15" customWidth="1"/>
    <col min="6160" max="6160" width="12" bestFit="1" customWidth="1"/>
    <col min="6396" max="6396" width="39.54296875" customWidth="1"/>
    <col min="6397" max="6397" width="15.08984375" customWidth="1"/>
    <col min="6398" max="6406" width="14.08984375" customWidth="1"/>
    <col min="6407" max="6407" width="13.90625" customWidth="1"/>
    <col min="6408" max="6413" width="14.08984375" customWidth="1"/>
    <col min="6414" max="6414" width="15" customWidth="1"/>
    <col min="6416" max="6416" width="12" bestFit="1" customWidth="1"/>
    <col min="6652" max="6652" width="39.54296875" customWidth="1"/>
    <col min="6653" max="6653" width="15.08984375" customWidth="1"/>
    <col min="6654" max="6662" width="14.08984375" customWidth="1"/>
    <col min="6663" max="6663" width="13.90625" customWidth="1"/>
    <col min="6664" max="6669" width="14.08984375" customWidth="1"/>
    <col min="6670" max="6670" width="15" customWidth="1"/>
    <col min="6672" max="6672" width="12" bestFit="1" customWidth="1"/>
    <col min="6908" max="6908" width="39.54296875" customWidth="1"/>
    <col min="6909" max="6909" width="15.08984375" customWidth="1"/>
    <col min="6910" max="6918" width="14.08984375" customWidth="1"/>
    <col min="6919" max="6919" width="13.90625" customWidth="1"/>
    <col min="6920" max="6925" width="14.08984375" customWidth="1"/>
    <col min="6926" max="6926" width="15" customWidth="1"/>
    <col min="6928" max="6928" width="12" bestFit="1" customWidth="1"/>
    <col min="7164" max="7164" width="39.54296875" customWidth="1"/>
    <col min="7165" max="7165" width="15.08984375" customWidth="1"/>
    <col min="7166" max="7174" width="14.08984375" customWidth="1"/>
    <col min="7175" max="7175" width="13.90625" customWidth="1"/>
    <col min="7176" max="7181" width="14.08984375" customWidth="1"/>
    <col min="7182" max="7182" width="15" customWidth="1"/>
    <col min="7184" max="7184" width="12" bestFit="1" customWidth="1"/>
    <col min="7420" max="7420" width="39.54296875" customWidth="1"/>
    <col min="7421" max="7421" width="15.08984375" customWidth="1"/>
    <col min="7422" max="7430" width="14.08984375" customWidth="1"/>
    <col min="7431" max="7431" width="13.90625" customWidth="1"/>
    <col min="7432" max="7437" width="14.08984375" customWidth="1"/>
    <col min="7438" max="7438" width="15" customWidth="1"/>
    <col min="7440" max="7440" width="12" bestFit="1" customWidth="1"/>
    <col min="7676" max="7676" width="39.54296875" customWidth="1"/>
    <col min="7677" max="7677" width="15.08984375" customWidth="1"/>
    <col min="7678" max="7686" width="14.08984375" customWidth="1"/>
    <col min="7687" max="7687" width="13.90625" customWidth="1"/>
    <col min="7688" max="7693" width="14.08984375" customWidth="1"/>
    <col min="7694" max="7694" width="15" customWidth="1"/>
    <col min="7696" max="7696" width="12" bestFit="1" customWidth="1"/>
    <col min="7932" max="7932" width="39.54296875" customWidth="1"/>
    <col min="7933" max="7933" width="15.08984375" customWidth="1"/>
    <col min="7934" max="7942" width="14.08984375" customWidth="1"/>
    <col min="7943" max="7943" width="13.90625" customWidth="1"/>
    <col min="7944" max="7949" width="14.08984375" customWidth="1"/>
    <col min="7950" max="7950" width="15" customWidth="1"/>
    <col min="7952" max="7952" width="12" bestFit="1" customWidth="1"/>
    <col min="8188" max="8188" width="39.54296875" customWidth="1"/>
    <col min="8189" max="8189" width="15.08984375" customWidth="1"/>
    <col min="8190" max="8198" width="14.08984375" customWidth="1"/>
    <col min="8199" max="8199" width="13.90625" customWidth="1"/>
    <col min="8200" max="8205" width="14.08984375" customWidth="1"/>
    <col min="8206" max="8206" width="15" customWidth="1"/>
    <col min="8208" max="8208" width="12" bestFit="1" customWidth="1"/>
    <col min="8444" max="8444" width="39.54296875" customWidth="1"/>
    <col min="8445" max="8445" width="15.08984375" customWidth="1"/>
    <col min="8446" max="8454" width="14.08984375" customWidth="1"/>
    <col min="8455" max="8455" width="13.90625" customWidth="1"/>
    <col min="8456" max="8461" width="14.08984375" customWidth="1"/>
    <col min="8462" max="8462" width="15" customWidth="1"/>
    <col min="8464" max="8464" width="12" bestFit="1" customWidth="1"/>
    <col min="8700" max="8700" width="39.54296875" customWidth="1"/>
    <col min="8701" max="8701" width="15.08984375" customWidth="1"/>
    <col min="8702" max="8710" width="14.08984375" customWidth="1"/>
    <col min="8711" max="8711" width="13.90625" customWidth="1"/>
    <col min="8712" max="8717" width="14.08984375" customWidth="1"/>
    <col min="8718" max="8718" width="15" customWidth="1"/>
    <col min="8720" max="8720" width="12" bestFit="1" customWidth="1"/>
    <col min="8956" max="8956" width="39.54296875" customWidth="1"/>
    <col min="8957" max="8957" width="15.08984375" customWidth="1"/>
    <col min="8958" max="8966" width="14.08984375" customWidth="1"/>
    <col min="8967" max="8967" width="13.90625" customWidth="1"/>
    <col min="8968" max="8973" width="14.08984375" customWidth="1"/>
    <col min="8974" max="8974" width="15" customWidth="1"/>
    <col min="8976" max="8976" width="12" bestFit="1" customWidth="1"/>
    <col min="9212" max="9212" width="39.54296875" customWidth="1"/>
    <col min="9213" max="9213" width="15.08984375" customWidth="1"/>
    <col min="9214" max="9222" width="14.08984375" customWidth="1"/>
    <col min="9223" max="9223" width="13.90625" customWidth="1"/>
    <col min="9224" max="9229" width="14.08984375" customWidth="1"/>
    <col min="9230" max="9230" width="15" customWidth="1"/>
    <col min="9232" max="9232" width="12" bestFit="1" customWidth="1"/>
    <col min="9468" max="9468" width="39.54296875" customWidth="1"/>
    <col min="9469" max="9469" width="15.08984375" customWidth="1"/>
    <col min="9470" max="9478" width="14.08984375" customWidth="1"/>
    <col min="9479" max="9479" width="13.90625" customWidth="1"/>
    <col min="9480" max="9485" width="14.08984375" customWidth="1"/>
    <col min="9486" max="9486" width="15" customWidth="1"/>
    <col min="9488" max="9488" width="12" bestFit="1" customWidth="1"/>
    <col min="9724" max="9724" width="39.54296875" customWidth="1"/>
    <col min="9725" max="9725" width="15.08984375" customWidth="1"/>
    <col min="9726" max="9734" width="14.08984375" customWidth="1"/>
    <col min="9735" max="9735" width="13.90625" customWidth="1"/>
    <col min="9736" max="9741" width="14.08984375" customWidth="1"/>
    <col min="9742" max="9742" width="15" customWidth="1"/>
    <col min="9744" max="9744" width="12" bestFit="1" customWidth="1"/>
    <col min="9980" max="9980" width="39.54296875" customWidth="1"/>
    <col min="9981" max="9981" width="15.08984375" customWidth="1"/>
    <col min="9982" max="9990" width="14.08984375" customWidth="1"/>
    <col min="9991" max="9991" width="13.90625" customWidth="1"/>
    <col min="9992" max="9997" width="14.08984375" customWidth="1"/>
    <col min="9998" max="9998" width="15" customWidth="1"/>
    <col min="10000" max="10000" width="12" bestFit="1" customWidth="1"/>
    <col min="10236" max="10236" width="39.54296875" customWidth="1"/>
    <col min="10237" max="10237" width="15.08984375" customWidth="1"/>
    <col min="10238" max="10246" width="14.08984375" customWidth="1"/>
    <col min="10247" max="10247" width="13.90625" customWidth="1"/>
    <col min="10248" max="10253" width="14.08984375" customWidth="1"/>
    <col min="10254" max="10254" width="15" customWidth="1"/>
    <col min="10256" max="10256" width="12" bestFit="1" customWidth="1"/>
    <col min="10492" max="10492" width="39.54296875" customWidth="1"/>
    <col min="10493" max="10493" width="15.08984375" customWidth="1"/>
    <col min="10494" max="10502" width="14.08984375" customWidth="1"/>
    <col min="10503" max="10503" width="13.90625" customWidth="1"/>
    <col min="10504" max="10509" width="14.08984375" customWidth="1"/>
    <col min="10510" max="10510" width="15" customWidth="1"/>
    <col min="10512" max="10512" width="12" bestFit="1" customWidth="1"/>
    <col min="10748" max="10748" width="39.54296875" customWidth="1"/>
    <col min="10749" max="10749" width="15.08984375" customWidth="1"/>
    <col min="10750" max="10758" width="14.08984375" customWidth="1"/>
    <col min="10759" max="10759" width="13.90625" customWidth="1"/>
    <col min="10760" max="10765" width="14.08984375" customWidth="1"/>
    <col min="10766" max="10766" width="15" customWidth="1"/>
    <col min="10768" max="10768" width="12" bestFit="1" customWidth="1"/>
    <col min="11004" max="11004" width="39.54296875" customWidth="1"/>
    <col min="11005" max="11005" width="15.08984375" customWidth="1"/>
    <col min="11006" max="11014" width="14.08984375" customWidth="1"/>
    <col min="11015" max="11015" width="13.90625" customWidth="1"/>
    <col min="11016" max="11021" width="14.08984375" customWidth="1"/>
    <col min="11022" max="11022" width="15" customWidth="1"/>
    <col min="11024" max="11024" width="12" bestFit="1" customWidth="1"/>
    <col min="11260" max="11260" width="39.54296875" customWidth="1"/>
    <col min="11261" max="11261" width="15.08984375" customWidth="1"/>
    <col min="11262" max="11270" width="14.08984375" customWidth="1"/>
    <col min="11271" max="11271" width="13.90625" customWidth="1"/>
    <col min="11272" max="11277" width="14.08984375" customWidth="1"/>
    <col min="11278" max="11278" width="15" customWidth="1"/>
    <col min="11280" max="11280" width="12" bestFit="1" customWidth="1"/>
    <col min="11516" max="11516" width="39.54296875" customWidth="1"/>
    <col min="11517" max="11517" width="15.08984375" customWidth="1"/>
    <col min="11518" max="11526" width="14.08984375" customWidth="1"/>
    <col min="11527" max="11527" width="13.90625" customWidth="1"/>
    <col min="11528" max="11533" width="14.08984375" customWidth="1"/>
    <col min="11534" max="11534" width="15" customWidth="1"/>
    <col min="11536" max="11536" width="12" bestFit="1" customWidth="1"/>
    <col min="11772" max="11772" width="39.54296875" customWidth="1"/>
    <col min="11773" max="11773" width="15.08984375" customWidth="1"/>
    <col min="11774" max="11782" width="14.08984375" customWidth="1"/>
    <col min="11783" max="11783" width="13.90625" customWidth="1"/>
    <col min="11784" max="11789" width="14.08984375" customWidth="1"/>
    <col min="11790" max="11790" width="15" customWidth="1"/>
    <col min="11792" max="11792" width="12" bestFit="1" customWidth="1"/>
    <col min="12028" max="12028" width="39.54296875" customWidth="1"/>
    <col min="12029" max="12029" width="15.08984375" customWidth="1"/>
    <col min="12030" max="12038" width="14.08984375" customWidth="1"/>
    <col min="12039" max="12039" width="13.90625" customWidth="1"/>
    <col min="12040" max="12045" width="14.08984375" customWidth="1"/>
    <col min="12046" max="12046" width="15" customWidth="1"/>
    <col min="12048" max="12048" width="12" bestFit="1" customWidth="1"/>
    <col min="12284" max="12284" width="39.54296875" customWidth="1"/>
    <col min="12285" max="12285" width="15.08984375" customWidth="1"/>
    <col min="12286" max="12294" width="14.08984375" customWidth="1"/>
    <col min="12295" max="12295" width="13.90625" customWidth="1"/>
    <col min="12296" max="12301" width="14.08984375" customWidth="1"/>
    <col min="12302" max="12302" width="15" customWidth="1"/>
    <col min="12304" max="12304" width="12" bestFit="1" customWidth="1"/>
    <col min="12540" max="12540" width="39.54296875" customWidth="1"/>
    <col min="12541" max="12541" width="15.08984375" customWidth="1"/>
    <col min="12542" max="12550" width="14.08984375" customWidth="1"/>
    <col min="12551" max="12551" width="13.90625" customWidth="1"/>
    <col min="12552" max="12557" width="14.08984375" customWidth="1"/>
    <col min="12558" max="12558" width="15" customWidth="1"/>
    <col min="12560" max="12560" width="12" bestFit="1" customWidth="1"/>
    <col min="12796" max="12796" width="39.54296875" customWidth="1"/>
    <col min="12797" max="12797" width="15.08984375" customWidth="1"/>
    <col min="12798" max="12806" width="14.08984375" customWidth="1"/>
    <col min="12807" max="12807" width="13.90625" customWidth="1"/>
    <col min="12808" max="12813" width="14.08984375" customWidth="1"/>
    <col min="12814" max="12814" width="15" customWidth="1"/>
    <col min="12816" max="12816" width="12" bestFit="1" customWidth="1"/>
    <col min="13052" max="13052" width="39.54296875" customWidth="1"/>
    <col min="13053" max="13053" width="15.08984375" customWidth="1"/>
    <col min="13054" max="13062" width="14.08984375" customWidth="1"/>
    <col min="13063" max="13063" width="13.90625" customWidth="1"/>
    <col min="13064" max="13069" width="14.08984375" customWidth="1"/>
    <col min="13070" max="13070" width="15" customWidth="1"/>
    <col min="13072" max="13072" width="12" bestFit="1" customWidth="1"/>
    <col min="13308" max="13308" width="39.54296875" customWidth="1"/>
    <col min="13309" max="13309" width="15.08984375" customWidth="1"/>
    <col min="13310" max="13318" width="14.08984375" customWidth="1"/>
    <col min="13319" max="13319" width="13.90625" customWidth="1"/>
    <col min="13320" max="13325" width="14.08984375" customWidth="1"/>
    <col min="13326" max="13326" width="15" customWidth="1"/>
    <col min="13328" max="13328" width="12" bestFit="1" customWidth="1"/>
    <col min="13564" max="13564" width="39.54296875" customWidth="1"/>
    <col min="13565" max="13565" width="15.08984375" customWidth="1"/>
    <col min="13566" max="13574" width="14.08984375" customWidth="1"/>
    <col min="13575" max="13575" width="13.90625" customWidth="1"/>
    <col min="13576" max="13581" width="14.08984375" customWidth="1"/>
    <col min="13582" max="13582" width="15" customWidth="1"/>
    <col min="13584" max="13584" width="12" bestFit="1" customWidth="1"/>
    <col min="13820" max="13820" width="39.54296875" customWidth="1"/>
    <col min="13821" max="13821" width="15.08984375" customWidth="1"/>
    <col min="13822" max="13830" width="14.08984375" customWidth="1"/>
    <col min="13831" max="13831" width="13.90625" customWidth="1"/>
    <col min="13832" max="13837" width="14.08984375" customWidth="1"/>
    <col min="13838" max="13838" width="15" customWidth="1"/>
    <col min="13840" max="13840" width="12" bestFit="1" customWidth="1"/>
    <col min="14076" max="14076" width="39.54296875" customWidth="1"/>
    <col min="14077" max="14077" width="15.08984375" customWidth="1"/>
    <col min="14078" max="14086" width="14.08984375" customWidth="1"/>
    <col min="14087" max="14087" width="13.90625" customWidth="1"/>
    <col min="14088" max="14093" width="14.08984375" customWidth="1"/>
    <col min="14094" max="14094" width="15" customWidth="1"/>
    <col min="14096" max="14096" width="12" bestFit="1" customWidth="1"/>
    <col min="14332" max="14332" width="39.54296875" customWidth="1"/>
    <col min="14333" max="14333" width="15.08984375" customWidth="1"/>
    <col min="14334" max="14342" width="14.08984375" customWidth="1"/>
    <col min="14343" max="14343" width="13.90625" customWidth="1"/>
    <col min="14344" max="14349" width="14.08984375" customWidth="1"/>
    <col min="14350" max="14350" width="15" customWidth="1"/>
    <col min="14352" max="14352" width="12" bestFit="1" customWidth="1"/>
    <col min="14588" max="14588" width="39.54296875" customWidth="1"/>
    <col min="14589" max="14589" width="15.08984375" customWidth="1"/>
    <col min="14590" max="14598" width="14.08984375" customWidth="1"/>
    <col min="14599" max="14599" width="13.90625" customWidth="1"/>
    <col min="14600" max="14605" width="14.08984375" customWidth="1"/>
    <col min="14606" max="14606" width="15" customWidth="1"/>
    <col min="14608" max="14608" width="12" bestFit="1" customWidth="1"/>
    <col min="14844" max="14844" width="39.54296875" customWidth="1"/>
    <col min="14845" max="14845" width="15.08984375" customWidth="1"/>
    <col min="14846" max="14854" width="14.08984375" customWidth="1"/>
    <col min="14855" max="14855" width="13.90625" customWidth="1"/>
    <col min="14856" max="14861" width="14.08984375" customWidth="1"/>
    <col min="14862" max="14862" width="15" customWidth="1"/>
    <col min="14864" max="14864" width="12" bestFit="1" customWidth="1"/>
    <col min="15100" max="15100" width="39.54296875" customWidth="1"/>
    <col min="15101" max="15101" width="15.08984375" customWidth="1"/>
    <col min="15102" max="15110" width="14.08984375" customWidth="1"/>
    <col min="15111" max="15111" width="13.90625" customWidth="1"/>
    <col min="15112" max="15117" width="14.08984375" customWidth="1"/>
    <col min="15118" max="15118" width="15" customWidth="1"/>
    <col min="15120" max="15120" width="12" bestFit="1" customWidth="1"/>
    <col min="15356" max="15356" width="39.54296875" customWidth="1"/>
    <col min="15357" max="15357" width="15.08984375" customWidth="1"/>
    <col min="15358" max="15366" width="14.08984375" customWidth="1"/>
    <col min="15367" max="15367" width="13.90625" customWidth="1"/>
    <col min="15368" max="15373" width="14.08984375" customWidth="1"/>
    <col min="15374" max="15374" width="15" customWidth="1"/>
    <col min="15376" max="15376" width="12" bestFit="1" customWidth="1"/>
    <col min="15612" max="15612" width="39.54296875" customWidth="1"/>
    <col min="15613" max="15613" width="15.08984375" customWidth="1"/>
    <col min="15614" max="15622" width="14.08984375" customWidth="1"/>
    <col min="15623" max="15623" width="13.90625" customWidth="1"/>
    <col min="15624" max="15629" width="14.08984375" customWidth="1"/>
    <col min="15630" max="15630" width="15" customWidth="1"/>
    <col min="15632" max="15632" width="12" bestFit="1" customWidth="1"/>
    <col min="15868" max="15868" width="39.54296875" customWidth="1"/>
    <col min="15869" max="15869" width="15.08984375" customWidth="1"/>
    <col min="15870" max="15878" width="14.08984375" customWidth="1"/>
    <col min="15879" max="15879" width="13.90625" customWidth="1"/>
    <col min="15880" max="15885" width="14.08984375" customWidth="1"/>
    <col min="15886" max="15886" width="15" customWidth="1"/>
    <col min="15888" max="15888" width="12" bestFit="1" customWidth="1"/>
    <col min="16124" max="16124" width="39.54296875" customWidth="1"/>
    <col min="16125" max="16125" width="15.08984375" customWidth="1"/>
    <col min="16126" max="16134" width="14.08984375" customWidth="1"/>
    <col min="16135" max="16135" width="13.90625" customWidth="1"/>
    <col min="16136" max="16141" width="14.08984375" customWidth="1"/>
    <col min="16142" max="16142" width="15" customWidth="1"/>
    <col min="16144" max="16144" width="12" bestFit="1" customWidth="1"/>
  </cols>
  <sheetData>
    <row r="1" spans="1:22" s="1" customFormat="1" ht="14" x14ac:dyDescent="0.3">
      <c r="A1" s="213" t="s">
        <v>486</v>
      </c>
      <c r="B1" s="213"/>
      <c r="C1" s="213"/>
      <c r="D1" s="213"/>
      <c r="E1" s="213"/>
      <c r="F1" s="213"/>
      <c r="G1" s="213"/>
      <c r="H1" s="213"/>
      <c r="I1" s="213"/>
      <c r="J1" s="213"/>
      <c r="K1" s="213"/>
      <c r="L1" s="213"/>
      <c r="M1" s="213"/>
      <c r="N1" s="213"/>
      <c r="O1" s="213"/>
      <c r="P1" s="213"/>
      <c r="Q1" s="213"/>
      <c r="R1" s="213"/>
      <c r="S1" s="213"/>
      <c r="T1" s="213"/>
      <c r="U1" s="213"/>
      <c r="V1" s="213"/>
    </row>
    <row r="2" spans="1:22" s="2" customFormat="1" ht="21.75" customHeight="1" x14ac:dyDescent="0.35">
      <c r="A2" s="214" t="s">
        <v>64</v>
      </c>
      <c r="B2" s="215"/>
      <c r="C2" s="215"/>
      <c r="D2" s="215"/>
      <c r="E2" s="215"/>
      <c r="F2" s="215"/>
      <c r="G2" s="215"/>
      <c r="H2" s="215"/>
      <c r="I2" s="215"/>
      <c r="J2" s="215"/>
      <c r="K2" s="215"/>
      <c r="L2" s="215"/>
      <c r="M2" s="215"/>
      <c r="N2" s="215"/>
      <c r="O2" s="215"/>
      <c r="P2" s="215"/>
      <c r="Q2" s="215"/>
      <c r="R2" s="215"/>
      <c r="S2" s="215"/>
      <c r="T2" s="215"/>
      <c r="U2" s="215"/>
      <c r="V2" s="215"/>
    </row>
    <row r="3" spans="1:22" s="1" customFormat="1" ht="14" x14ac:dyDescent="0.3">
      <c r="A3" s="216" t="s">
        <v>514</v>
      </c>
      <c r="B3" s="216"/>
      <c r="C3" s="216"/>
      <c r="D3" s="216"/>
      <c r="E3" s="216"/>
      <c r="F3" s="216"/>
      <c r="G3" s="216"/>
      <c r="H3" s="216"/>
      <c r="I3" s="216"/>
      <c r="J3" s="216"/>
      <c r="K3" s="216"/>
      <c r="L3" s="216"/>
      <c r="M3" s="216"/>
      <c r="N3" s="216"/>
      <c r="O3" s="216"/>
      <c r="P3" s="216"/>
      <c r="Q3" s="216"/>
      <c r="R3" s="216"/>
      <c r="S3" s="216"/>
      <c r="T3" s="216"/>
      <c r="U3" s="216"/>
      <c r="V3" s="216"/>
    </row>
    <row r="4" spans="1:22" s="1" customFormat="1" ht="14" x14ac:dyDescent="0.3">
      <c r="A4" s="217" t="s">
        <v>30</v>
      </c>
      <c r="B4" s="217"/>
      <c r="C4" s="217"/>
      <c r="D4" s="217"/>
      <c r="E4" s="217"/>
      <c r="F4" s="217"/>
      <c r="G4" s="217"/>
      <c r="H4" s="217"/>
      <c r="I4" s="217"/>
      <c r="J4" s="217"/>
      <c r="K4" s="217"/>
      <c r="L4" s="217"/>
      <c r="M4" s="217"/>
      <c r="N4" s="217"/>
      <c r="O4" s="217"/>
      <c r="P4" s="217"/>
      <c r="Q4" s="217"/>
      <c r="R4" s="217"/>
      <c r="S4" s="217"/>
      <c r="T4" s="217"/>
      <c r="U4" s="217"/>
      <c r="V4" s="217"/>
    </row>
    <row r="5" spans="1:22" ht="26.25" customHeight="1" x14ac:dyDescent="0.35">
      <c r="A5" s="206" t="s">
        <v>0</v>
      </c>
      <c r="B5" s="206" t="s">
        <v>50</v>
      </c>
      <c r="C5" s="218" t="s">
        <v>65</v>
      </c>
      <c r="D5" s="221" t="s">
        <v>51</v>
      </c>
      <c r="E5" s="222"/>
      <c r="F5" s="223"/>
      <c r="G5" s="210" t="s">
        <v>68</v>
      </c>
      <c r="H5" s="211"/>
      <c r="I5" s="211"/>
      <c r="J5" s="211"/>
      <c r="K5" s="211"/>
      <c r="L5" s="211"/>
      <c r="M5" s="211"/>
      <c r="N5" s="211"/>
      <c r="O5" s="211"/>
      <c r="P5" s="211"/>
      <c r="Q5" s="211"/>
      <c r="R5" s="211"/>
      <c r="S5" s="211"/>
      <c r="T5" s="211"/>
      <c r="U5" s="212"/>
      <c r="V5" s="218" t="s">
        <v>13</v>
      </c>
    </row>
    <row r="6" spans="1:22" ht="26.25" customHeight="1" x14ac:dyDescent="0.35">
      <c r="A6" s="207"/>
      <c r="B6" s="207"/>
      <c r="C6" s="219"/>
      <c r="D6" s="224"/>
      <c r="E6" s="225"/>
      <c r="F6" s="226"/>
      <c r="G6" s="210" t="s">
        <v>8</v>
      </c>
      <c r="H6" s="211"/>
      <c r="I6" s="212"/>
      <c r="J6" s="210" t="s">
        <v>9</v>
      </c>
      <c r="K6" s="211"/>
      <c r="L6" s="212"/>
      <c r="M6" s="210" t="s">
        <v>10</v>
      </c>
      <c r="N6" s="211"/>
      <c r="O6" s="212"/>
      <c r="P6" s="209" t="s">
        <v>11</v>
      </c>
      <c r="Q6" s="209"/>
      <c r="R6" s="209"/>
      <c r="S6" s="209" t="s">
        <v>12</v>
      </c>
      <c r="T6" s="209"/>
      <c r="U6" s="209"/>
      <c r="V6" s="219"/>
    </row>
    <row r="7" spans="1:22" ht="117" customHeight="1" x14ac:dyDescent="0.35">
      <c r="A7" s="208"/>
      <c r="B7" s="208"/>
      <c r="C7" s="220"/>
      <c r="D7" s="3" t="s">
        <v>66</v>
      </c>
      <c r="E7" s="3" t="s">
        <v>21</v>
      </c>
      <c r="F7" s="3" t="s">
        <v>67</v>
      </c>
      <c r="G7" s="3" t="s">
        <v>66</v>
      </c>
      <c r="H7" s="3" t="s">
        <v>69</v>
      </c>
      <c r="I7" s="3" t="s">
        <v>67</v>
      </c>
      <c r="J7" s="3" t="s">
        <v>66</v>
      </c>
      <c r="K7" s="3" t="s">
        <v>52</v>
      </c>
      <c r="L7" s="3" t="s">
        <v>67</v>
      </c>
      <c r="M7" s="3" t="s">
        <v>66</v>
      </c>
      <c r="N7" s="3" t="s">
        <v>70</v>
      </c>
      <c r="O7" s="3" t="s">
        <v>67</v>
      </c>
      <c r="P7" s="3" t="s">
        <v>66</v>
      </c>
      <c r="Q7" s="3" t="s">
        <v>72</v>
      </c>
      <c r="R7" s="3" t="s">
        <v>67</v>
      </c>
      <c r="S7" s="3" t="s">
        <v>73</v>
      </c>
      <c r="T7" s="3" t="s">
        <v>72</v>
      </c>
      <c r="U7" s="3" t="s">
        <v>67</v>
      </c>
      <c r="V7" s="220"/>
    </row>
    <row r="8" spans="1:22" x14ac:dyDescent="0.35">
      <c r="A8" s="4">
        <v>1</v>
      </c>
      <c r="B8" s="4">
        <v>2</v>
      </c>
      <c r="C8" s="4">
        <v>3</v>
      </c>
      <c r="D8" s="4">
        <v>4</v>
      </c>
      <c r="E8" s="4">
        <v>5</v>
      </c>
      <c r="F8" s="4">
        <v>6</v>
      </c>
      <c r="G8" s="4">
        <v>7</v>
      </c>
      <c r="H8" s="4">
        <v>8</v>
      </c>
      <c r="I8" s="4">
        <v>9</v>
      </c>
      <c r="J8" s="4">
        <v>10</v>
      </c>
      <c r="K8" s="4">
        <v>11</v>
      </c>
      <c r="L8" s="4">
        <v>12</v>
      </c>
      <c r="M8" s="4">
        <v>13</v>
      </c>
      <c r="N8" s="4">
        <v>14</v>
      </c>
      <c r="O8" s="4">
        <v>15</v>
      </c>
      <c r="P8" s="4">
        <v>16</v>
      </c>
      <c r="Q8" s="4">
        <v>17</v>
      </c>
      <c r="R8" s="4">
        <v>18</v>
      </c>
      <c r="S8" s="4">
        <v>19</v>
      </c>
      <c r="T8" s="4">
        <v>20</v>
      </c>
      <c r="U8" s="4">
        <v>21</v>
      </c>
      <c r="V8" s="4">
        <v>22</v>
      </c>
    </row>
    <row r="9" spans="1:22" x14ac:dyDescent="0.35">
      <c r="A9" s="5"/>
      <c r="B9" s="5" t="s">
        <v>53</v>
      </c>
      <c r="C9" s="6">
        <f>+C10</f>
        <v>128</v>
      </c>
      <c r="D9" s="7">
        <f>+D10</f>
        <v>1294957.976</v>
      </c>
      <c r="E9" s="7">
        <f>+E10</f>
        <v>1288890.6282309999</v>
      </c>
      <c r="F9" s="8">
        <f t="shared" ref="F9:F11" si="0">+E9/D9</f>
        <v>0.99531463732302605</v>
      </c>
      <c r="G9" s="7">
        <f>+G10</f>
        <v>27831</v>
      </c>
      <c r="H9" s="7">
        <f>+H10</f>
        <v>27831</v>
      </c>
      <c r="I9" s="9">
        <f t="shared" ref="I9" si="1">+I10</f>
        <v>1</v>
      </c>
      <c r="J9" s="7">
        <f>+J10</f>
        <v>194193</v>
      </c>
      <c r="K9" s="7">
        <f t="shared" ref="K9:T9" si="2">+K10</f>
        <v>192246.64500000002</v>
      </c>
      <c r="L9" s="9">
        <f t="shared" ref="L9" si="3">+L10</f>
        <v>0.98997721339080202</v>
      </c>
      <c r="M9" s="7">
        <f t="shared" si="2"/>
        <v>326169.37599999999</v>
      </c>
      <c r="N9" s="7">
        <f t="shared" si="2"/>
        <v>322048.38323099999</v>
      </c>
      <c r="O9" s="8">
        <f>+N9/M9</f>
        <v>0.98736548225483922</v>
      </c>
      <c r="P9" s="7">
        <f t="shared" si="2"/>
        <v>390615</v>
      </c>
      <c r="Q9" s="7">
        <f t="shared" si="2"/>
        <v>390615</v>
      </c>
      <c r="R9" s="9">
        <f t="shared" ref="R9:R11" si="4">+Q9/P9</f>
        <v>1</v>
      </c>
      <c r="S9" s="7">
        <f t="shared" si="2"/>
        <v>356149.6</v>
      </c>
      <c r="T9" s="7">
        <f t="shared" si="2"/>
        <v>356149.6</v>
      </c>
      <c r="U9" s="9">
        <f t="shared" ref="U9:U11" si="5">+T9/S9</f>
        <v>1</v>
      </c>
      <c r="V9" s="3"/>
    </row>
    <row r="10" spans="1:22" x14ac:dyDescent="0.35">
      <c r="A10" s="5" t="s">
        <v>39</v>
      </c>
      <c r="B10" s="10" t="s">
        <v>74</v>
      </c>
      <c r="C10" s="6">
        <f>+C11+C16+C19</f>
        <v>128</v>
      </c>
      <c r="D10" s="7">
        <f>+D11+D16+D19</f>
        <v>1294957.976</v>
      </c>
      <c r="E10" s="7">
        <f>+E11+E16+E19</f>
        <v>1288890.6282309999</v>
      </c>
      <c r="F10" s="8">
        <f t="shared" si="0"/>
        <v>0.99531463732302605</v>
      </c>
      <c r="G10" s="7">
        <f>+G11+G16+G19</f>
        <v>27831</v>
      </c>
      <c r="H10" s="7">
        <f>+H11+H16+H19</f>
        <v>27831</v>
      </c>
      <c r="I10" s="9">
        <f>+H10/G10</f>
        <v>1</v>
      </c>
      <c r="J10" s="7">
        <f>+J11+J16+J19</f>
        <v>194193</v>
      </c>
      <c r="K10" s="7">
        <f>+K11+K16+K19</f>
        <v>192246.64500000002</v>
      </c>
      <c r="L10" s="9">
        <f>+K10/J10</f>
        <v>0.98997721339080202</v>
      </c>
      <c r="M10" s="7">
        <f>+M11+M16+M19</f>
        <v>326169.37599999999</v>
      </c>
      <c r="N10" s="7">
        <f>+N11+N16+N19</f>
        <v>322048.38323099999</v>
      </c>
      <c r="O10" s="8">
        <f>+N10/M10</f>
        <v>0.98736548225483922</v>
      </c>
      <c r="P10" s="7">
        <f>+P11+P16+P19</f>
        <v>390615</v>
      </c>
      <c r="Q10" s="7">
        <f>+Q11+Q16+Q19</f>
        <v>390615</v>
      </c>
      <c r="R10" s="9">
        <f t="shared" si="4"/>
        <v>1</v>
      </c>
      <c r="S10" s="7">
        <f>+S11+S16+S19</f>
        <v>356149.6</v>
      </c>
      <c r="T10" s="7">
        <f>+T11+T16+T19</f>
        <v>356149.6</v>
      </c>
      <c r="U10" s="9">
        <f t="shared" si="5"/>
        <v>1</v>
      </c>
      <c r="V10" s="3"/>
    </row>
    <row r="11" spans="1:22" x14ac:dyDescent="0.35">
      <c r="A11" s="11" t="s">
        <v>33</v>
      </c>
      <c r="B11" s="12" t="s">
        <v>54</v>
      </c>
      <c r="C11" s="13">
        <f>+C12+C14</f>
        <v>17</v>
      </c>
      <c r="D11" s="14">
        <f>+D12+D14</f>
        <v>131833</v>
      </c>
      <c r="E11" s="14">
        <f>+E12+E14</f>
        <v>131821.84899999999</v>
      </c>
      <c r="F11" s="9">
        <f t="shared" si="0"/>
        <v>0.99991541571533671</v>
      </c>
      <c r="G11" s="14">
        <f>+G12+G14</f>
        <v>18731</v>
      </c>
      <c r="H11" s="14">
        <f>+H12+H14</f>
        <v>18731</v>
      </c>
      <c r="I11" s="9">
        <f>+H11/G11</f>
        <v>1</v>
      </c>
      <c r="J11" s="14">
        <f>+J12+J14</f>
        <v>22533</v>
      </c>
      <c r="K11" s="14">
        <f>+K12+K14</f>
        <v>22521.848999999998</v>
      </c>
      <c r="L11" s="8">
        <f>+K11/J11</f>
        <v>0.99950512581547057</v>
      </c>
      <c r="M11" s="14">
        <f>+M12</f>
        <v>30503</v>
      </c>
      <c r="N11" s="14">
        <f>+N12</f>
        <v>30503</v>
      </c>
      <c r="O11" s="9">
        <f>+N11/M11</f>
        <v>1</v>
      </c>
      <c r="P11" s="14">
        <f t="shared" ref="P11:T11" si="6">+P12</f>
        <v>28009</v>
      </c>
      <c r="Q11" s="14">
        <f t="shared" si="6"/>
        <v>28009</v>
      </c>
      <c r="R11" s="9">
        <f t="shared" si="4"/>
        <v>1</v>
      </c>
      <c r="S11" s="14">
        <f t="shared" si="6"/>
        <v>32057</v>
      </c>
      <c r="T11" s="14">
        <f t="shared" si="6"/>
        <v>32057</v>
      </c>
      <c r="U11" s="9">
        <f t="shared" si="5"/>
        <v>1</v>
      </c>
      <c r="V11" s="15"/>
    </row>
    <row r="12" spans="1:22" ht="28" x14ac:dyDescent="0.35">
      <c r="A12" s="16">
        <v>1</v>
      </c>
      <c r="B12" s="17" t="s">
        <v>55</v>
      </c>
      <c r="C12" s="18">
        <v>16</v>
      </c>
      <c r="D12" s="19">
        <f>+G12+J12+M12+P12+S12</f>
        <v>128875</v>
      </c>
      <c r="E12" s="19">
        <f>+H12+K12+N12+Q12+T12</f>
        <v>128875</v>
      </c>
      <c r="F12" s="20">
        <f>+E12/D12</f>
        <v>1</v>
      </c>
      <c r="G12" s="21">
        <f>+'NSĐP 21-25'!P20</f>
        <v>16653</v>
      </c>
      <c r="H12" s="21">
        <f>+G12</f>
        <v>16653</v>
      </c>
      <c r="I12" s="20">
        <f>+H12/G12</f>
        <v>1</v>
      </c>
      <c r="J12" s="21">
        <f>+'NSĐP 21-25'!U14+'NSĐP 21-25'!U20</f>
        <v>21653</v>
      </c>
      <c r="K12" s="21">
        <f>+J12</f>
        <v>21653</v>
      </c>
      <c r="L12" s="20">
        <f>+K12/J12</f>
        <v>1</v>
      </c>
      <c r="M12" s="21">
        <f>+'NSĐP 21-25'!Z13</f>
        <v>30503</v>
      </c>
      <c r="N12" s="21">
        <f>+'NSĐP 21-25'!AB13</f>
        <v>30503</v>
      </c>
      <c r="O12" s="20">
        <f>+N12/M12</f>
        <v>1</v>
      </c>
      <c r="P12" s="21">
        <f>+'NSĐP 21-25'!AE13</f>
        <v>28009</v>
      </c>
      <c r="Q12" s="21">
        <f>+P12</f>
        <v>28009</v>
      </c>
      <c r="R12" s="20">
        <f>+Q12/P12</f>
        <v>1</v>
      </c>
      <c r="S12" s="21">
        <f>+'NSĐP 21-25'!AJ13</f>
        <v>32057</v>
      </c>
      <c r="T12" s="21">
        <f>+S12</f>
        <v>32057</v>
      </c>
      <c r="U12" s="20">
        <f>+T12/S12</f>
        <v>1</v>
      </c>
      <c r="V12" s="18" t="s">
        <v>401</v>
      </c>
    </row>
    <row r="13" spans="1:22" x14ac:dyDescent="0.35">
      <c r="A13" s="16">
        <v>2</v>
      </c>
      <c r="B13" s="17" t="s">
        <v>56</v>
      </c>
      <c r="C13" s="18"/>
      <c r="D13" s="19"/>
      <c r="E13" s="19"/>
      <c r="F13" s="21"/>
      <c r="G13" s="21"/>
      <c r="H13" s="21"/>
      <c r="I13" s="21"/>
      <c r="J13" s="21"/>
      <c r="L13" s="21"/>
      <c r="M13" s="21"/>
      <c r="N13" s="21"/>
      <c r="O13" s="21"/>
      <c r="P13" s="21"/>
      <c r="Q13" s="21"/>
      <c r="R13" s="22"/>
      <c r="S13" s="22"/>
      <c r="T13" s="21"/>
      <c r="U13" s="21"/>
      <c r="V13" s="18"/>
    </row>
    <row r="14" spans="1:22" x14ac:dyDescent="0.35">
      <c r="A14" s="16">
        <v>3</v>
      </c>
      <c r="B14" s="17" t="s">
        <v>57</v>
      </c>
      <c r="C14" s="18">
        <v>1</v>
      </c>
      <c r="D14" s="19">
        <f>+G14+J14+M14+P14+S14</f>
        <v>2958</v>
      </c>
      <c r="E14" s="19">
        <f>+H14+K14+N14+Q14+T14</f>
        <v>2946.8490000000002</v>
      </c>
      <c r="F14" s="23">
        <f>+E14/D14</f>
        <v>0.99623022312373233</v>
      </c>
      <c r="G14" s="19">
        <f>+'NSĐP 21-25'!P41</f>
        <v>2078</v>
      </c>
      <c r="H14" s="19">
        <f>+G14</f>
        <v>2078</v>
      </c>
      <c r="I14" s="20">
        <f>+H14/G14</f>
        <v>1</v>
      </c>
      <c r="J14" s="19">
        <f>+'NSĐP 21-25'!U41</f>
        <v>880</v>
      </c>
      <c r="K14" s="19">
        <f>+'NSĐP 21-25'!W41</f>
        <v>868.84900000000005</v>
      </c>
      <c r="L14" s="23">
        <f>+K14/J14</f>
        <v>0.98732840909090913</v>
      </c>
      <c r="M14" s="19"/>
      <c r="N14" s="19"/>
      <c r="O14" s="19"/>
      <c r="P14" s="21"/>
      <c r="Q14" s="21"/>
      <c r="R14" s="22"/>
      <c r="S14" s="22"/>
      <c r="T14" s="21"/>
      <c r="U14" s="21"/>
      <c r="V14" s="18"/>
    </row>
    <row r="15" spans="1:22" x14ac:dyDescent="0.35">
      <c r="A15" s="16">
        <v>4</v>
      </c>
      <c r="B15" s="17" t="s">
        <v>58</v>
      </c>
      <c r="C15" s="18"/>
      <c r="D15" s="19"/>
      <c r="E15" s="19"/>
      <c r="F15" s="19"/>
      <c r="G15" s="19"/>
      <c r="H15" s="19"/>
      <c r="I15" s="19"/>
      <c r="J15" s="19"/>
      <c r="K15" s="19"/>
      <c r="L15" s="19"/>
      <c r="M15" s="19"/>
      <c r="N15" s="19"/>
      <c r="O15" s="19"/>
      <c r="P15" s="21"/>
      <c r="Q15" s="21"/>
      <c r="R15" s="22"/>
      <c r="S15" s="22"/>
      <c r="T15" s="21"/>
      <c r="U15" s="21"/>
      <c r="V15" s="18"/>
    </row>
    <row r="16" spans="1:22" x14ac:dyDescent="0.35">
      <c r="A16" s="5" t="s">
        <v>35</v>
      </c>
      <c r="B16" s="24" t="s">
        <v>59</v>
      </c>
      <c r="C16" s="3">
        <f>+C17</f>
        <v>22</v>
      </c>
      <c r="D16" s="25">
        <f>+D17</f>
        <v>662655</v>
      </c>
      <c r="E16" s="25">
        <f>+E17</f>
        <v>657966.348</v>
      </c>
      <c r="F16" s="8">
        <f t="shared" ref="F16:I16" si="7">+F17</f>
        <v>0.99292444484686604</v>
      </c>
      <c r="G16" s="25">
        <f>+G17</f>
        <v>9100</v>
      </c>
      <c r="H16" s="25">
        <f t="shared" si="7"/>
        <v>9100</v>
      </c>
      <c r="I16" s="9">
        <f t="shared" si="7"/>
        <v>1</v>
      </c>
      <c r="J16" s="25">
        <f>+J17</f>
        <v>64900</v>
      </c>
      <c r="K16" s="25">
        <f t="shared" ref="K16:L16" si="8">+K17</f>
        <v>64331.347999999998</v>
      </c>
      <c r="L16" s="8">
        <f t="shared" si="8"/>
        <v>0.99123802773497682</v>
      </c>
      <c r="M16" s="25">
        <f>+M17</f>
        <v>177004</v>
      </c>
      <c r="N16" s="25">
        <f>+N17</f>
        <v>172884</v>
      </c>
      <c r="O16" s="8">
        <f>+N16/M16</f>
        <v>0.97672368986011615</v>
      </c>
      <c r="P16" s="25">
        <f t="shared" ref="P16:Q16" si="9">+P17</f>
        <v>249750</v>
      </c>
      <c r="Q16" s="25">
        <f t="shared" si="9"/>
        <v>249750</v>
      </c>
      <c r="R16" s="9">
        <f t="shared" ref="R16" si="10">+Q16/P16</f>
        <v>1</v>
      </c>
      <c r="S16" s="25">
        <f t="shared" ref="S16" si="11">+S17</f>
        <v>161901</v>
      </c>
      <c r="T16" s="25">
        <f t="shared" ref="T16" si="12">+T17</f>
        <v>161901</v>
      </c>
      <c r="U16" s="9">
        <f t="shared" ref="U16" si="13">+T16/S16</f>
        <v>1</v>
      </c>
      <c r="V16" s="3"/>
    </row>
    <row r="17" spans="1:22" ht="28" x14ac:dyDescent="0.35">
      <c r="A17" s="16">
        <v>1</v>
      </c>
      <c r="B17" s="17" t="s">
        <v>60</v>
      </c>
      <c r="C17" s="18">
        <v>22</v>
      </c>
      <c r="D17" s="19">
        <f>+G17+J17+M17+P17+S17</f>
        <v>662655</v>
      </c>
      <c r="E17" s="19">
        <f>+H17+K17+N17+Q17+T17</f>
        <v>657966.348</v>
      </c>
      <c r="F17" s="23">
        <f>+E17/D17</f>
        <v>0.99292444484686604</v>
      </c>
      <c r="G17" s="19">
        <f>+'NSTW 21-25'!P13</f>
        <v>9100</v>
      </c>
      <c r="H17" s="19">
        <f>+G17</f>
        <v>9100</v>
      </c>
      <c r="I17" s="20">
        <f>+H17/G17</f>
        <v>1</v>
      </c>
      <c r="J17" s="19">
        <f>+'NSTW 21-25'!U13</f>
        <v>64900</v>
      </c>
      <c r="K17" s="19">
        <f>+'NSTW 21-25'!W13</f>
        <v>64331.347999999998</v>
      </c>
      <c r="L17" s="23">
        <f>+K17/J17</f>
        <v>0.99123802773497682</v>
      </c>
      <c r="M17" s="19">
        <f>+'NSTW 21-25'!Z13</f>
        <v>177004</v>
      </c>
      <c r="N17" s="19">
        <f>+'NSTW 21-25'!AB13</f>
        <v>172884</v>
      </c>
      <c r="O17" s="23">
        <f>+N17/M17</f>
        <v>0.97672368986011615</v>
      </c>
      <c r="P17" s="21">
        <f>+'NSTW 21-25'!AE13</f>
        <v>249750</v>
      </c>
      <c r="Q17" s="21">
        <f>+P17</f>
        <v>249750</v>
      </c>
      <c r="R17" s="20">
        <f>+Q17/P17</f>
        <v>1</v>
      </c>
      <c r="S17" s="21">
        <f>+'NSTW 21-25'!AJ13</f>
        <v>161901</v>
      </c>
      <c r="T17" s="21">
        <f>+S17</f>
        <v>161901</v>
      </c>
      <c r="U17" s="20">
        <f>+T17/S17</f>
        <v>1</v>
      </c>
      <c r="V17" s="18"/>
    </row>
    <row r="18" spans="1:22" x14ac:dyDescent="0.35">
      <c r="A18" s="16">
        <v>2</v>
      </c>
      <c r="B18" s="17" t="s">
        <v>45</v>
      </c>
      <c r="C18" s="18"/>
      <c r="D18" s="19"/>
      <c r="E18" s="19"/>
      <c r="F18" s="19"/>
      <c r="G18" s="19"/>
      <c r="H18" s="19"/>
      <c r="I18" s="19"/>
      <c r="J18" s="19"/>
      <c r="K18" s="19"/>
      <c r="L18" s="19"/>
      <c r="M18" s="19"/>
      <c r="N18" s="19"/>
      <c r="O18" s="19"/>
      <c r="P18" s="21"/>
      <c r="Q18" s="21"/>
      <c r="R18" s="22"/>
      <c r="S18" s="22"/>
      <c r="T18" s="21"/>
      <c r="U18" s="21"/>
      <c r="V18" s="18"/>
    </row>
    <row r="19" spans="1:22" s="26" customFormat="1" x14ac:dyDescent="0.35">
      <c r="A19" s="5" t="s">
        <v>48</v>
      </c>
      <c r="B19" s="24" t="s">
        <v>61</v>
      </c>
      <c r="C19" s="27">
        <f t="shared" ref="C19:E19" si="14">+C20+C21+C22</f>
        <v>89</v>
      </c>
      <c r="D19" s="25">
        <f t="shared" si="14"/>
        <v>500469.97600000002</v>
      </c>
      <c r="E19" s="25">
        <f t="shared" si="14"/>
        <v>499102.431231</v>
      </c>
      <c r="F19" s="23">
        <f>+E19/D19</f>
        <v>0.99726747890067224</v>
      </c>
      <c r="G19" s="25"/>
      <c r="H19" s="25"/>
      <c r="I19" s="25"/>
      <c r="J19" s="25">
        <f>+J20+J21+J22</f>
        <v>106760</v>
      </c>
      <c r="K19" s="25">
        <f>+K20+K21+K22</f>
        <v>105393.448</v>
      </c>
      <c r="L19" s="8">
        <f>+K19/J19</f>
        <v>0.98719977519670288</v>
      </c>
      <c r="M19" s="25">
        <f t="shared" ref="M19:N19" si="15">+M20+M21+M22</f>
        <v>118662.376</v>
      </c>
      <c r="N19" s="25">
        <f t="shared" si="15"/>
        <v>118661.383231</v>
      </c>
      <c r="O19" s="9">
        <f>+N19/M19</f>
        <v>0.99999163366659705</v>
      </c>
      <c r="P19" s="25">
        <f t="shared" ref="P19" si="16">+P20+P21+P22</f>
        <v>112856</v>
      </c>
      <c r="Q19" s="25">
        <f t="shared" ref="Q19" si="17">+Q20+Q21+Q22</f>
        <v>112856</v>
      </c>
      <c r="R19" s="9">
        <f t="shared" ref="R19:R22" si="18">+Q19/P19</f>
        <v>1</v>
      </c>
      <c r="S19" s="25">
        <f t="shared" ref="S19" si="19">+S20+S21+S22</f>
        <v>162191.6</v>
      </c>
      <c r="T19" s="25">
        <f t="shared" ref="T19" si="20">+T20+T21+T22</f>
        <v>162191.6</v>
      </c>
      <c r="U19" s="9">
        <f t="shared" ref="U19:U22" si="21">+T19/S19</f>
        <v>1</v>
      </c>
      <c r="V19" s="3"/>
    </row>
    <row r="20" spans="1:22" ht="42" x14ac:dyDescent="0.35">
      <c r="A20" s="16">
        <v>1</v>
      </c>
      <c r="B20" s="17" t="s">
        <v>46</v>
      </c>
      <c r="C20" s="18">
        <v>62</v>
      </c>
      <c r="D20" s="19">
        <f t="shared" ref="D20:E22" si="22">+G20+J20+M20+P20+S20</f>
        <v>262148.97600000002</v>
      </c>
      <c r="E20" s="19">
        <f t="shared" si="22"/>
        <v>262147.98323100002</v>
      </c>
      <c r="F20" s="20">
        <f>+E20/D20</f>
        <v>0.99999621295869567</v>
      </c>
      <c r="G20" s="19"/>
      <c r="H20" s="19"/>
      <c r="I20" s="19"/>
      <c r="J20" s="19">
        <f>+'dau tu CTMTQG 21-25'!U14</f>
        <v>31495</v>
      </c>
      <c r="K20" s="19">
        <f>+'dau tu CTMTQG 21-25'!W14</f>
        <v>31495</v>
      </c>
      <c r="L20" s="20">
        <f>+K20/J20</f>
        <v>1</v>
      </c>
      <c r="M20" s="19">
        <f>+'dau tu CTMTQG 21-25'!Z14</f>
        <v>50442.376000000004</v>
      </c>
      <c r="N20" s="19">
        <f>+'dau tu CTMTQG 21-25'!AB14</f>
        <v>50441.383231</v>
      </c>
      <c r="O20" s="20">
        <f t="shared" ref="O20:O22" si="23">+N20/M20</f>
        <v>0.99998031875025073</v>
      </c>
      <c r="P20" s="21">
        <f>+'dau tu CTMTQG 21-25'!AE14</f>
        <v>56960</v>
      </c>
      <c r="Q20" s="21">
        <f>+P20</f>
        <v>56960</v>
      </c>
      <c r="R20" s="20">
        <f t="shared" si="18"/>
        <v>1</v>
      </c>
      <c r="S20" s="21">
        <f>+'dau tu CTMTQG 21-25'!AJ14</f>
        <v>123251.6</v>
      </c>
      <c r="T20" s="21">
        <f>+S20</f>
        <v>123251.6</v>
      </c>
      <c r="U20" s="20">
        <f t="shared" si="21"/>
        <v>1</v>
      </c>
      <c r="V20" s="18"/>
    </row>
    <row r="21" spans="1:22" ht="28" x14ac:dyDescent="0.35">
      <c r="A21" s="16">
        <v>2</v>
      </c>
      <c r="B21" s="17" t="s">
        <v>62</v>
      </c>
      <c r="C21" s="18">
        <v>9</v>
      </c>
      <c r="D21" s="19">
        <f t="shared" si="22"/>
        <v>177197</v>
      </c>
      <c r="E21" s="19">
        <f t="shared" si="22"/>
        <v>176318.89299999998</v>
      </c>
      <c r="F21" s="23">
        <f>+E21/D21</f>
        <v>0.99504445899196925</v>
      </c>
      <c r="G21" s="19"/>
      <c r="H21" s="19"/>
      <c r="I21" s="19"/>
      <c r="J21" s="19">
        <f>+'dau tu CTMTQG 21-25'!U93</f>
        <v>59011</v>
      </c>
      <c r="K21" s="19">
        <f>+'dau tu CTMTQG 21-25'!W93</f>
        <v>58132.892999999996</v>
      </c>
      <c r="L21" s="23">
        <f>+K21/J21</f>
        <v>0.98511960481944039</v>
      </c>
      <c r="M21" s="19">
        <f>+'dau tu CTMTQG 21-25'!Z93</f>
        <v>49220</v>
      </c>
      <c r="N21" s="19">
        <f>+'dau tu CTMTQG 21-25'!AB93</f>
        <v>49220</v>
      </c>
      <c r="O21" s="20">
        <f t="shared" si="23"/>
        <v>1</v>
      </c>
      <c r="P21" s="21">
        <f>+'dau tu CTMTQG 21-25'!AE93</f>
        <v>51206</v>
      </c>
      <c r="Q21" s="21">
        <f>+P21</f>
        <v>51206</v>
      </c>
      <c r="R21" s="20">
        <f t="shared" si="18"/>
        <v>1</v>
      </c>
      <c r="S21" s="21">
        <f>+'dau tu CTMTQG 21-25'!AJ93</f>
        <v>17760</v>
      </c>
      <c r="T21" s="21">
        <f>+S21</f>
        <v>17760</v>
      </c>
      <c r="U21" s="20">
        <f t="shared" si="21"/>
        <v>1</v>
      </c>
      <c r="V21" s="18"/>
    </row>
    <row r="22" spans="1:22" ht="42" x14ac:dyDescent="0.35">
      <c r="A22" s="16">
        <v>3</v>
      </c>
      <c r="B22" s="17" t="s">
        <v>63</v>
      </c>
      <c r="C22" s="18">
        <v>18</v>
      </c>
      <c r="D22" s="19">
        <f t="shared" si="22"/>
        <v>61124</v>
      </c>
      <c r="E22" s="19">
        <f t="shared" si="22"/>
        <v>60635.555</v>
      </c>
      <c r="F22" s="23">
        <f>+E22/D22</f>
        <v>0.99200894902166092</v>
      </c>
      <c r="G22" s="19"/>
      <c r="H22" s="19"/>
      <c r="I22" s="19"/>
      <c r="J22" s="19">
        <f>+'dau tu CTMTQG 21-25'!U106</f>
        <v>16254</v>
      </c>
      <c r="K22" s="19">
        <f>+'dau tu CTMTQG 21-25'!W106</f>
        <v>15765.555</v>
      </c>
      <c r="L22" s="23">
        <f>+K22/J22</f>
        <v>0.96994924326319676</v>
      </c>
      <c r="M22" s="19">
        <f>+'dau tu CTMTQG 21-25'!Z106</f>
        <v>19000</v>
      </c>
      <c r="N22" s="19">
        <f>+'dau tu CTMTQG 21-25'!AB106</f>
        <v>19000</v>
      </c>
      <c r="O22" s="20">
        <f t="shared" si="23"/>
        <v>1</v>
      </c>
      <c r="P22" s="21">
        <f>+'dau tu CTMTQG 21-25'!AE106</f>
        <v>4690</v>
      </c>
      <c r="Q22" s="21">
        <f>+P22</f>
        <v>4690</v>
      </c>
      <c r="R22" s="20">
        <f t="shared" si="18"/>
        <v>1</v>
      </c>
      <c r="S22" s="21">
        <f>+'dau tu CTMTQG 21-25'!AJ106</f>
        <v>21180</v>
      </c>
      <c r="T22" s="21">
        <f>+S22</f>
        <v>21180</v>
      </c>
      <c r="U22" s="20">
        <f t="shared" si="21"/>
        <v>1</v>
      </c>
      <c r="V22" s="18"/>
    </row>
    <row r="23" spans="1:22" ht="42" x14ac:dyDescent="0.35">
      <c r="A23" s="5" t="s">
        <v>40</v>
      </c>
      <c r="B23" s="28" t="s">
        <v>111</v>
      </c>
      <c r="C23" s="29"/>
      <c r="D23" s="30"/>
      <c r="E23" s="30"/>
      <c r="F23" s="31"/>
      <c r="G23" s="31"/>
      <c r="H23" s="31"/>
      <c r="I23" s="31"/>
      <c r="J23" s="31"/>
      <c r="K23" s="31"/>
      <c r="L23" s="31"/>
      <c r="M23" s="31"/>
      <c r="N23" s="31"/>
      <c r="O23" s="31"/>
      <c r="P23" s="31"/>
      <c r="Q23" s="31"/>
      <c r="R23" s="31"/>
      <c r="S23" s="31"/>
      <c r="T23" s="31"/>
      <c r="U23" s="31"/>
      <c r="V23" s="29"/>
    </row>
  </sheetData>
  <mergeCells count="15">
    <mergeCell ref="A5:A7"/>
    <mergeCell ref="P6:R6"/>
    <mergeCell ref="G5:U5"/>
    <mergeCell ref="A1:V1"/>
    <mergeCell ref="A2:V2"/>
    <mergeCell ref="A3:V3"/>
    <mergeCell ref="A4:V4"/>
    <mergeCell ref="B5:B7"/>
    <mergeCell ref="S6:U6"/>
    <mergeCell ref="C5:C7"/>
    <mergeCell ref="G6:I6"/>
    <mergeCell ref="J6:L6"/>
    <mergeCell ref="M6:O6"/>
    <mergeCell ref="D5:F6"/>
    <mergeCell ref="V5:V7"/>
  </mergeCells>
  <pageMargins left="0.7" right="0.7" top="0.75" bottom="0.75" header="0.3" footer="0.3"/>
  <pageSetup paperSize="9" scale="3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2"/>
  <sheetViews>
    <sheetView tabSelected="1" view="pageBreakPreview" zoomScale="60" zoomScaleNormal="55" workbookViewId="0">
      <selection activeCell="B19" sqref="B19"/>
    </sheetView>
  </sheetViews>
  <sheetFormatPr defaultColWidth="9.08984375" defaultRowHeight="15.5" x14ac:dyDescent="0.35"/>
  <cols>
    <col min="1" max="1" width="5.453125" style="32" customWidth="1"/>
    <col min="2" max="2" width="52.54296875" style="33" customWidth="1"/>
    <col min="3" max="3" width="9.90625" style="178" customWidth="1"/>
    <col min="4" max="4" width="12.90625" style="178" customWidth="1"/>
    <col min="5" max="6" width="9.08984375" style="178"/>
    <col min="7" max="7" width="12.08984375" style="178" customWidth="1"/>
    <col min="8" max="12" width="11.54296875" style="33" customWidth="1"/>
    <col min="13" max="13" width="12.6328125" style="179" customWidth="1"/>
    <col min="14" max="16384" width="9.08984375" style="33"/>
  </cols>
  <sheetData>
    <row r="1" spans="1:17" s="34" customFormat="1" ht="15" x14ac:dyDescent="0.3">
      <c r="A1" s="242" t="s">
        <v>490</v>
      </c>
      <c r="B1" s="242"/>
      <c r="C1" s="242"/>
      <c r="D1" s="242"/>
      <c r="E1" s="242"/>
      <c r="F1" s="242"/>
      <c r="G1" s="242"/>
      <c r="H1" s="242"/>
      <c r="I1" s="242"/>
      <c r="J1" s="242"/>
      <c r="K1" s="242"/>
      <c r="L1" s="242"/>
      <c r="M1" s="242"/>
      <c r="N1" s="242"/>
      <c r="O1" s="242"/>
      <c r="P1" s="242"/>
    </row>
    <row r="2" spans="1:17" ht="33" customHeight="1" x14ac:dyDescent="0.35">
      <c r="A2" s="244" t="s">
        <v>547</v>
      </c>
      <c r="B2" s="245"/>
      <c r="C2" s="245"/>
      <c r="D2" s="245"/>
      <c r="E2" s="245"/>
      <c r="F2" s="245"/>
      <c r="G2" s="245"/>
      <c r="H2" s="245"/>
      <c r="I2" s="245"/>
      <c r="J2" s="245"/>
      <c r="K2" s="245"/>
      <c r="L2" s="245"/>
      <c r="M2" s="245"/>
      <c r="N2" s="245"/>
      <c r="O2" s="245"/>
      <c r="P2" s="245"/>
    </row>
    <row r="3" spans="1:17" x14ac:dyDescent="0.35">
      <c r="A3" s="238" t="str">
        <f>+'ODA 26-30'!A3:AC3</f>
        <v>(Kèm theo Nghị quyết số: 46 /NQ-HĐND ngày  29 tháng 10 năm 2024 của HĐND huyện Tủa Chùa</v>
      </c>
      <c r="B3" s="238"/>
      <c r="C3" s="238"/>
      <c r="D3" s="238"/>
      <c r="E3" s="238"/>
      <c r="F3" s="238"/>
      <c r="G3" s="238"/>
      <c r="H3" s="238"/>
      <c r="I3" s="238"/>
      <c r="J3" s="238"/>
      <c r="K3" s="238"/>
      <c r="L3" s="238"/>
      <c r="M3" s="238"/>
      <c r="N3" s="238"/>
      <c r="O3" s="238"/>
      <c r="P3" s="238"/>
    </row>
    <row r="4" spans="1:17" x14ac:dyDescent="0.35">
      <c r="A4" s="243" t="s">
        <v>30</v>
      </c>
      <c r="B4" s="243"/>
      <c r="C4" s="243"/>
      <c r="D4" s="243"/>
      <c r="E4" s="243"/>
      <c r="F4" s="243"/>
      <c r="G4" s="243"/>
      <c r="H4" s="243"/>
      <c r="I4" s="243"/>
      <c r="J4" s="243"/>
      <c r="K4" s="243"/>
      <c r="L4" s="243"/>
      <c r="M4" s="243"/>
      <c r="N4" s="243"/>
      <c r="O4" s="243"/>
      <c r="P4" s="243"/>
    </row>
    <row r="5" spans="1:17" ht="15.75" customHeight="1" x14ac:dyDescent="0.35">
      <c r="A5" s="227" t="s">
        <v>0</v>
      </c>
      <c r="B5" s="227" t="s">
        <v>1</v>
      </c>
      <c r="C5" s="228" t="s">
        <v>76</v>
      </c>
      <c r="D5" s="227" t="s">
        <v>2</v>
      </c>
      <c r="E5" s="233" t="s">
        <v>3</v>
      </c>
      <c r="F5" s="234"/>
      <c r="G5" s="228" t="s">
        <v>4</v>
      </c>
      <c r="H5" s="227" t="s">
        <v>116</v>
      </c>
      <c r="I5" s="227"/>
      <c r="J5" s="227"/>
      <c r="K5" s="227" t="s">
        <v>117</v>
      </c>
      <c r="L5" s="227"/>
      <c r="M5" s="233" t="s">
        <v>118</v>
      </c>
      <c r="N5" s="240"/>
      <c r="O5" s="234"/>
      <c r="P5" s="227" t="s">
        <v>13</v>
      </c>
    </row>
    <row r="6" spans="1:17" ht="29" customHeight="1" x14ac:dyDescent="0.35">
      <c r="A6" s="227"/>
      <c r="B6" s="227"/>
      <c r="C6" s="229"/>
      <c r="D6" s="227"/>
      <c r="E6" s="235"/>
      <c r="F6" s="236"/>
      <c r="G6" s="229"/>
      <c r="H6" s="227"/>
      <c r="I6" s="227"/>
      <c r="J6" s="227"/>
      <c r="K6" s="227"/>
      <c r="L6" s="227"/>
      <c r="M6" s="235"/>
      <c r="N6" s="241"/>
      <c r="O6" s="236"/>
      <c r="P6" s="227"/>
    </row>
    <row r="7" spans="1:17" ht="15.75" customHeight="1" x14ac:dyDescent="0.35">
      <c r="A7" s="227"/>
      <c r="B7" s="227"/>
      <c r="C7" s="229"/>
      <c r="D7" s="227"/>
      <c r="E7" s="228" t="s">
        <v>14</v>
      </c>
      <c r="F7" s="228" t="s">
        <v>15</v>
      </c>
      <c r="G7" s="229"/>
      <c r="H7" s="227" t="s">
        <v>16</v>
      </c>
      <c r="I7" s="227" t="s">
        <v>17</v>
      </c>
      <c r="J7" s="227"/>
      <c r="K7" s="227" t="s">
        <v>18</v>
      </c>
      <c r="L7" s="227" t="s">
        <v>42</v>
      </c>
      <c r="M7" s="311" t="s">
        <v>23</v>
      </c>
      <c r="N7" s="239" t="s">
        <v>24</v>
      </c>
      <c r="O7" s="239"/>
      <c r="P7" s="227"/>
    </row>
    <row r="8" spans="1:17" ht="15.75" customHeight="1" x14ac:dyDescent="0.35">
      <c r="A8" s="227"/>
      <c r="B8" s="227"/>
      <c r="C8" s="229"/>
      <c r="D8" s="227"/>
      <c r="E8" s="229"/>
      <c r="F8" s="229"/>
      <c r="G8" s="229"/>
      <c r="H8" s="227"/>
      <c r="I8" s="227" t="s">
        <v>18</v>
      </c>
      <c r="J8" s="227" t="s">
        <v>42</v>
      </c>
      <c r="K8" s="227"/>
      <c r="L8" s="227"/>
      <c r="M8" s="312"/>
      <c r="N8" s="246" t="s">
        <v>26</v>
      </c>
      <c r="O8" s="246" t="s">
        <v>27</v>
      </c>
      <c r="P8" s="227"/>
    </row>
    <row r="9" spans="1:17" ht="15.75" customHeight="1" x14ac:dyDescent="0.35">
      <c r="A9" s="227"/>
      <c r="B9" s="227"/>
      <c r="C9" s="229"/>
      <c r="D9" s="227"/>
      <c r="E9" s="229"/>
      <c r="F9" s="229"/>
      <c r="G9" s="229"/>
      <c r="H9" s="227"/>
      <c r="I9" s="227"/>
      <c r="J9" s="227"/>
      <c r="K9" s="227"/>
      <c r="L9" s="227"/>
      <c r="M9" s="312"/>
      <c r="N9" s="247"/>
      <c r="O9" s="247"/>
      <c r="P9" s="227"/>
    </row>
    <row r="10" spans="1:17" x14ac:dyDescent="0.35">
      <c r="A10" s="227"/>
      <c r="B10" s="227"/>
      <c r="C10" s="229"/>
      <c r="D10" s="227"/>
      <c r="E10" s="229"/>
      <c r="F10" s="229"/>
      <c r="G10" s="229"/>
      <c r="H10" s="227"/>
      <c r="I10" s="227"/>
      <c r="J10" s="227"/>
      <c r="K10" s="227"/>
      <c r="L10" s="227"/>
      <c r="M10" s="312"/>
      <c r="N10" s="247"/>
      <c r="O10" s="247"/>
      <c r="P10" s="227"/>
    </row>
    <row r="11" spans="1:17" ht="15.65" customHeight="1" x14ac:dyDescent="0.35">
      <c r="A11" s="227"/>
      <c r="B11" s="227"/>
      <c r="C11" s="230"/>
      <c r="D11" s="227"/>
      <c r="E11" s="230"/>
      <c r="F11" s="230"/>
      <c r="G11" s="230"/>
      <c r="H11" s="227"/>
      <c r="I11" s="227"/>
      <c r="J11" s="227"/>
      <c r="K11" s="227"/>
      <c r="L11" s="227"/>
      <c r="M11" s="313"/>
      <c r="N11" s="248"/>
      <c r="O11" s="248"/>
      <c r="P11" s="227"/>
    </row>
    <row r="12" spans="1:17" x14ac:dyDescent="0.35">
      <c r="A12" s="35">
        <v>1</v>
      </c>
      <c r="B12" s="35">
        <v>2</v>
      </c>
      <c r="C12" s="35">
        <v>3</v>
      </c>
      <c r="D12" s="35">
        <v>4</v>
      </c>
      <c r="E12" s="35">
        <v>5</v>
      </c>
      <c r="F12" s="35">
        <v>6</v>
      </c>
      <c r="G12" s="35">
        <v>7</v>
      </c>
      <c r="H12" s="35">
        <v>8</v>
      </c>
      <c r="I12" s="35">
        <v>9</v>
      </c>
      <c r="J12" s="35">
        <v>10</v>
      </c>
      <c r="K12" s="35">
        <v>11</v>
      </c>
      <c r="L12" s="35">
        <v>12</v>
      </c>
      <c r="M12" s="180">
        <v>13</v>
      </c>
      <c r="N12" s="35">
        <v>14</v>
      </c>
      <c r="O12" s="35">
        <v>15</v>
      </c>
      <c r="P12" s="35">
        <v>16</v>
      </c>
    </row>
    <row r="13" spans="1:17" s="34" customFormat="1" ht="24" customHeight="1" x14ac:dyDescent="0.3">
      <c r="A13" s="36"/>
      <c r="B13" s="36" t="s">
        <v>400</v>
      </c>
      <c r="C13" s="36"/>
      <c r="D13" s="36"/>
      <c r="E13" s="35"/>
      <c r="F13" s="35"/>
      <c r="G13" s="36"/>
      <c r="H13" s="36"/>
      <c r="I13" s="36"/>
      <c r="J13" s="36"/>
      <c r="K13" s="181"/>
      <c r="L13" s="36"/>
      <c r="M13" s="182">
        <f>+M14+M34+M38</f>
        <v>140650</v>
      </c>
      <c r="N13" s="36"/>
      <c r="O13" s="36"/>
      <c r="P13" s="36"/>
      <c r="Q13" s="182">
        <f>+Q14+Q34+Q38</f>
        <v>14</v>
      </c>
    </row>
    <row r="14" spans="1:17" s="42" customFormat="1" ht="38" customHeight="1" x14ac:dyDescent="0.35">
      <c r="A14" s="38" t="s">
        <v>39</v>
      </c>
      <c r="B14" s="39" t="s">
        <v>46</v>
      </c>
      <c r="C14" s="183"/>
      <c r="D14" s="43"/>
      <c r="E14" s="184"/>
      <c r="F14" s="184"/>
      <c r="G14" s="43"/>
      <c r="H14" s="45"/>
      <c r="I14" s="45"/>
      <c r="J14" s="45"/>
      <c r="K14" s="45"/>
      <c r="L14" s="45"/>
      <c r="M14" s="185">
        <f>+M15</f>
        <v>86550</v>
      </c>
      <c r="N14" s="45"/>
      <c r="O14" s="45"/>
      <c r="P14" s="45"/>
      <c r="Q14" s="42">
        <f>SUM(Q15:Q33)</f>
        <v>8</v>
      </c>
    </row>
    <row r="15" spans="1:17" s="37" customFormat="1" ht="38" customHeight="1" x14ac:dyDescent="0.35">
      <c r="A15" s="38">
        <v>1</v>
      </c>
      <c r="B15" s="39" t="s">
        <v>120</v>
      </c>
      <c r="C15" s="186"/>
      <c r="D15" s="38"/>
      <c r="E15" s="49"/>
      <c r="F15" s="49"/>
      <c r="G15" s="38"/>
      <c r="H15" s="40"/>
      <c r="I15" s="40"/>
      <c r="J15" s="40"/>
      <c r="K15" s="40"/>
      <c r="L15" s="40"/>
      <c r="M15" s="185">
        <f>+M16</f>
        <v>86550</v>
      </c>
      <c r="N15" s="40"/>
      <c r="O15" s="40"/>
      <c r="P15" s="40"/>
    </row>
    <row r="16" spans="1:17" s="37" customFormat="1" ht="38" customHeight="1" x14ac:dyDescent="0.35">
      <c r="A16" s="38" t="s">
        <v>90</v>
      </c>
      <c r="B16" s="39" t="s">
        <v>121</v>
      </c>
      <c r="C16" s="186"/>
      <c r="D16" s="38"/>
      <c r="E16" s="49"/>
      <c r="F16" s="49"/>
      <c r="G16" s="38"/>
      <c r="H16" s="40"/>
      <c r="I16" s="40"/>
      <c r="J16" s="40"/>
      <c r="K16" s="40"/>
      <c r="L16" s="40"/>
      <c r="M16" s="185">
        <f>+M17+M21+M31</f>
        <v>86550</v>
      </c>
      <c r="N16" s="40"/>
      <c r="O16" s="40"/>
      <c r="P16" s="40"/>
    </row>
    <row r="17" spans="1:17" s="37" customFormat="1" ht="38" customHeight="1" x14ac:dyDescent="0.35">
      <c r="A17" s="38" t="s">
        <v>33</v>
      </c>
      <c r="B17" s="187" t="s">
        <v>268</v>
      </c>
      <c r="C17" s="186"/>
      <c r="D17" s="38"/>
      <c r="E17" s="49"/>
      <c r="F17" s="49"/>
      <c r="G17" s="38"/>
      <c r="H17" s="40"/>
      <c r="I17" s="41">
        <f>+I18</f>
        <v>0</v>
      </c>
      <c r="J17" s="41">
        <f>+J18</f>
        <v>0</v>
      </c>
      <c r="K17" s="188">
        <f>+L17/M14</f>
        <v>0</v>
      </c>
      <c r="L17" s="41"/>
      <c r="M17" s="41">
        <f>+M18</f>
        <v>20000</v>
      </c>
      <c r="N17" s="41">
        <f>+N18</f>
        <v>0</v>
      </c>
      <c r="O17" s="41">
        <f t="shared" ref="O17:P17" si="0">+O18</f>
        <v>0</v>
      </c>
      <c r="P17" s="41">
        <f t="shared" si="0"/>
        <v>0</v>
      </c>
    </row>
    <row r="18" spans="1:17" s="42" customFormat="1" ht="27" customHeight="1" x14ac:dyDescent="0.35">
      <c r="A18" s="43" t="s">
        <v>90</v>
      </c>
      <c r="B18" s="44" t="s">
        <v>270</v>
      </c>
      <c r="C18" s="183"/>
      <c r="D18" s="43"/>
      <c r="E18" s="184"/>
      <c r="F18" s="184"/>
      <c r="G18" s="43"/>
      <c r="H18" s="45"/>
      <c r="I18" s="46">
        <f>SUM(I21:I27)</f>
        <v>0</v>
      </c>
      <c r="J18" s="46">
        <f>SUM(J21:J27)</f>
        <v>0</v>
      </c>
      <c r="K18" s="46">
        <f>SUM(K21:K27)</f>
        <v>0</v>
      </c>
      <c r="L18" s="46">
        <f>SUM(L21:L27)</f>
        <v>0</v>
      </c>
      <c r="M18" s="46">
        <f>SUM(M19:M20)</f>
        <v>20000</v>
      </c>
      <c r="N18" s="46">
        <f>SUM(N21:N27)</f>
        <v>0</v>
      </c>
      <c r="O18" s="46">
        <f>SUM(O21:O27)</f>
        <v>0</v>
      </c>
      <c r="P18" s="46">
        <f>SUM(P21:P27)</f>
        <v>0</v>
      </c>
      <c r="Q18" s="42">
        <f>A20</f>
        <v>2</v>
      </c>
    </row>
    <row r="19" spans="1:17" s="48" customFormat="1" ht="35" customHeight="1" x14ac:dyDescent="0.35">
      <c r="A19" s="49">
        <v>1</v>
      </c>
      <c r="B19" s="175" t="s">
        <v>536</v>
      </c>
      <c r="C19" s="51" t="s">
        <v>41</v>
      </c>
      <c r="D19" s="51" t="s">
        <v>261</v>
      </c>
      <c r="E19" s="49">
        <v>2027</v>
      </c>
      <c r="F19" s="49">
        <v>2029</v>
      </c>
      <c r="G19" s="51" t="s">
        <v>524</v>
      </c>
      <c r="H19" s="52"/>
      <c r="I19" s="52"/>
      <c r="J19" s="52"/>
      <c r="K19" s="52"/>
      <c r="L19" s="52"/>
      <c r="M19" s="189">
        <v>8000</v>
      </c>
      <c r="N19" s="52"/>
      <c r="O19" s="52"/>
      <c r="P19" s="52"/>
    </row>
    <row r="20" spans="1:17" s="48" customFormat="1" ht="35" customHeight="1" x14ac:dyDescent="0.35">
      <c r="A20" s="49">
        <v>2</v>
      </c>
      <c r="B20" s="175" t="s">
        <v>522</v>
      </c>
      <c r="C20" s="51" t="s">
        <v>41</v>
      </c>
      <c r="D20" s="51" t="s">
        <v>261</v>
      </c>
      <c r="E20" s="49">
        <v>2028</v>
      </c>
      <c r="F20" s="49">
        <v>2030</v>
      </c>
      <c r="G20" s="51" t="s">
        <v>523</v>
      </c>
      <c r="H20" s="52"/>
      <c r="I20" s="52"/>
      <c r="J20" s="52"/>
      <c r="K20" s="52"/>
      <c r="L20" s="52"/>
      <c r="M20" s="190">
        <v>12000</v>
      </c>
      <c r="N20" s="52"/>
      <c r="O20" s="52"/>
      <c r="P20" s="52"/>
    </row>
    <row r="21" spans="1:17" s="37" customFormat="1" ht="60" x14ac:dyDescent="0.35">
      <c r="A21" s="38" t="s">
        <v>35</v>
      </c>
      <c r="B21" s="187" t="s">
        <v>308</v>
      </c>
      <c r="C21" s="186"/>
      <c r="D21" s="38"/>
      <c r="E21" s="49"/>
      <c r="F21" s="49"/>
      <c r="G21" s="38"/>
      <c r="H21" s="40"/>
      <c r="I21" s="41"/>
      <c r="J21" s="41"/>
      <c r="K21" s="41"/>
      <c r="L21" s="41"/>
      <c r="M21" s="41">
        <f>+M22</f>
        <v>31550</v>
      </c>
      <c r="N21" s="41"/>
      <c r="O21" s="41"/>
      <c r="P21" s="41"/>
    </row>
    <row r="22" spans="1:17" s="42" customFormat="1" ht="26.4" customHeight="1" x14ac:dyDescent="0.35">
      <c r="A22" s="43" t="s">
        <v>90</v>
      </c>
      <c r="B22" s="44" t="s">
        <v>309</v>
      </c>
      <c r="C22" s="183"/>
      <c r="D22" s="43"/>
      <c r="E22" s="184"/>
      <c r="F22" s="184"/>
      <c r="G22" s="43"/>
      <c r="H22" s="45"/>
      <c r="I22" s="46"/>
      <c r="J22" s="46"/>
      <c r="K22" s="46"/>
      <c r="L22" s="46"/>
      <c r="M22" s="46">
        <f>+M23</f>
        <v>31550</v>
      </c>
      <c r="N22" s="46"/>
      <c r="O22" s="46"/>
      <c r="P22" s="46"/>
    </row>
    <row r="23" spans="1:17" s="191" customFormat="1" ht="26.4" customHeight="1" x14ac:dyDescent="0.35">
      <c r="A23" s="184" t="s">
        <v>157</v>
      </c>
      <c r="B23" s="192" t="s">
        <v>310</v>
      </c>
      <c r="C23" s="193"/>
      <c r="D23" s="184"/>
      <c r="E23" s="184"/>
      <c r="F23" s="184"/>
      <c r="G23" s="184"/>
      <c r="H23" s="194"/>
      <c r="I23" s="195"/>
      <c r="J23" s="195"/>
      <c r="K23" s="195"/>
      <c r="L23" s="195"/>
      <c r="M23" s="195">
        <f>SUM(M24:M28)/2</f>
        <v>31550</v>
      </c>
      <c r="N23" s="195"/>
      <c r="O23" s="195"/>
      <c r="P23" s="195"/>
    </row>
    <row r="24" spans="1:17" s="37" customFormat="1" ht="26.4" customHeight="1" x14ac:dyDescent="0.35">
      <c r="A24" s="38" t="s">
        <v>509</v>
      </c>
      <c r="B24" s="39" t="s">
        <v>261</v>
      </c>
      <c r="C24" s="186"/>
      <c r="D24" s="38"/>
      <c r="E24" s="49"/>
      <c r="F24" s="49"/>
      <c r="G24" s="38"/>
      <c r="H24" s="40"/>
      <c r="I24" s="40"/>
      <c r="J24" s="40"/>
      <c r="K24" s="40"/>
      <c r="L24" s="40"/>
      <c r="M24" s="185">
        <f>SUM(M25:M29)</f>
        <v>34800</v>
      </c>
      <c r="N24" s="40"/>
      <c r="O24" s="40"/>
      <c r="P24" s="40"/>
      <c r="Q24" s="37">
        <f>A28+A30</f>
        <v>5</v>
      </c>
    </row>
    <row r="25" spans="1:17" s="37" customFormat="1" ht="33" customHeight="1" x14ac:dyDescent="0.35">
      <c r="A25" s="49">
        <v>1</v>
      </c>
      <c r="B25" s="175" t="s">
        <v>471</v>
      </c>
      <c r="C25" s="51" t="s">
        <v>41</v>
      </c>
      <c r="D25" s="51" t="s">
        <v>470</v>
      </c>
      <c r="E25" s="49">
        <v>2026</v>
      </c>
      <c r="F25" s="49">
        <v>2028</v>
      </c>
      <c r="G25" s="51"/>
      <c r="H25" s="52"/>
      <c r="I25" s="52"/>
      <c r="J25" s="52"/>
      <c r="K25" s="52"/>
      <c r="L25" s="52"/>
      <c r="M25" s="189">
        <v>5000</v>
      </c>
      <c r="N25" s="52"/>
      <c r="O25" s="52"/>
      <c r="P25" s="52"/>
    </row>
    <row r="26" spans="1:17" s="48" customFormat="1" ht="33" customHeight="1" x14ac:dyDescent="0.35">
      <c r="A26" s="49">
        <v>2</v>
      </c>
      <c r="B26" s="50" t="s">
        <v>515</v>
      </c>
      <c r="C26" s="51" t="s">
        <v>41</v>
      </c>
      <c r="D26" s="51" t="s">
        <v>470</v>
      </c>
      <c r="E26" s="49">
        <v>2027</v>
      </c>
      <c r="F26" s="49">
        <v>2029</v>
      </c>
      <c r="G26" s="49" t="s">
        <v>477</v>
      </c>
      <c r="H26" s="52"/>
      <c r="I26" s="52"/>
      <c r="J26" s="52"/>
      <c r="K26" s="52"/>
      <c r="L26" s="52"/>
      <c r="M26" s="189">
        <v>2500</v>
      </c>
      <c r="N26" s="52"/>
      <c r="O26" s="52"/>
      <c r="P26" s="52"/>
    </row>
    <row r="27" spans="1:17" s="48" customFormat="1" ht="47.4" customHeight="1" x14ac:dyDescent="0.35">
      <c r="A27" s="49">
        <v>3</v>
      </c>
      <c r="B27" s="175" t="s">
        <v>537</v>
      </c>
      <c r="C27" s="51" t="s">
        <v>41</v>
      </c>
      <c r="D27" s="51" t="s">
        <v>261</v>
      </c>
      <c r="E27" s="49">
        <v>2028</v>
      </c>
      <c r="F27" s="49">
        <v>2030</v>
      </c>
      <c r="G27" s="51" t="s">
        <v>517</v>
      </c>
      <c r="H27" s="52"/>
      <c r="I27" s="52"/>
      <c r="J27" s="52"/>
      <c r="K27" s="52"/>
      <c r="L27" s="52"/>
      <c r="M27" s="189">
        <f>1800*6</f>
        <v>10800</v>
      </c>
      <c r="N27" s="52"/>
      <c r="O27" s="52"/>
      <c r="P27" s="52"/>
    </row>
    <row r="28" spans="1:17" s="48" customFormat="1" ht="33" customHeight="1" x14ac:dyDescent="0.35">
      <c r="A28" s="49">
        <v>4</v>
      </c>
      <c r="B28" s="175" t="s">
        <v>472</v>
      </c>
      <c r="C28" s="51" t="s">
        <v>41</v>
      </c>
      <c r="D28" s="51" t="s">
        <v>473</v>
      </c>
      <c r="E28" s="49">
        <v>2028</v>
      </c>
      <c r="F28" s="49">
        <v>2030</v>
      </c>
      <c r="G28" s="51" t="s">
        <v>459</v>
      </c>
      <c r="H28" s="52"/>
      <c r="I28" s="52"/>
      <c r="J28" s="52"/>
      <c r="K28" s="52"/>
      <c r="L28" s="52"/>
      <c r="M28" s="189">
        <v>10000</v>
      </c>
      <c r="N28" s="52"/>
      <c r="O28" s="52"/>
      <c r="P28" s="52"/>
    </row>
    <row r="29" spans="1:17" s="37" customFormat="1" ht="26.4" customHeight="1" x14ac:dyDescent="0.35">
      <c r="A29" s="38" t="s">
        <v>554</v>
      </c>
      <c r="B29" s="39" t="s">
        <v>555</v>
      </c>
      <c r="C29" s="186"/>
      <c r="D29" s="38"/>
      <c r="E29" s="49"/>
      <c r="F29" s="49"/>
      <c r="G29" s="38"/>
      <c r="H29" s="40"/>
      <c r="I29" s="40"/>
      <c r="J29" s="40"/>
      <c r="K29" s="40"/>
      <c r="L29" s="40"/>
      <c r="M29" s="185">
        <f>M30</f>
        <v>6500</v>
      </c>
      <c r="N29" s="40"/>
      <c r="O29" s="40"/>
      <c r="P29" s="40"/>
    </row>
    <row r="30" spans="1:17" s="48" customFormat="1" ht="34" customHeight="1" x14ac:dyDescent="0.35">
      <c r="A30" s="49">
        <v>1</v>
      </c>
      <c r="B30" s="196" t="s">
        <v>556</v>
      </c>
      <c r="C30" s="51" t="s">
        <v>41</v>
      </c>
      <c r="D30" s="197" t="s">
        <v>557</v>
      </c>
      <c r="E30" s="198">
        <v>2026</v>
      </c>
      <c r="F30" s="198">
        <v>2030</v>
      </c>
      <c r="G30" s="51" t="s">
        <v>558</v>
      </c>
      <c r="H30" s="52"/>
      <c r="I30" s="52"/>
      <c r="J30" s="52"/>
      <c r="K30" s="52"/>
      <c r="L30" s="52"/>
      <c r="M30" s="199">
        <v>6500</v>
      </c>
      <c r="N30" s="52"/>
      <c r="O30" s="52"/>
      <c r="P30" s="52"/>
    </row>
    <row r="31" spans="1:17" s="37" customFormat="1" ht="33" customHeight="1" x14ac:dyDescent="0.35">
      <c r="A31" s="38" t="s">
        <v>48</v>
      </c>
      <c r="B31" s="187" t="s">
        <v>271</v>
      </c>
      <c r="C31" s="186"/>
      <c r="D31" s="38"/>
      <c r="E31" s="49"/>
      <c r="F31" s="49"/>
      <c r="G31" s="38"/>
      <c r="H31" s="40"/>
      <c r="I31" s="41">
        <f t="shared" ref="I31:P31" si="1">+I32</f>
        <v>0</v>
      </c>
      <c r="J31" s="41">
        <f t="shared" si="1"/>
        <v>0</v>
      </c>
      <c r="K31" s="41">
        <f t="shared" si="1"/>
        <v>0</v>
      </c>
      <c r="L31" s="41">
        <f t="shared" si="1"/>
        <v>0</v>
      </c>
      <c r="M31" s="41">
        <f t="shared" si="1"/>
        <v>35000</v>
      </c>
      <c r="N31" s="41">
        <f t="shared" si="1"/>
        <v>0</v>
      </c>
      <c r="O31" s="41">
        <f t="shared" si="1"/>
        <v>0</v>
      </c>
      <c r="P31" s="41">
        <f t="shared" si="1"/>
        <v>0</v>
      </c>
      <c r="Q31" s="37">
        <f>A33</f>
        <v>1</v>
      </c>
    </row>
    <row r="32" spans="1:17" s="42" customFormat="1" x14ac:dyDescent="0.35">
      <c r="A32" s="43" t="s">
        <v>90</v>
      </c>
      <c r="B32" s="200" t="s">
        <v>274</v>
      </c>
      <c r="C32" s="183"/>
      <c r="D32" s="43"/>
      <c r="E32" s="184"/>
      <c r="F32" s="184"/>
      <c r="G32" s="43"/>
      <c r="H32" s="45"/>
      <c r="I32" s="46">
        <f>SUM(I34:I36)</f>
        <v>0</v>
      </c>
      <c r="J32" s="46">
        <f>SUM(J34:J36)</f>
        <v>0</v>
      </c>
      <c r="K32" s="46">
        <f>SUM(K34:K36)</f>
        <v>0</v>
      </c>
      <c r="L32" s="46">
        <f>SUM(L34:L36)</f>
        <v>0</v>
      </c>
      <c r="M32" s="46">
        <f>SUM(M33:M33)</f>
        <v>35000</v>
      </c>
      <c r="N32" s="46">
        <f>SUM(N34:N36)</f>
        <v>0</v>
      </c>
      <c r="O32" s="46">
        <f>SUM(O34:O36)</f>
        <v>0</v>
      </c>
      <c r="P32" s="46">
        <f>SUM(P34:P36)</f>
        <v>0</v>
      </c>
    </row>
    <row r="33" spans="1:17" s="42" customFormat="1" ht="84" x14ac:dyDescent="0.35">
      <c r="A33" s="49">
        <v>1</v>
      </c>
      <c r="B33" s="79" t="s">
        <v>476</v>
      </c>
      <c r="C33" s="51" t="s">
        <v>41</v>
      </c>
      <c r="D33" s="49" t="s">
        <v>261</v>
      </c>
      <c r="E33" s="49">
        <v>2025</v>
      </c>
      <c r="F33" s="49">
        <v>2027</v>
      </c>
      <c r="G33" s="18" t="s">
        <v>542</v>
      </c>
      <c r="H33" s="45"/>
      <c r="I33" s="46"/>
      <c r="J33" s="46"/>
      <c r="K33" s="46"/>
      <c r="L33" s="201"/>
      <c r="M33" s="54">
        <v>35000</v>
      </c>
      <c r="N33" s="46"/>
      <c r="O33" s="46"/>
      <c r="P33" s="46"/>
    </row>
    <row r="34" spans="1:17" s="48" customFormat="1" ht="33" customHeight="1" x14ac:dyDescent="0.35">
      <c r="A34" s="38" t="s">
        <v>510</v>
      </c>
      <c r="B34" s="39" t="s">
        <v>47</v>
      </c>
      <c r="C34" s="51"/>
      <c r="D34" s="49"/>
      <c r="E34" s="49"/>
      <c r="F34" s="49"/>
      <c r="G34" s="49"/>
      <c r="H34" s="52"/>
      <c r="I34" s="52"/>
      <c r="J34" s="52"/>
      <c r="K34" s="52"/>
      <c r="L34" s="52"/>
      <c r="M34" s="185">
        <f>+M35</f>
        <v>20000</v>
      </c>
      <c r="N34" s="52"/>
      <c r="O34" s="52"/>
      <c r="P34" s="52"/>
      <c r="Q34" s="48">
        <f>A37</f>
        <v>1</v>
      </c>
    </row>
    <row r="35" spans="1:17" s="37" customFormat="1" ht="33" customHeight="1" x14ac:dyDescent="0.35">
      <c r="A35" s="38">
        <v>1</v>
      </c>
      <c r="B35" s="39" t="s">
        <v>120</v>
      </c>
      <c r="C35" s="186"/>
      <c r="D35" s="38"/>
      <c r="E35" s="49"/>
      <c r="F35" s="49"/>
      <c r="G35" s="38"/>
      <c r="H35" s="40"/>
      <c r="I35" s="40"/>
      <c r="J35" s="40"/>
      <c r="K35" s="40"/>
      <c r="L35" s="40"/>
      <c r="M35" s="185">
        <f>+M36</f>
        <v>20000</v>
      </c>
      <c r="N35" s="40"/>
      <c r="O35" s="40"/>
      <c r="P35" s="40"/>
    </row>
    <row r="36" spans="1:17" s="48" customFormat="1" ht="33" customHeight="1" x14ac:dyDescent="0.35">
      <c r="A36" s="38" t="s">
        <v>90</v>
      </c>
      <c r="B36" s="39" t="s">
        <v>121</v>
      </c>
      <c r="C36" s="186"/>
      <c r="D36" s="38"/>
      <c r="E36" s="49"/>
      <c r="F36" s="49"/>
      <c r="G36" s="38"/>
      <c r="H36" s="40"/>
      <c r="I36" s="40"/>
      <c r="J36" s="40"/>
      <c r="K36" s="40"/>
      <c r="L36" s="40"/>
      <c r="M36" s="185">
        <f>SUM(M37:M37)</f>
        <v>20000</v>
      </c>
      <c r="N36" s="52"/>
      <c r="O36" s="52"/>
      <c r="P36" s="52"/>
    </row>
    <row r="37" spans="1:17" s="48" customFormat="1" ht="31" x14ac:dyDescent="0.35">
      <c r="A37" s="49">
        <v>1</v>
      </c>
      <c r="B37" s="175" t="s">
        <v>480</v>
      </c>
      <c r="C37" s="51" t="s">
        <v>41</v>
      </c>
      <c r="D37" s="51" t="s">
        <v>507</v>
      </c>
      <c r="E37" s="49">
        <v>2027</v>
      </c>
      <c r="F37" s="49">
        <v>2029</v>
      </c>
      <c r="G37" s="51" t="s">
        <v>464</v>
      </c>
      <c r="H37" s="52"/>
      <c r="I37" s="52"/>
      <c r="J37" s="52"/>
      <c r="K37" s="52"/>
      <c r="L37" s="52"/>
      <c r="M37" s="189">
        <v>20000</v>
      </c>
      <c r="N37" s="52"/>
      <c r="O37" s="52"/>
      <c r="P37" s="52"/>
    </row>
    <row r="38" spans="1:17" s="37" customFormat="1" ht="30" x14ac:dyDescent="0.35">
      <c r="A38" s="38" t="s">
        <v>41</v>
      </c>
      <c r="B38" s="39" t="s">
        <v>49</v>
      </c>
      <c r="C38" s="51"/>
      <c r="D38" s="49"/>
      <c r="E38" s="49"/>
      <c r="F38" s="49"/>
      <c r="G38" s="49"/>
      <c r="H38" s="52"/>
      <c r="I38" s="52"/>
      <c r="J38" s="52"/>
      <c r="K38" s="52"/>
      <c r="L38" s="52"/>
      <c r="M38" s="185">
        <f>+M39</f>
        <v>34100</v>
      </c>
      <c r="N38" s="52"/>
      <c r="O38" s="52"/>
      <c r="P38" s="40"/>
      <c r="Q38" s="37">
        <f>SUM(Q39:Q46)</f>
        <v>5</v>
      </c>
    </row>
    <row r="39" spans="1:17" s="37" customFormat="1" ht="26" customHeight="1" x14ac:dyDescent="0.35">
      <c r="A39" s="38">
        <v>1</v>
      </c>
      <c r="B39" s="39" t="s">
        <v>120</v>
      </c>
      <c r="C39" s="186"/>
      <c r="D39" s="38"/>
      <c r="E39" s="49"/>
      <c r="F39" s="49"/>
      <c r="G39" s="38"/>
      <c r="H39" s="40"/>
      <c r="I39" s="40"/>
      <c r="J39" s="40"/>
      <c r="K39" s="40"/>
      <c r="L39" s="40"/>
      <c r="M39" s="185">
        <f>+M40</f>
        <v>34100</v>
      </c>
      <c r="N39" s="52"/>
      <c r="O39" s="52"/>
      <c r="P39" s="40"/>
    </row>
    <row r="40" spans="1:17" s="48" customFormat="1" ht="30" x14ac:dyDescent="0.35">
      <c r="A40" s="38" t="s">
        <v>90</v>
      </c>
      <c r="B40" s="39" t="s">
        <v>121</v>
      </c>
      <c r="C40" s="186"/>
      <c r="D40" s="38"/>
      <c r="E40" s="49"/>
      <c r="F40" s="49"/>
      <c r="G40" s="38"/>
      <c r="H40" s="40"/>
      <c r="I40" s="40"/>
      <c r="J40" s="40"/>
      <c r="K40" s="40"/>
      <c r="L40" s="40"/>
      <c r="M40" s="185">
        <f>+M41</f>
        <v>34100</v>
      </c>
      <c r="N40" s="52"/>
      <c r="O40" s="52"/>
      <c r="P40" s="52"/>
    </row>
    <row r="41" spans="1:17" s="48" customFormat="1" ht="26.4" customHeight="1" x14ac:dyDescent="0.35">
      <c r="A41" s="38" t="s">
        <v>157</v>
      </c>
      <c r="B41" s="39" t="s">
        <v>125</v>
      </c>
      <c r="C41" s="186"/>
      <c r="D41" s="38"/>
      <c r="E41" s="49"/>
      <c r="F41" s="49"/>
      <c r="G41" s="38"/>
      <c r="H41" s="40"/>
      <c r="I41" s="40"/>
      <c r="J41" s="40"/>
      <c r="K41" s="40"/>
      <c r="L41" s="40"/>
      <c r="M41" s="185">
        <f>SUM(M42:M46)</f>
        <v>34100</v>
      </c>
      <c r="N41" s="52"/>
      <c r="O41" s="52"/>
      <c r="P41" s="52"/>
      <c r="Q41" s="48">
        <f>A46</f>
        <v>5</v>
      </c>
    </row>
    <row r="42" spans="1:17" s="48" customFormat="1" ht="26.4" customHeight="1" x14ac:dyDescent="0.35">
      <c r="A42" s="49">
        <v>1</v>
      </c>
      <c r="B42" s="175" t="s">
        <v>482</v>
      </c>
      <c r="C42" s="51" t="s">
        <v>41</v>
      </c>
      <c r="D42" s="51" t="s">
        <v>481</v>
      </c>
      <c r="E42" s="49">
        <v>2025</v>
      </c>
      <c r="F42" s="49">
        <v>2027</v>
      </c>
      <c r="G42" s="51" t="s">
        <v>478</v>
      </c>
      <c r="H42" s="52"/>
      <c r="I42" s="52"/>
      <c r="J42" s="52"/>
      <c r="K42" s="52"/>
      <c r="L42" s="52"/>
      <c r="M42" s="189">
        <v>2700</v>
      </c>
      <c r="N42" s="52"/>
      <c r="O42" s="52"/>
      <c r="P42" s="52"/>
    </row>
    <row r="43" spans="1:17" s="48" customFormat="1" ht="33" customHeight="1" x14ac:dyDescent="0.35">
      <c r="A43" s="49">
        <v>2</v>
      </c>
      <c r="B43" s="175" t="s">
        <v>525</v>
      </c>
      <c r="C43" s="51" t="s">
        <v>41</v>
      </c>
      <c r="D43" s="51" t="s">
        <v>125</v>
      </c>
      <c r="E43" s="49">
        <v>2026</v>
      </c>
      <c r="F43" s="49">
        <v>2028</v>
      </c>
      <c r="G43" s="202" t="s">
        <v>528</v>
      </c>
      <c r="H43" s="52"/>
      <c r="I43" s="52"/>
      <c r="J43" s="52"/>
      <c r="K43" s="52"/>
      <c r="L43" s="52"/>
      <c r="M43" s="189">
        <v>9900</v>
      </c>
      <c r="N43" s="52"/>
      <c r="O43" s="52"/>
      <c r="P43" s="52"/>
    </row>
    <row r="44" spans="1:17" s="48" customFormat="1" ht="33" customHeight="1" x14ac:dyDescent="0.35">
      <c r="A44" s="49">
        <v>3</v>
      </c>
      <c r="B44" s="175" t="s">
        <v>526</v>
      </c>
      <c r="C44" s="51" t="s">
        <v>41</v>
      </c>
      <c r="D44" s="51" t="s">
        <v>125</v>
      </c>
      <c r="E44" s="49">
        <v>2027</v>
      </c>
      <c r="F44" s="49">
        <v>2029</v>
      </c>
      <c r="G44" s="202" t="s">
        <v>529</v>
      </c>
      <c r="H44" s="52"/>
      <c r="I44" s="52"/>
      <c r="J44" s="52"/>
      <c r="K44" s="52"/>
      <c r="L44" s="52"/>
      <c r="M44" s="189">
        <v>10700</v>
      </c>
      <c r="N44" s="52"/>
      <c r="O44" s="52"/>
      <c r="P44" s="52"/>
    </row>
    <row r="45" spans="1:17" s="48" customFormat="1" ht="33" customHeight="1" x14ac:dyDescent="0.35">
      <c r="A45" s="49">
        <v>4</v>
      </c>
      <c r="B45" s="175" t="s">
        <v>527</v>
      </c>
      <c r="C45" s="51" t="s">
        <v>41</v>
      </c>
      <c r="D45" s="51" t="s">
        <v>125</v>
      </c>
      <c r="E45" s="49">
        <v>2028</v>
      </c>
      <c r="F45" s="49">
        <v>2030</v>
      </c>
      <c r="G45" s="202" t="s">
        <v>530</v>
      </c>
      <c r="H45" s="52"/>
      <c r="I45" s="52"/>
      <c r="J45" s="52"/>
      <c r="K45" s="52"/>
      <c r="L45" s="52"/>
      <c r="M45" s="189">
        <v>7300</v>
      </c>
      <c r="N45" s="52"/>
      <c r="O45" s="52"/>
      <c r="P45" s="52"/>
    </row>
    <row r="46" spans="1:17" s="48" customFormat="1" ht="33" customHeight="1" x14ac:dyDescent="0.35">
      <c r="A46" s="49">
        <v>5</v>
      </c>
      <c r="B46" s="50" t="s">
        <v>511</v>
      </c>
      <c r="C46" s="51" t="s">
        <v>41</v>
      </c>
      <c r="D46" s="51" t="s">
        <v>479</v>
      </c>
      <c r="E46" s="49">
        <v>2028</v>
      </c>
      <c r="F46" s="49">
        <v>2030</v>
      </c>
      <c r="G46" s="202" t="s">
        <v>459</v>
      </c>
      <c r="H46" s="202"/>
      <c r="I46" s="52"/>
      <c r="J46" s="52"/>
      <c r="K46" s="52"/>
      <c r="L46" s="52"/>
      <c r="M46" s="189">
        <v>3500</v>
      </c>
      <c r="N46" s="52"/>
      <c r="O46" s="52"/>
      <c r="P46" s="52"/>
    </row>
    <row r="52" spans="2:2" x14ac:dyDescent="0.35">
      <c r="B52" s="33" t="s">
        <v>89</v>
      </c>
    </row>
  </sheetData>
  <mergeCells count="26">
    <mergeCell ref="M5:O6"/>
    <mergeCell ref="P5:P11"/>
    <mergeCell ref="E7:E11"/>
    <mergeCell ref="N7:O7"/>
    <mergeCell ref="I8:I11"/>
    <mergeCell ref="M7:M11"/>
    <mergeCell ref="J8:J11"/>
    <mergeCell ref="I7:J7"/>
    <mergeCell ref="K7:K11"/>
    <mergeCell ref="L7:L11"/>
    <mergeCell ref="H7:H11"/>
    <mergeCell ref="G5:G11"/>
    <mergeCell ref="K5:L6"/>
    <mergeCell ref="B5:B11"/>
    <mergeCell ref="A1:P1"/>
    <mergeCell ref="A2:P2"/>
    <mergeCell ref="A3:P3"/>
    <mergeCell ref="A4:P4"/>
    <mergeCell ref="D5:D11"/>
    <mergeCell ref="O8:O11"/>
    <mergeCell ref="E5:F6"/>
    <mergeCell ref="H5:J6"/>
    <mergeCell ref="F7:F11"/>
    <mergeCell ref="A5:A11"/>
    <mergeCell ref="N8:N11"/>
    <mergeCell ref="C5:C11"/>
  </mergeCells>
  <pageMargins left="0.31496062992125984" right="0.31496062992125984" top="0.74803149606299213" bottom="0.35433070866141736" header="0.31496062992125984" footer="0.31496062992125984"/>
  <pageSetup paperSize="9" scale="67" orientation="landscape" r:id="rId1"/>
  <headerFooter>
    <oddHeader>&amp;C&amp;"+,Thường"&amp;12&amp;P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0"/>
  <sheetViews>
    <sheetView topLeftCell="A22" zoomScale="85" workbookViewId="0">
      <selection activeCell="J13" sqref="J13"/>
    </sheetView>
  </sheetViews>
  <sheetFormatPr defaultColWidth="9.08984375" defaultRowHeight="15.5" x14ac:dyDescent="0.35"/>
  <cols>
    <col min="1" max="1" width="5.453125" style="32" customWidth="1"/>
    <col min="2" max="2" width="35" style="33" customWidth="1"/>
    <col min="3" max="3" width="9.90625" style="33" customWidth="1"/>
    <col min="4" max="7" width="9.08984375" style="33"/>
    <col min="8" max="8" width="12.08984375" style="33" customWidth="1"/>
    <col min="9" max="12" width="13" style="33" customWidth="1"/>
    <col min="13" max="13" width="9.6328125" style="33" bestFit="1" customWidth="1"/>
    <col min="14" max="15" width="9.08984375" style="33"/>
    <col min="16" max="19" width="11.54296875" style="33" customWidth="1"/>
    <col min="20" max="20" width="15.08984375" style="33" customWidth="1"/>
    <col min="21" max="24" width="11.54296875" style="33" customWidth="1"/>
    <col min="25" max="25" width="15.08984375" style="33" customWidth="1"/>
    <col min="26" max="29" width="11.54296875" style="33" customWidth="1"/>
    <col min="30" max="30" width="13.90625" style="33" customWidth="1"/>
    <col min="31" max="34" width="11.54296875" style="33" customWidth="1"/>
    <col min="35" max="35" width="14" style="33" customWidth="1"/>
    <col min="36" max="39" width="10.6328125" style="33" customWidth="1"/>
    <col min="40" max="40" width="14.08984375" style="33" customWidth="1"/>
    <col min="41" max="16384" width="9.08984375" style="33"/>
  </cols>
  <sheetData>
    <row r="1" spans="1:41" s="34" customFormat="1" ht="15" x14ac:dyDescent="0.3">
      <c r="A1" s="242" t="s">
        <v>487</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row>
    <row r="2" spans="1:41" ht="33" customHeight="1" x14ac:dyDescent="0.35">
      <c r="A2" s="244" t="s">
        <v>75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row>
    <row r="3" spans="1:41" x14ac:dyDescent="0.35">
      <c r="A3" s="238" t="str">
        <f>'Bieu TH 21-25'!A3</f>
        <v>(Kèm theo Báo cáo số          /BC-UBND ngày         /9/2024 của UBND huyện)</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row>
    <row r="4" spans="1:41" x14ac:dyDescent="0.35">
      <c r="A4" s="243" t="s">
        <v>30</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row>
    <row r="5" spans="1:41" ht="15.75" customHeight="1" x14ac:dyDescent="0.35">
      <c r="A5" s="227" t="s">
        <v>0</v>
      </c>
      <c r="B5" s="227" t="s">
        <v>1</v>
      </c>
      <c r="C5" s="228" t="s">
        <v>76</v>
      </c>
      <c r="D5" s="227" t="s">
        <v>2</v>
      </c>
      <c r="E5" s="233" t="s">
        <v>3</v>
      </c>
      <c r="F5" s="234"/>
      <c r="G5" s="228" t="s">
        <v>4</v>
      </c>
      <c r="H5" s="227" t="s">
        <v>5</v>
      </c>
      <c r="I5" s="227"/>
      <c r="J5" s="227"/>
      <c r="K5" s="227" t="s">
        <v>6</v>
      </c>
      <c r="L5" s="227"/>
      <c r="M5" s="233" t="s">
        <v>77</v>
      </c>
      <c r="N5" s="240"/>
      <c r="O5" s="234"/>
      <c r="P5" s="231" t="s">
        <v>68</v>
      </c>
      <c r="Q5" s="237"/>
      <c r="R5" s="237"/>
      <c r="S5" s="237"/>
      <c r="T5" s="237"/>
      <c r="U5" s="237"/>
      <c r="V5" s="237"/>
      <c r="W5" s="237"/>
      <c r="X5" s="237"/>
      <c r="Y5" s="237"/>
      <c r="Z5" s="237"/>
      <c r="AA5" s="237"/>
      <c r="AB5" s="237"/>
      <c r="AC5" s="237"/>
      <c r="AD5" s="237"/>
      <c r="AE5" s="237"/>
      <c r="AF5" s="237"/>
      <c r="AG5" s="237"/>
      <c r="AH5" s="237"/>
      <c r="AI5" s="237"/>
      <c r="AJ5" s="237"/>
      <c r="AK5" s="237"/>
      <c r="AL5" s="237"/>
      <c r="AM5" s="237"/>
      <c r="AN5" s="232"/>
      <c r="AO5" s="227" t="s">
        <v>13</v>
      </c>
    </row>
    <row r="6" spans="1:41" ht="36.75" customHeight="1" x14ac:dyDescent="0.35">
      <c r="A6" s="227"/>
      <c r="B6" s="227"/>
      <c r="C6" s="229"/>
      <c r="D6" s="227"/>
      <c r="E6" s="235"/>
      <c r="F6" s="236"/>
      <c r="G6" s="229"/>
      <c r="H6" s="227"/>
      <c r="I6" s="227"/>
      <c r="J6" s="227"/>
      <c r="K6" s="227"/>
      <c r="L6" s="227"/>
      <c r="M6" s="235"/>
      <c r="N6" s="241"/>
      <c r="O6" s="236"/>
      <c r="P6" s="231" t="s">
        <v>8</v>
      </c>
      <c r="Q6" s="237"/>
      <c r="R6" s="237"/>
      <c r="S6" s="237"/>
      <c r="T6" s="232"/>
      <c r="U6" s="231" t="s">
        <v>9</v>
      </c>
      <c r="V6" s="237"/>
      <c r="W6" s="237"/>
      <c r="X6" s="237"/>
      <c r="Y6" s="232"/>
      <c r="Z6" s="231" t="s">
        <v>10</v>
      </c>
      <c r="AA6" s="237"/>
      <c r="AB6" s="237"/>
      <c r="AC6" s="237"/>
      <c r="AD6" s="232"/>
      <c r="AE6" s="231" t="s">
        <v>11</v>
      </c>
      <c r="AF6" s="237"/>
      <c r="AG6" s="237"/>
      <c r="AH6" s="237"/>
      <c r="AI6" s="232"/>
      <c r="AJ6" s="231" t="s">
        <v>12</v>
      </c>
      <c r="AK6" s="237"/>
      <c r="AL6" s="237"/>
      <c r="AM6" s="237"/>
      <c r="AN6" s="232"/>
      <c r="AO6" s="227"/>
    </row>
    <row r="7" spans="1:41" ht="15.75" customHeight="1" x14ac:dyDescent="0.35">
      <c r="A7" s="227"/>
      <c r="B7" s="227"/>
      <c r="C7" s="229"/>
      <c r="D7" s="227"/>
      <c r="E7" s="228" t="s">
        <v>14</v>
      </c>
      <c r="F7" s="228" t="s">
        <v>15</v>
      </c>
      <c r="G7" s="229"/>
      <c r="H7" s="227" t="s">
        <v>16</v>
      </c>
      <c r="I7" s="227" t="s">
        <v>17</v>
      </c>
      <c r="J7" s="227"/>
      <c r="K7" s="227" t="s">
        <v>18</v>
      </c>
      <c r="L7" s="227" t="s">
        <v>19</v>
      </c>
      <c r="M7" s="228" t="s">
        <v>23</v>
      </c>
      <c r="N7" s="239" t="s">
        <v>24</v>
      </c>
      <c r="O7" s="239"/>
      <c r="P7" s="227" t="s">
        <v>20</v>
      </c>
      <c r="Q7" s="227"/>
      <c r="R7" s="231" t="s">
        <v>21</v>
      </c>
      <c r="S7" s="237"/>
      <c r="T7" s="232"/>
      <c r="U7" s="231" t="s">
        <v>20</v>
      </c>
      <c r="V7" s="232"/>
      <c r="W7" s="231" t="s">
        <v>21</v>
      </c>
      <c r="X7" s="237"/>
      <c r="Y7" s="232"/>
      <c r="Z7" s="231" t="s">
        <v>20</v>
      </c>
      <c r="AA7" s="232"/>
      <c r="AB7" s="231" t="s">
        <v>21</v>
      </c>
      <c r="AC7" s="237"/>
      <c r="AD7" s="232"/>
      <c r="AE7" s="231" t="s">
        <v>20</v>
      </c>
      <c r="AF7" s="232"/>
      <c r="AG7" s="231" t="s">
        <v>71</v>
      </c>
      <c r="AH7" s="237"/>
      <c r="AI7" s="232"/>
      <c r="AJ7" s="231" t="s">
        <v>22</v>
      </c>
      <c r="AK7" s="232"/>
      <c r="AL7" s="231" t="s">
        <v>71</v>
      </c>
      <c r="AM7" s="237"/>
      <c r="AN7" s="232"/>
      <c r="AO7" s="227"/>
    </row>
    <row r="8" spans="1:41" ht="15.75" customHeight="1" x14ac:dyDescent="0.35">
      <c r="A8" s="227"/>
      <c r="B8" s="227"/>
      <c r="C8" s="229"/>
      <c r="D8" s="227"/>
      <c r="E8" s="229"/>
      <c r="F8" s="229"/>
      <c r="G8" s="229"/>
      <c r="H8" s="227"/>
      <c r="I8" s="227" t="s">
        <v>18</v>
      </c>
      <c r="J8" s="227" t="s">
        <v>19</v>
      </c>
      <c r="K8" s="227"/>
      <c r="L8" s="227"/>
      <c r="M8" s="229"/>
      <c r="N8" s="246" t="s">
        <v>26</v>
      </c>
      <c r="O8" s="246" t="s">
        <v>27</v>
      </c>
      <c r="P8" s="228" t="s">
        <v>23</v>
      </c>
      <c r="Q8" s="228" t="s">
        <v>31</v>
      </c>
      <c r="R8" s="228" t="s">
        <v>23</v>
      </c>
      <c r="S8" s="231" t="s">
        <v>25</v>
      </c>
      <c r="T8" s="232"/>
      <c r="U8" s="228" t="s">
        <v>23</v>
      </c>
      <c r="V8" s="228" t="s">
        <v>32</v>
      </c>
      <c r="W8" s="228" t="s">
        <v>23</v>
      </c>
      <c r="X8" s="231" t="s">
        <v>25</v>
      </c>
      <c r="Y8" s="232"/>
      <c r="Z8" s="228" t="s">
        <v>23</v>
      </c>
      <c r="AA8" s="228" t="s">
        <v>80</v>
      </c>
      <c r="AB8" s="228" t="s">
        <v>23</v>
      </c>
      <c r="AC8" s="231" t="s">
        <v>25</v>
      </c>
      <c r="AD8" s="232"/>
      <c r="AE8" s="228" t="s">
        <v>23</v>
      </c>
      <c r="AF8" s="228" t="s">
        <v>83</v>
      </c>
      <c r="AG8" s="228" t="s">
        <v>23</v>
      </c>
      <c r="AH8" s="231" t="s">
        <v>25</v>
      </c>
      <c r="AI8" s="232"/>
      <c r="AJ8" s="228" t="s">
        <v>23</v>
      </c>
      <c r="AK8" s="228" t="s">
        <v>86</v>
      </c>
      <c r="AL8" s="228" t="s">
        <v>23</v>
      </c>
      <c r="AM8" s="231" t="s">
        <v>25</v>
      </c>
      <c r="AN8" s="232"/>
      <c r="AO8" s="227"/>
    </row>
    <row r="9" spans="1:41" ht="15.75" customHeight="1" x14ac:dyDescent="0.35">
      <c r="A9" s="227"/>
      <c r="B9" s="227"/>
      <c r="C9" s="229"/>
      <c r="D9" s="227"/>
      <c r="E9" s="229"/>
      <c r="F9" s="229"/>
      <c r="G9" s="229"/>
      <c r="H9" s="227"/>
      <c r="I9" s="227"/>
      <c r="J9" s="227"/>
      <c r="K9" s="227"/>
      <c r="L9" s="227"/>
      <c r="M9" s="229"/>
      <c r="N9" s="247"/>
      <c r="O9" s="247"/>
      <c r="P9" s="229"/>
      <c r="Q9" s="229"/>
      <c r="R9" s="229"/>
      <c r="S9" s="228" t="s">
        <v>78</v>
      </c>
      <c r="T9" s="228" t="s">
        <v>96</v>
      </c>
      <c r="U9" s="229"/>
      <c r="V9" s="229"/>
      <c r="W9" s="229"/>
      <c r="X9" s="228" t="s">
        <v>79</v>
      </c>
      <c r="Y9" s="228" t="s">
        <v>97</v>
      </c>
      <c r="Z9" s="229"/>
      <c r="AA9" s="229"/>
      <c r="AB9" s="229"/>
      <c r="AC9" s="228" t="s">
        <v>82</v>
      </c>
      <c r="AD9" s="228" t="s">
        <v>98</v>
      </c>
      <c r="AE9" s="229"/>
      <c r="AF9" s="229"/>
      <c r="AG9" s="229"/>
      <c r="AH9" s="228" t="s">
        <v>84</v>
      </c>
      <c r="AI9" s="228" t="s">
        <v>99</v>
      </c>
      <c r="AJ9" s="229"/>
      <c r="AK9" s="229"/>
      <c r="AL9" s="229"/>
      <c r="AM9" s="228" t="s">
        <v>87</v>
      </c>
      <c r="AN9" s="228" t="s">
        <v>100</v>
      </c>
      <c r="AO9" s="227"/>
    </row>
    <row r="10" spans="1:41" x14ac:dyDescent="0.35">
      <c r="A10" s="227"/>
      <c r="B10" s="227"/>
      <c r="C10" s="229"/>
      <c r="D10" s="227"/>
      <c r="E10" s="229"/>
      <c r="F10" s="229"/>
      <c r="G10" s="229"/>
      <c r="H10" s="227"/>
      <c r="I10" s="227"/>
      <c r="J10" s="227"/>
      <c r="K10" s="227"/>
      <c r="L10" s="227"/>
      <c r="M10" s="229"/>
      <c r="N10" s="247"/>
      <c r="O10" s="247"/>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7"/>
    </row>
    <row r="11" spans="1:41" ht="51.75" customHeight="1" x14ac:dyDescent="0.35">
      <c r="A11" s="227"/>
      <c r="B11" s="227"/>
      <c r="C11" s="230"/>
      <c r="D11" s="227"/>
      <c r="E11" s="230"/>
      <c r="F11" s="230"/>
      <c r="G11" s="230"/>
      <c r="H11" s="227"/>
      <c r="I11" s="227"/>
      <c r="J11" s="227"/>
      <c r="K11" s="227"/>
      <c r="L11" s="227"/>
      <c r="M11" s="230"/>
      <c r="N11" s="248"/>
      <c r="O11" s="248"/>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27"/>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34" customFormat="1" ht="15" x14ac:dyDescent="0.3">
      <c r="A13" s="36"/>
      <c r="B13" s="36" t="s">
        <v>400</v>
      </c>
      <c r="C13" s="36"/>
      <c r="D13" s="36"/>
      <c r="E13" s="36"/>
      <c r="F13" s="36"/>
      <c r="G13" s="36"/>
      <c r="H13" s="36"/>
      <c r="I13" s="36">
        <f>+I14+I20+I41</f>
        <v>298335.31599999999</v>
      </c>
      <c r="J13" s="36">
        <f t="shared" ref="J13:AN13" si="0">+J14+J20+J41</f>
        <v>131833</v>
      </c>
      <c r="K13" s="36">
        <f t="shared" si="0"/>
        <v>24949.315999999999</v>
      </c>
      <c r="L13" s="36">
        <f t="shared" si="0"/>
        <v>24949.315999999999</v>
      </c>
      <c r="M13" s="36">
        <f t="shared" si="0"/>
        <v>99776</v>
      </c>
      <c r="N13" s="36">
        <f t="shared" si="0"/>
        <v>0</v>
      </c>
      <c r="O13" s="36">
        <f t="shared" si="0"/>
        <v>0</v>
      </c>
      <c r="P13" s="36">
        <f t="shared" si="0"/>
        <v>18731</v>
      </c>
      <c r="Q13" s="36">
        <f t="shared" si="0"/>
        <v>0</v>
      </c>
      <c r="R13" s="36">
        <f t="shared" si="0"/>
        <v>18731</v>
      </c>
      <c r="S13" s="36">
        <f t="shared" si="0"/>
        <v>18731</v>
      </c>
      <c r="T13" s="36">
        <f t="shared" si="0"/>
        <v>0</v>
      </c>
      <c r="U13" s="36">
        <f t="shared" si="0"/>
        <v>22533</v>
      </c>
      <c r="V13" s="36">
        <f t="shared" si="0"/>
        <v>0</v>
      </c>
      <c r="W13" s="36">
        <f t="shared" si="0"/>
        <v>22521.848999999998</v>
      </c>
      <c r="X13" s="36">
        <f t="shared" si="0"/>
        <v>22521.848999999998</v>
      </c>
      <c r="Y13" s="36">
        <f t="shared" si="0"/>
        <v>0</v>
      </c>
      <c r="Z13" s="36">
        <f t="shared" si="0"/>
        <v>30503</v>
      </c>
      <c r="AA13" s="36">
        <f t="shared" si="0"/>
        <v>0</v>
      </c>
      <c r="AB13" s="36">
        <f t="shared" si="0"/>
        <v>30503</v>
      </c>
      <c r="AC13" s="36">
        <f t="shared" si="0"/>
        <v>30503</v>
      </c>
      <c r="AD13" s="36">
        <f t="shared" si="0"/>
        <v>0</v>
      </c>
      <c r="AE13" s="36">
        <f t="shared" si="0"/>
        <v>28009</v>
      </c>
      <c r="AF13" s="36">
        <f t="shared" si="0"/>
        <v>0</v>
      </c>
      <c r="AG13" s="36">
        <f t="shared" si="0"/>
        <v>28009</v>
      </c>
      <c r="AH13" s="36">
        <f t="shared" si="0"/>
        <v>28009</v>
      </c>
      <c r="AI13" s="36">
        <f t="shared" si="0"/>
        <v>0</v>
      </c>
      <c r="AJ13" s="36">
        <f t="shared" si="0"/>
        <v>32057</v>
      </c>
      <c r="AK13" s="36">
        <f t="shared" si="0"/>
        <v>0</v>
      </c>
      <c r="AL13" s="36">
        <f t="shared" si="0"/>
        <v>32057</v>
      </c>
      <c r="AM13" s="36">
        <f t="shared" si="0"/>
        <v>32057</v>
      </c>
      <c r="AN13" s="36">
        <f t="shared" si="0"/>
        <v>0</v>
      </c>
      <c r="AO13" s="36"/>
    </row>
    <row r="14" spans="1:41" s="37" customFormat="1" ht="31.5" customHeight="1" x14ac:dyDescent="0.35">
      <c r="A14" s="38" t="s">
        <v>39</v>
      </c>
      <c r="B14" s="39" t="s">
        <v>34</v>
      </c>
      <c r="C14" s="39"/>
      <c r="D14" s="40"/>
      <c r="E14" s="40"/>
      <c r="F14" s="40"/>
      <c r="G14" s="40"/>
      <c r="H14" s="40"/>
      <c r="I14" s="41">
        <f t="shared" ref="I14:AN14" si="1">+I15</f>
        <v>62390</v>
      </c>
      <c r="J14" s="41">
        <f t="shared" si="1"/>
        <v>35000</v>
      </c>
      <c r="K14" s="41">
        <f t="shared" si="1"/>
        <v>0</v>
      </c>
      <c r="L14" s="41">
        <f t="shared" si="1"/>
        <v>0</v>
      </c>
      <c r="M14" s="41">
        <f t="shared" si="1"/>
        <v>28000</v>
      </c>
      <c r="N14" s="41">
        <f t="shared" si="1"/>
        <v>0</v>
      </c>
      <c r="O14" s="41">
        <f t="shared" si="1"/>
        <v>0</v>
      </c>
      <c r="P14" s="41">
        <f t="shared" si="1"/>
        <v>0</v>
      </c>
      <c r="Q14" s="41">
        <f t="shared" si="1"/>
        <v>0</v>
      </c>
      <c r="R14" s="41">
        <f t="shared" si="1"/>
        <v>0</v>
      </c>
      <c r="S14" s="41">
        <f t="shared" si="1"/>
        <v>0</v>
      </c>
      <c r="T14" s="41">
        <f t="shared" si="1"/>
        <v>0</v>
      </c>
      <c r="U14" s="41">
        <f t="shared" si="1"/>
        <v>5000</v>
      </c>
      <c r="V14" s="41">
        <f t="shared" si="1"/>
        <v>0</v>
      </c>
      <c r="W14" s="41">
        <f t="shared" si="1"/>
        <v>5000</v>
      </c>
      <c r="X14" s="41">
        <f t="shared" si="1"/>
        <v>5000</v>
      </c>
      <c r="Y14" s="41">
        <f t="shared" si="1"/>
        <v>0</v>
      </c>
      <c r="Z14" s="41">
        <f t="shared" si="1"/>
        <v>13000</v>
      </c>
      <c r="AA14" s="41">
        <f t="shared" si="1"/>
        <v>0</v>
      </c>
      <c r="AB14" s="41">
        <f t="shared" si="1"/>
        <v>13000</v>
      </c>
      <c r="AC14" s="41">
        <f t="shared" si="1"/>
        <v>13000</v>
      </c>
      <c r="AD14" s="41">
        <f t="shared" si="1"/>
        <v>0</v>
      </c>
      <c r="AE14" s="41">
        <f t="shared" si="1"/>
        <v>10000</v>
      </c>
      <c r="AF14" s="41">
        <f t="shared" si="1"/>
        <v>0</v>
      </c>
      <c r="AG14" s="41">
        <f t="shared" si="1"/>
        <v>10000</v>
      </c>
      <c r="AH14" s="41">
        <f t="shared" si="1"/>
        <v>10000</v>
      </c>
      <c r="AI14" s="41">
        <f t="shared" si="1"/>
        <v>0</v>
      </c>
      <c r="AJ14" s="41">
        <f t="shared" si="1"/>
        <v>7000</v>
      </c>
      <c r="AK14" s="41">
        <f t="shared" si="1"/>
        <v>0</v>
      </c>
      <c r="AL14" s="41">
        <f t="shared" si="1"/>
        <v>7000</v>
      </c>
      <c r="AM14" s="41">
        <f t="shared" si="1"/>
        <v>7000</v>
      </c>
      <c r="AN14" s="41">
        <f t="shared" si="1"/>
        <v>0</v>
      </c>
      <c r="AO14" s="40"/>
    </row>
    <row r="15" spans="1:41" s="42" customFormat="1" ht="31" x14ac:dyDescent="0.35">
      <c r="A15" s="43" t="s">
        <v>33</v>
      </c>
      <c r="B15" s="44" t="s">
        <v>38</v>
      </c>
      <c r="C15" s="44"/>
      <c r="D15" s="45"/>
      <c r="E15" s="45"/>
      <c r="F15" s="45"/>
      <c r="G15" s="45"/>
      <c r="H15" s="45"/>
      <c r="I15" s="46">
        <f>+I16</f>
        <v>62390</v>
      </c>
      <c r="J15" s="46">
        <f t="shared" ref="J15:AN15" si="2">+J16</f>
        <v>35000</v>
      </c>
      <c r="K15" s="46">
        <f t="shared" si="2"/>
        <v>0</v>
      </c>
      <c r="L15" s="46">
        <f t="shared" si="2"/>
        <v>0</v>
      </c>
      <c r="M15" s="46">
        <f t="shared" si="2"/>
        <v>28000</v>
      </c>
      <c r="N15" s="46">
        <f t="shared" si="2"/>
        <v>0</v>
      </c>
      <c r="O15" s="46">
        <f t="shared" si="2"/>
        <v>0</v>
      </c>
      <c r="P15" s="46">
        <f t="shared" si="2"/>
        <v>0</v>
      </c>
      <c r="Q15" s="46">
        <f t="shared" si="2"/>
        <v>0</v>
      </c>
      <c r="R15" s="46">
        <f t="shared" si="2"/>
        <v>0</v>
      </c>
      <c r="S15" s="46">
        <f t="shared" si="2"/>
        <v>0</v>
      </c>
      <c r="T15" s="46">
        <f t="shared" si="2"/>
        <v>0</v>
      </c>
      <c r="U15" s="46">
        <f t="shared" si="2"/>
        <v>5000</v>
      </c>
      <c r="V15" s="46">
        <f t="shared" si="2"/>
        <v>0</v>
      </c>
      <c r="W15" s="46">
        <f t="shared" si="2"/>
        <v>5000</v>
      </c>
      <c r="X15" s="46">
        <f t="shared" si="2"/>
        <v>5000</v>
      </c>
      <c r="Y15" s="46">
        <f t="shared" si="2"/>
        <v>0</v>
      </c>
      <c r="Z15" s="46">
        <f t="shared" si="2"/>
        <v>13000</v>
      </c>
      <c r="AA15" s="46">
        <f t="shared" si="2"/>
        <v>0</v>
      </c>
      <c r="AB15" s="46">
        <f t="shared" si="2"/>
        <v>13000</v>
      </c>
      <c r="AC15" s="46">
        <f t="shared" si="2"/>
        <v>13000</v>
      </c>
      <c r="AD15" s="46">
        <f t="shared" si="2"/>
        <v>0</v>
      </c>
      <c r="AE15" s="46">
        <f t="shared" si="2"/>
        <v>10000</v>
      </c>
      <c r="AF15" s="46">
        <f t="shared" si="2"/>
        <v>0</v>
      </c>
      <c r="AG15" s="46">
        <f t="shared" si="2"/>
        <v>10000</v>
      </c>
      <c r="AH15" s="46">
        <f t="shared" si="2"/>
        <v>10000</v>
      </c>
      <c r="AI15" s="46">
        <f t="shared" si="2"/>
        <v>0</v>
      </c>
      <c r="AJ15" s="46">
        <f t="shared" si="2"/>
        <v>7000</v>
      </c>
      <c r="AK15" s="46">
        <f t="shared" si="2"/>
        <v>0</v>
      </c>
      <c r="AL15" s="46">
        <f t="shared" si="2"/>
        <v>7000</v>
      </c>
      <c r="AM15" s="46">
        <f t="shared" si="2"/>
        <v>7000</v>
      </c>
      <c r="AN15" s="46">
        <f t="shared" si="2"/>
        <v>0</v>
      </c>
      <c r="AO15" s="45"/>
    </row>
    <row r="16" spans="1:41" s="37" customFormat="1" ht="45" x14ac:dyDescent="0.35">
      <c r="A16" s="38" t="s">
        <v>157</v>
      </c>
      <c r="B16" s="39" t="s">
        <v>93</v>
      </c>
      <c r="C16" s="39"/>
      <c r="D16" s="40"/>
      <c r="E16" s="40"/>
      <c r="F16" s="40"/>
      <c r="G16" s="40"/>
      <c r="H16" s="47"/>
      <c r="I16" s="41">
        <f>SUM(I17:I19)</f>
        <v>62390</v>
      </c>
      <c r="J16" s="41">
        <f t="shared" ref="J16:AN16" si="3">SUM(J17:J19)</f>
        <v>35000</v>
      </c>
      <c r="K16" s="41">
        <f t="shared" si="3"/>
        <v>0</v>
      </c>
      <c r="L16" s="41">
        <f t="shared" si="3"/>
        <v>0</v>
      </c>
      <c r="M16" s="41">
        <f t="shared" si="3"/>
        <v>28000</v>
      </c>
      <c r="N16" s="41">
        <f t="shared" si="3"/>
        <v>0</v>
      </c>
      <c r="O16" s="41">
        <f t="shared" si="3"/>
        <v>0</v>
      </c>
      <c r="P16" s="41">
        <f t="shared" si="3"/>
        <v>0</v>
      </c>
      <c r="Q16" s="41">
        <f t="shared" si="3"/>
        <v>0</v>
      </c>
      <c r="R16" s="41">
        <f t="shared" si="3"/>
        <v>0</v>
      </c>
      <c r="S16" s="41">
        <f t="shared" si="3"/>
        <v>0</v>
      </c>
      <c r="T16" s="41">
        <f t="shared" si="3"/>
        <v>0</v>
      </c>
      <c r="U16" s="41">
        <f t="shared" si="3"/>
        <v>5000</v>
      </c>
      <c r="V16" s="41">
        <f t="shared" si="3"/>
        <v>0</v>
      </c>
      <c r="W16" s="41">
        <f t="shared" si="3"/>
        <v>5000</v>
      </c>
      <c r="X16" s="41">
        <f t="shared" si="3"/>
        <v>5000</v>
      </c>
      <c r="Y16" s="41">
        <f t="shared" si="3"/>
        <v>0</v>
      </c>
      <c r="Z16" s="41">
        <f t="shared" si="3"/>
        <v>13000</v>
      </c>
      <c r="AA16" s="41">
        <f t="shared" si="3"/>
        <v>0</v>
      </c>
      <c r="AB16" s="41">
        <f t="shared" si="3"/>
        <v>13000</v>
      </c>
      <c r="AC16" s="41">
        <f t="shared" si="3"/>
        <v>13000</v>
      </c>
      <c r="AD16" s="41">
        <f t="shared" si="3"/>
        <v>0</v>
      </c>
      <c r="AE16" s="41">
        <f t="shared" si="3"/>
        <v>10000</v>
      </c>
      <c r="AF16" s="41">
        <f t="shared" si="3"/>
        <v>0</v>
      </c>
      <c r="AG16" s="41">
        <f t="shared" si="3"/>
        <v>10000</v>
      </c>
      <c r="AH16" s="41">
        <f t="shared" si="3"/>
        <v>10000</v>
      </c>
      <c r="AI16" s="41">
        <f t="shared" si="3"/>
        <v>0</v>
      </c>
      <c r="AJ16" s="41">
        <f t="shared" si="3"/>
        <v>7000</v>
      </c>
      <c r="AK16" s="41">
        <f t="shared" si="3"/>
        <v>0</v>
      </c>
      <c r="AL16" s="41">
        <f t="shared" si="3"/>
        <v>7000</v>
      </c>
      <c r="AM16" s="41">
        <f t="shared" si="3"/>
        <v>7000</v>
      </c>
      <c r="AN16" s="41">
        <f t="shared" si="3"/>
        <v>0</v>
      </c>
      <c r="AO16" s="40"/>
    </row>
    <row r="17" spans="1:41" s="48" customFormat="1" ht="46.5" x14ac:dyDescent="0.35">
      <c r="A17" s="49">
        <v>1</v>
      </c>
      <c r="B17" s="50" t="s">
        <v>122</v>
      </c>
      <c r="C17" s="51" t="s">
        <v>41</v>
      </c>
      <c r="D17" s="51" t="s">
        <v>125</v>
      </c>
      <c r="E17" s="49">
        <v>2022</v>
      </c>
      <c r="F17" s="49">
        <v>2024</v>
      </c>
      <c r="G17" s="52"/>
      <c r="H17" s="51" t="s">
        <v>127</v>
      </c>
      <c r="I17" s="53">
        <v>22400</v>
      </c>
      <c r="J17" s="53">
        <v>20000</v>
      </c>
      <c r="K17" s="52"/>
      <c r="L17" s="52"/>
      <c r="M17" s="54">
        <f>+P17+U17+Z17+AE17</f>
        <v>13000</v>
      </c>
      <c r="N17" s="52"/>
      <c r="O17" s="52"/>
      <c r="P17" s="52"/>
      <c r="Q17" s="52"/>
      <c r="R17" s="52"/>
      <c r="S17" s="52"/>
      <c r="T17" s="52"/>
      <c r="U17" s="52"/>
      <c r="V17" s="52"/>
      <c r="W17" s="52"/>
      <c r="X17" s="52"/>
      <c r="Y17" s="52"/>
      <c r="Z17" s="54">
        <v>5000</v>
      </c>
      <c r="AA17" s="52"/>
      <c r="AB17" s="54">
        <f>+AC17</f>
        <v>5000</v>
      </c>
      <c r="AC17" s="54">
        <f>+Z17</f>
        <v>5000</v>
      </c>
      <c r="AD17" s="52"/>
      <c r="AE17" s="53">
        <v>8000</v>
      </c>
      <c r="AF17" s="53"/>
      <c r="AG17" s="53">
        <f>+AH17</f>
        <v>8000</v>
      </c>
      <c r="AH17" s="53">
        <f>+AE17</f>
        <v>8000</v>
      </c>
      <c r="AI17" s="52"/>
      <c r="AJ17" s="54">
        <f>J17-U17-AE17-Z17</f>
        <v>7000</v>
      </c>
      <c r="AK17" s="52"/>
      <c r="AL17" s="54">
        <f>+AM17</f>
        <v>7000</v>
      </c>
      <c r="AM17" s="54">
        <f>+AJ17</f>
        <v>7000</v>
      </c>
      <c r="AN17" s="52"/>
      <c r="AO17" s="52"/>
    </row>
    <row r="18" spans="1:41" s="48" customFormat="1" ht="31" x14ac:dyDescent="0.35">
      <c r="A18" s="49">
        <v>2</v>
      </c>
      <c r="B18" s="50" t="s">
        <v>123</v>
      </c>
      <c r="C18" s="51" t="s">
        <v>41</v>
      </c>
      <c r="D18" s="51" t="s">
        <v>126</v>
      </c>
      <c r="E18" s="49">
        <v>2021</v>
      </c>
      <c r="F18" s="49">
        <v>2023</v>
      </c>
      <c r="G18" s="52"/>
      <c r="H18" s="51" t="s">
        <v>128</v>
      </c>
      <c r="I18" s="53">
        <v>25000</v>
      </c>
      <c r="J18" s="53">
        <v>10000</v>
      </c>
      <c r="K18" s="52"/>
      <c r="L18" s="52"/>
      <c r="M18" s="54">
        <f>+P18+U18+Z18+AE18</f>
        <v>10000</v>
      </c>
      <c r="N18" s="52"/>
      <c r="O18" s="52"/>
      <c r="P18" s="52"/>
      <c r="Q18" s="52"/>
      <c r="R18" s="52"/>
      <c r="S18" s="52"/>
      <c r="T18" s="52"/>
      <c r="U18" s="53">
        <v>5000</v>
      </c>
      <c r="V18" s="52"/>
      <c r="W18" s="54">
        <f>+X18</f>
        <v>5000</v>
      </c>
      <c r="X18" s="54">
        <f>+U18</f>
        <v>5000</v>
      </c>
      <c r="Y18" s="52"/>
      <c r="Z18" s="54">
        <v>4000</v>
      </c>
      <c r="AA18" s="52"/>
      <c r="AB18" s="54">
        <f t="shared" ref="AB18:AB19" si="4">+AC18</f>
        <v>4000</v>
      </c>
      <c r="AC18" s="54">
        <f t="shared" ref="AC18:AC19" si="5">+Z18</f>
        <v>4000</v>
      </c>
      <c r="AD18" s="52"/>
      <c r="AE18" s="53">
        <v>1000</v>
      </c>
      <c r="AF18" s="53"/>
      <c r="AG18" s="53">
        <f t="shared" ref="AG18:AG19" si="6">+AH18</f>
        <v>1000</v>
      </c>
      <c r="AH18" s="53">
        <f t="shared" ref="AH18:AH19" si="7">+AE18</f>
        <v>1000</v>
      </c>
      <c r="AI18" s="52"/>
      <c r="AJ18" s="54">
        <f>J18-U18-AE18-Z18</f>
        <v>0</v>
      </c>
      <c r="AK18" s="52"/>
      <c r="AL18" s="54">
        <f>+AM18</f>
        <v>0</v>
      </c>
      <c r="AM18" s="54">
        <f>+AJ18</f>
        <v>0</v>
      </c>
      <c r="AN18" s="52"/>
      <c r="AO18" s="52"/>
    </row>
    <row r="19" spans="1:41" s="48" customFormat="1" ht="46.5" x14ac:dyDescent="0.35">
      <c r="A19" s="49">
        <v>3</v>
      </c>
      <c r="B19" s="50" t="s">
        <v>124</v>
      </c>
      <c r="C19" s="51" t="s">
        <v>41</v>
      </c>
      <c r="D19" s="51" t="s">
        <v>126</v>
      </c>
      <c r="E19" s="49">
        <v>2021</v>
      </c>
      <c r="F19" s="49">
        <v>2023</v>
      </c>
      <c r="G19" s="52"/>
      <c r="H19" s="51" t="s">
        <v>129</v>
      </c>
      <c r="I19" s="53">
        <v>14990</v>
      </c>
      <c r="J19" s="53">
        <v>5000</v>
      </c>
      <c r="K19" s="55"/>
      <c r="L19" s="52"/>
      <c r="M19" s="54">
        <f>+P19+U19+Z19+AE19</f>
        <v>5000</v>
      </c>
      <c r="N19" s="52"/>
      <c r="O19" s="52"/>
      <c r="P19" s="52"/>
      <c r="Q19" s="52"/>
      <c r="R19" s="52"/>
      <c r="S19" s="52"/>
      <c r="T19" s="52"/>
      <c r="U19" s="52"/>
      <c r="V19" s="52"/>
      <c r="W19" s="52"/>
      <c r="X19" s="52"/>
      <c r="Y19" s="52"/>
      <c r="Z19" s="54">
        <v>4000</v>
      </c>
      <c r="AA19" s="52"/>
      <c r="AB19" s="54">
        <f t="shared" si="4"/>
        <v>4000</v>
      </c>
      <c r="AC19" s="54">
        <f t="shared" si="5"/>
        <v>4000</v>
      </c>
      <c r="AD19" s="52"/>
      <c r="AE19" s="53">
        <v>1000</v>
      </c>
      <c r="AF19" s="53"/>
      <c r="AG19" s="53">
        <f t="shared" si="6"/>
        <v>1000</v>
      </c>
      <c r="AH19" s="53">
        <f t="shared" si="7"/>
        <v>1000</v>
      </c>
      <c r="AI19" s="52"/>
      <c r="AJ19" s="54">
        <f>J19-U19-AE19-Z19</f>
        <v>0</v>
      </c>
      <c r="AK19" s="52"/>
      <c r="AL19" s="54">
        <f>+AM19</f>
        <v>0</v>
      </c>
      <c r="AM19" s="54">
        <f>+AJ19</f>
        <v>0</v>
      </c>
      <c r="AN19" s="52"/>
      <c r="AO19" s="52"/>
    </row>
    <row r="20" spans="1:41" s="37" customFormat="1" ht="15" x14ac:dyDescent="0.35">
      <c r="A20" s="38" t="s">
        <v>40</v>
      </c>
      <c r="B20" s="39" t="s">
        <v>36</v>
      </c>
      <c r="C20" s="39"/>
      <c r="D20" s="40"/>
      <c r="E20" s="40"/>
      <c r="F20" s="40"/>
      <c r="G20" s="40"/>
      <c r="H20" s="40"/>
      <c r="I20" s="41">
        <f>+I21+I22</f>
        <v>223345.31599999999</v>
      </c>
      <c r="J20" s="41">
        <f t="shared" ref="J20:AN20" si="8">+J21+J22</f>
        <v>93875</v>
      </c>
      <c r="K20" s="41">
        <f t="shared" si="8"/>
        <v>15307.315999999999</v>
      </c>
      <c r="L20" s="41">
        <f t="shared" si="8"/>
        <v>15307.315999999999</v>
      </c>
      <c r="M20" s="41">
        <f t="shared" si="8"/>
        <v>68818</v>
      </c>
      <c r="N20" s="41">
        <f t="shared" si="8"/>
        <v>0</v>
      </c>
      <c r="O20" s="41">
        <f t="shared" si="8"/>
        <v>0</v>
      </c>
      <c r="P20" s="41">
        <f t="shared" si="8"/>
        <v>16653</v>
      </c>
      <c r="Q20" s="41">
        <f t="shared" si="8"/>
        <v>0</v>
      </c>
      <c r="R20" s="41">
        <f t="shared" si="8"/>
        <v>16653</v>
      </c>
      <c r="S20" s="41">
        <f t="shared" si="8"/>
        <v>16653</v>
      </c>
      <c r="T20" s="41">
        <f t="shared" si="8"/>
        <v>0</v>
      </c>
      <c r="U20" s="41">
        <f t="shared" si="8"/>
        <v>16653</v>
      </c>
      <c r="V20" s="41">
        <f t="shared" si="8"/>
        <v>0</v>
      </c>
      <c r="W20" s="41">
        <f t="shared" si="8"/>
        <v>16653</v>
      </c>
      <c r="X20" s="41">
        <f t="shared" si="8"/>
        <v>16653</v>
      </c>
      <c r="Y20" s="41">
        <f t="shared" si="8"/>
        <v>0</v>
      </c>
      <c r="Z20" s="41">
        <f t="shared" si="8"/>
        <v>17503</v>
      </c>
      <c r="AA20" s="41">
        <f t="shared" si="8"/>
        <v>0</v>
      </c>
      <c r="AB20" s="41">
        <f t="shared" si="8"/>
        <v>17503</v>
      </c>
      <c r="AC20" s="41">
        <f t="shared" si="8"/>
        <v>17503</v>
      </c>
      <c r="AD20" s="41">
        <f t="shared" si="8"/>
        <v>0</v>
      </c>
      <c r="AE20" s="41">
        <f t="shared" si="8"/>
        <v>18009</v>
      </c>
      <c r="AF20" s="41">
        <f t="shared" si="8"/>
        <v>0</v>
      </c>
      <c r="AG20" s="41">
        <f t="shared" si="8"/>
        <v>18009</v>
      </c>
      <c r="AH20" s="41">
        <f t="shared" si="8"/>
        <v>18009</v>
      </c>
      <c r="AI20" s="41">
        <f t="shared" si="8"/>
        <v>0</v>
      </c>
      <c r="AJ20" s="41">
        <f t="shared" si="8"/>
        <v>25057</v>
      </c>
      <c r="AK20" s="41">
        <f t="shared" si="8"/>
        <v>0</v>
      </c>
      <c r="AL20" s="41">
        <f t="shared" si="8"/>
        <v>25057</v>
      </c>
      <c r="AM20" s="41">
        <f t="shared" si="8"/>
        <v>25057</v>
      </c>
      <c r="AN20" s="41">
        <f t="shared" si="8"/>
        <v>0</v>
      </c>
      <c r="AO20" s="40"/>
    </row>
    <row r="21" spans="1:41" s="42" customFormat="1" ht="31" x14ac:dyDescent="0.35">
      <c r="A21" s="43" t="s">
        <v>33</v>
      </c>
      <c r="B21" s="56" t="s">
        <v>130</v>
      </c>
      <c r="C21" s="44"/>
      <c r="D21" s="45"/>
      <c r="E21" s="45"/>
      <c r="F21" s="45"/>
      <c r="G21" s="45"/>
      <c r="H21" s="45"/>
      <c r="I21" s="57">
        <v>24997.315999999999</v>
      </c>
      <c r="J21" s="57">
        <v>9690</v>
      </c>
      <c r="K21" s="46">
        <f>+L21</f>
        <v>15307.315999999999</v>
      </c>
      <c r="L21" s="46">
        <f>+I21-J21</f>
        <v>15307.315999999999</v>
      </c>
      <c r="M21" s="46">
        <f>+J21</f>
        <v>9690</v>
      </c>
      <c r="N21" s="45"/>
      <c r="O21" s="45"/>
      <c r="P21" s="46">
        <f>+M21</f>
        <v>9690</v>
      </c>
      <c r="Q21" s="45"/>
      <c r="R21" s="46">
        <f>+S21</f>
        <v>9690</v>
      </c>
      <c r="S21" s="46">
        <f>+P21</f>
        <v>9690</v>
      </c>
      <c r="T21" s="45"/>
      <c r="U21" s="45"/>
      <c r="V21" s="45"/>
      <c r="W21" s="45"/>
      <c r="X21" s="45"/>
      <c r="Y21" s="45"/>
      <c r="Z21" s="45"/>
      <c r="AA21" s="45"/>
      <c r="AB21" s="45"/>
      <c r="AC21" s="45"/>
      <c r="AD21" s="45"/>
      <c r="AE21" s="45"/>
      <c r="AF21" s="45"/>
      <c r="AG21" s="45"/>
      <c r="AH21" s="45"/>
      <c r="AI21" s="45"/>
      <c r="AJ21" s="45"/>
      <c r="AK21" s="45"/>
      <c r="AL21" s="45"/>
      <c r="AM21" s="45"/>
      <c r="AN21" s="45"/>
      <c r="AO21" s="45"/>
    </row>
    <row r="22" spans="1:41" s="42" customFormat="1" ht="31" x14ac:dyDescent="0.35">
      <c r="A22" s="43" t="s">
        <v>35</v>
      </c>
      <c r="B22" s="44" t="s">
        <v>38</v>
      </c>
      <c r="C22" s="44"/>
      <c r="D22" s="45"/>
      <c r="E22" s="45"/>
      <c r="F22" s="45"/>
      <c r="G22" s="45"/>
      <c r="H22" s="45"/>
      <c r="I22" s="46">
        <f>+I23+I38</f>
        <v>198348</v>
      </c>
      <c r="J22" s="46">
        <f t="shared" ref="J22:AN22" si="9">+J23+J38</f>
        <v>84185</v>
      </c>
      <c r="K22" s="46">
        <f t="shared" si="9"/>
        <v>0</v>
      </c>
      <c r="L22" s="46">
        <f t="shared" si="9"/>
        <v>0</v>
      </c>
      <c r="M22" s="46">
        <f t="shared" si="9"/>
        <v>59128</v>
      </c>
      <c r="N22" s="46">
        <f t="shared" si="9"/>
        <v>0</v>
      </c>
      <c r="O22" s="46">
        <f t="shared" si="9"/>
        <v>0</v>
      </c>
      <c r="P22" s="46">
        <f t="shared" si="9"/>
        <v>6963</v>
      </c>
      <c r="Q22" s="46">
        <f t="shared" si="9"/>
        <v>0</v>
      </c>
      <c r="R22" s="46">
        <f t="shared" si="9"/>
        <v>6963</v>
      </c>
      <c r="S22" s="46">
        <f t="shared" si="9"/>
        <v>6963</v>
      </c>
      <c r="T22" s="46">
        <f t="shared" si="9"/>
        <v>0</v>
      </c>
      <c r="U22" s="46">
        <f t="shared" si="9"/>
        <v>16653</v>
      </c>
      <c r="V22" s="46">
        <f t="shared" si="9"/>
        <v>0</v>
      </c>
      <c r="W22" s="46">
        <f t="shared" si="9"/>
        <v>16653</v>
      </c>
      <c r="X22" s="46">
        <f t="shared" si="9"/>
        <v>16653</v>
      </c>
      <c r="Y22" s="46">
        <f t="shared" si="9"/>
        <v>0</v>
      </c>
      <c r="Z22" s="46">
        <f t="shared" si="9"/>
        <v>17503</v>
      </c>
      <c r="AA22" s="46">
        <f t="shared" si="9"/>
        <v>0</v>
      </c>
      <c r="AB22" s="46">
        <f t="shared" si="9"/>
        <v>17503</v>
      </c>
      <c r="AC22" s="46">
        <f t="shared" si="9"/>
        <v>17503</v>
      </c>
      <c r="AD22" s="46">
        <f t="shared" si="9"/>
        <v>0</v>
      </c>
      <c r="AE22" s="46">
        <f t="shared" si="9"/>
        <v>18009</v>
      </c>
      <c r="AF22" s="46">
        <f t="shared" si="9"/>
        <v>0</v>
      </c>
      <c r="AG22" s="46">
        <f t="shared" si="9"/>
        <v>18009</v>
      </c>
      <c r="AH22" s="46">
        <f t="shared" si="9"/>
        <v>18009</v>
      </c>
      <c r="AI22" s="46">
        <f t="shared" si="9"/>
        <v>0</v>
      </c>
      <c r="AJ22" s="46">
        <f t="shared" si="9"/>
        <v>25057</v>
      </c>
      <c r="AK22" s="46">
        <f t="shared" si="9"/>
        <v>0</v>
      </c>
      <c r="AL22" s="46">
        <f t="shared" si="9"/>
        <v>25057</v>
      </c>
      <c r="AM22" s="46">
        <f t="shared" si="9"/>
        <v>25057</v>
      </c>
      <c r="AN22" s="46">
        <f t="shared" si="9"/>
        <v>0</v>
      </c>
      <c r="AO22" s="45"/>
    </row>
    <row r="23" spans="1:41" s="37" customFormat="1" ht="45" x14ac:dyDescent="0.35">
      <c r="A23" s="38" t="s">
        <v>157</v>
      </c>
      <c r="B23" s="39" t="s">
        <v>93</v>
      </c>
      <c r="C23" s="39"/>
      <c r="D23" s="40"/>
      <c r="E23" s="40"/>
      <c r="F23" s="40"/>
      <c r="G23" s="40"/>
      <c r="H23" s="40"/>
      <c r="I23" s="41">
        <f>SUM(I24:I37)</f>
        <v>129848</v>
      </c>
      <c r="J23" s="41">
        <f t="shared" ref="J23:AN23" si="10">SUM(J24:J37)</f>
        <v>74018</v>
      </c>
      <c r="K23" s="41">
        <f t="shared" si="10"/>
        <v>0</v>
      </c>
      <c r="L23" s="41">
        <f t="shared" si="10"/>
        <v>0</v>
      </c>
      <c r="M23" s="41">
        <f t="shared" si="10"/>
        <v>58428</v>
      </c>
      <c r="N23" s="41">
        <f t="shared" si="10"/>
        <v>0</v>
      </c>
      <c r="O23" s="41">
        <f t="shared" si="10"/>
        <v>0</v>
      </c>
      <c r="P23" s="41">
        <f t="shared" si="10"/>
        <v>6963</v>
      </c>
      <c r="Q23" s="41">
        <f t="shared" si="10"/>
        <v>0</v>
      </c>
      <c r="R23" s="41">
        <f t="shared" si="10"/>
        <v>6963</v>
      </c>
      <c r="S23" s="41">
        <f t="shared" si="10"/>
        <v>6963</v>
      </c>
      <c r="T23" s="41">
        <f t="shared" si="10"/>
        <v>0</v>
      </c>
      <c r="U23" s="41">
        <f t="shared" si="10"/>
        <v>16653</v>
      </c>
      <c r="V23" s="41">
        <f t="shared" si="10"/>
        <v>0</v>
      </c>
      <c r="W23" s="41">
        <f t="shared" si="10"/>
        <v>16653</v>
      </c>
      <c r="X23" s="41">
        <f t="shared" si="10"/>
        <v>16653</v>
      </c>
      <c r="Y23" s="41">
        <f t="shared" si="10"/>
        <v>0</v>
      </c>
      <c r="Z23" s="41">
        <f t="shared" si="10"/>
        <v>17503</v>
      </c>
      <c r="AA23" s="41">
        <f t="shared" si="10"/>
        <v>0</v>
      </c>
      <c r="AB23" s="41">
        <f t="shared" si="10"/>
        <v>17503</v>
      </c>
      <c r="AC23" s="41">
        <f t="shared" si="10"/>
        <v>17503</v>
      </c>
      <c r="AD23" s="41">
        <f t="shared" si="10"/>
        <v>0</v>
      </c>
      <c r="AE23" s="41">
        <f t="shared" si="10"/>
        <v>17309</v>
      </c>
      <c r="AF23" s="41">
        <f t="shared" si="10"/>
        <v>0</v>
      </c>
      <c r="AG23" s="41">
        <f t="shared" si="10"/>
        <v>17309</v>
      </c>
      <c r="AH23" s="41">
        <f t="shared" si="10"/>
        <v>17309</v>
      </c>
      <c r="AI23" s="41">
        <f t="shared" si="10"/>
        <v>0</v>
      </c>
      <c r="AJ23" s="41">
        <f t="shared" si="10"/>
        <v>15590</v>
      </c>
      <c r="AK23" s="41">
        <f t="shared" si="10"/>
        <v>0</v>
      </c>
      <c r="AL23" s="41">
        <f t="shared" si="10"/>
        <v>15590</v>
      </c>
      <c r="AM23" s="41">
        <f t="shared" si="10"/>
        <v>15590</v>
      </c>
      <c r="AN23" s="41">
        <f t="shared" si="10"/>
        <v>0</v>
      </c>
      <c r="AO23" s="40"/>
    </row>
    <row r="24" spans="1:41" s="48" customFormat="1" ht="46.5" x14ac:dyDescent="0.35">
      <c r="A24" s="49">
        <v>1</v>
      </c>
      <c r="B24" s="50" t="s">
        <v>122</v>
      </c>
      <c r="C24" s="51" t="s">
        <v>41</v>
      </c>
      <c r="D24" s="51" t="s">
        <v>125</v>
      </c>
      <c r="E24" s="49">
        <v>2022</v>
      </c>
      <c r="F24" s="49">
        <v>2024</v>
      </c>
      <c r="G24" s="52"/>
      <c r="H24" s="51" t="s">
        <v>127</v>
      </c>
      <c r="I24" s="53">
        <v>22400</v>
      </c>
      <c r="J24" s="53">
        <v>2400</v>
      </c>
      <c r="K24" s="52"/>
      <c r="L24" s="52"/>
      <c r="M24" s="54">
        <f t="shared" ref="M24:M37" si="11">+P24+U24+Z24+AE24</f>
        <v>2400</v>
      </c>
      <c r="N24" s="52"/>
      <c r="O24" s="52"/>
      <c r="P24" s="52"/>
      <c r="Q24" s="52"/>
      <c r="R24" s="52"/>
      <c r="S24" s="52"/>
      <c r="T24" s="52"/>
      <c r="U24" s="52">
        <v>500</v>
      </c>
      <c r="V24" s="52"/>
      <c r="W24" s="54">
        <f>+X24</f>
        <v>500</v>
      </c>
      <c r="X24" s="54">
        <f>+U24</f>
        <v>500</v>
      </c>
      <c r="Y24" s="52"/>
      <c r="Z24" s="54"/>
      <c r="AA24" s="52"/>
      <c r="AB24" s="54">
        <f>+AC24</f>
        <v>0</v>
      </c>
      <c r="AC24" s="54">
        <f>+Z24</f>
        <v>0</v>
      </c>
      <c r="AD24" s="52"/>
      <c r="AE24" s="53">
        <v>1900</v>
      </c>
      <c r="AF24" s="53"/>
      <c r="AG24" s="53">
        <f>+AH24</f>
        <v>1900</v>
      </c>
      <c r="AH24" s="53">
        <f>+AE24</f>
        <v>1900</v>
      </c>
      <c r="AI24" s="52"/>
      <c r="AJ24" s="54">
        <f>J24-U24-AE24-Z24</f>
        <v>0</v>
      </c>
      <c r="AK24" s="52"/>
      <c r="AL24" s="54">
        <f t="shared" ref="AL24:AL37" si="12">+AM24</f>
        <v>0</v>
      </c>
      <c r="AM24" s="54">
        <f t="shared" ref="AM24:AM37" si="13">+AJ24</f>
        <v>0</v>
      </c>
      <c r="AN24" s="52"/>
      <c r="AO24" s="52"/>
    </row>
    <row r="25" spans="1:41" s="48" customFormat="1" ht="31" x14ac:dyDescent="0.35">
      <c r="A25" s="49">
        <v>2</v>
      </c>
      <c r="B25" s="50" t="s">
        <v>123</v>
      </c>
      <c r="C25" s="51" t="s">
        <v>41</v>
      </c>
      <c r="D25" s="51" t="s">
        <v>126</v>
      </c>
      <c r="E25" s="49">
        <v>2021</v>
      </c>
      <c r="F25" s="49">
        <v>2023</v>
      </c>
      <c r="G25" s="52"/>
      <c r="H25" s="51" t="s">
        <v>128</v>
      </c>
      <c r="I25" s="53">
        <v>25000</v>
      </c>
      <c r="J25" s="53">
        <f>+M25</f>
        <v>14465</v>
      </c>
      <c r="K25" s="52"/>
      <c r="L25" s="52"/>
      <c r="M25" s="54">
        <f t="shared" si="11"/>
        <v>14465</v>
      </c>
      <c r="N25" s="52"/>
      <c r="O25" s="52"/>
      <c r="P25" s="53">
        <v>400</v>
      </c>
      <c r="Q25" s="52"/>
      <c r="R25" s="53">
        <f t="shared" ref="R25:R31" si="14">+S25</f>
        <v>400</v>
      </c>
      <c r="S25" s="53">
        <f t="shared" ref="S25:S31" si="15">+P25</f>
        <v>400</v>
      </c>
      <c r="T25" s="52"/>
      <c r="U25" s="53">
        <v>5749</v>
      </c>
      <c r="V25" s="52"/>
      <c r="W25" s="54">
        <f>+X25</f>
        <v>5749</v>
      </c>
      <c r="X25" s="54">
        <f>+U25</f>
        <v>5749</v>
      </c>
      <c r="Y25" s="52"/>
      <c r="Z25" s="54">
        <v>6230</v>
      </c>
      <c r="AA25" s="52"/>
      <c r="AB25" s="54">
        <f t="shared" ref="AB25:AB26" si="16">+AC25</f>
        <v>6230</v>
      </c>
      <c r="AC25" s="54">
        <f t="shared" ref="AC25:AC26" si="17">+Z25</f>
        <v>6230</v>
      </c>
      <c r="AD25" s="52"/>
      <c r="AE25" s="53">
        <v>2086</v>
      </c>
      <c r="AF25" s="53"/>
      <c r="AG25" s="53">
        <f t="shared" ref="AG25:AG26" si="18">+AH25</f>
        <v>2086</v>
      </c>
      <c r="AH25" s="53">
        <f t="shared" ref="AH25:AH26" si="19">+AE25</f>
        <v>2086</v>
      </c>
      <c r="AI25" s="52"/>
      <c r="AJ25" s="54">
        <f t="shared" ref="AJ25:AJ37" si="20">J25-P25-U25-AE25-Z25</f>
        <v>0</v>
      </c>
      <c r="AK25" s="52"/>
      <c r="AL25" s="54">
        <f t="shared" si="12"/>
        <v>0</v>
      </c>
      <c r="AM25" s="54">
        <f t="shared" si="13"/>
        <v>0</v>
      </c>
      <c r="AN25" s="52"/>
      <c r="AO25" s="52"/>
    </row>
    <row r="26" spans="1:41" s="48" customFormat="1" ht="46.5" x14ac:dyDescent="0.35">
      <c r="A26" s="49">
        <v>3</v>
      </c>
      <c r="B26" s="50" t="s">
        <v>124</v>
      </c>
      <c r="C26" s="51" t="s">
        <v>41</v>
      </c>
      <c r="D26" s="51" t="s">
        <v>126</v>
      </c>
      <c r="E26" s="49">
        <v>2021</v>
      </c>
      <c r="F26" s="49">
        <v>2023</v>
      </c>
      <c r="G26" s="52"/>
      <c r="H26" s="51" t="s">
        <v>129</v>
      </c>
      <c r="I26" s="53">
        <v>14990</v>
      </c>
      <c r="J26" s="53">
        <f>+M26</f>
        <v>9717</v>
      </c>
      <c r="K26" s="52"/>
      <c r="L26" s="52"/>
      <c r="M26" s="54">
        <f t="shared" si="11"/>
        <v>9717</v>
      </c>
      <c r="N26" s="52"/>
      <c r="O26" s="52"/>
      <c r="P26" s="53">
        <v>410</v>
      </c>
      <c r="Q26" s="52"/>
      <c r="R26" s="53">
        <f t="shared" si="14"/>
        <v>410</v>
      </c>
      <c r="S26" s="53">
        <f t="shared" si="15"/>
        <v>410</v>
      </c>
      <c r="T26" s="52"/>
      <c r="U26" s="53">
        <v>3500</v>
      </c>
      <c r="V26" s="52"/>
      <c r="W26" s="54">
        <f>+X26</f>
        <v>3500</v>
      </c>
      <c r="X26" s="54">
        <f>+U26</f>
        <v>3500</v>
      </c>
      <c r="Y26" s="52"/>
      <c r="Z26" s="54">
        <v>3702</v>
      </c>
      <c r="AA26" s="52"/>
      <c r="AB26" s="54">
        <f t="shared" si="16"/>
        <v>3702</v>
      </c>
      <c r="AC26" s="54">
        <f t="shared" si="17"/>
        <v>3702</v>
      </c>
      <c r="AD26" s="52"/>
      <c r="AE26" s="53">
        <v>2105</v>
      </c>
      <c r="AF26" s="53"/>
      <c r="AG26" s="53">
        <f t="shared" si="18"/>
        <v>2105</v>
      </c>
      <c r="AH26" s="53">
        <f t="shared" si="19"/>
        <v>2105</v>
      </c>
      <c r="AI26" s="52"/>
      <c r="AJ26" s="54">
        <f t="shared" si="20"/>
        <v>0</v>
      </c>
      <c r="AK26" s="52"/>
      <c r="AL26" s="54">
        <f t="shared" si="12"/>
        <v>0</v>
      </c>
      <c r="AM26" s="54">
        <f t="shared" si="13"/>
        <v>0</v>
      </c>
      <c r="AN26" s="52"/>
      <c r="AO26" s="52"/>
    </row>
    <row r="27" spans="1:41" s="48" customFormat="1" ht="46.5" x14ac:dyDescent="0.35">
      <c r="A27" s="49">
        <v>4</v>
      </c>
      <c r="B27" s="50" t="s">
        <v>134</v>
      </c>
      <c r="C27" s="50"/>
      <c r="D27" s="51" t="s">
        <v>147</v>
      </c>
      <c r="E27" s="49">
        <v>2021</v>
      </c>
      <c r="F27" s="49">
        <v>2021</v>
      </c>
      <c r="G27" s="52"/>
      <c r="H27" s="52"/>
      <c r="I27" s="53">
        <f t="shared" ref="I27:I32" si="21">+J27</f>
        <v>1600</v>
      </c>
      <c r="J27" s="53">
        <f>+M27</f>
        <v>1600</v>
      </c>
      <c r="K27" s="52"/>
      <c r="L27" s="52"/>
      <c r="M27" s="54">
        <f t="shared" si="11"/>
        <v>1600</v>
      </c>
      <c r="N27" s="52"/>
      <c r="O27" s="52"/>
      <c r="P27" s="54">
        <f>+R27</f>
        <v>1600</v>
      </c>
      <c r="Q27" s="52"/>
      <c r="R27" s="54">
        <f t="shared" si="14"/>
        <v>1600</v>
      </c>
      <c r="S27" s="54">
        <v>1600</v>
      </c>
      <c r="T27" s="52"/>
      <c r="U27" s="52"/>
      <c r="V27" s="52"/>
      <c r="W27" s="52"/>
      <c r="X27" s="52"/>
      <c r="Y27" s="52"/>
      <c r="Z27" s="52"/>
      <c r="AA27" s="52"/>
      <c r="AB27" s="52"/>
      <c r="AC27" s="52"/>
      <c r="AD27" s="52"/>
      <c r="AE27" s="52"/>
      <c r="AF27" s="52"/>
      <c r="AG27" s="52"/>
      <c r="AH27" s="52"/>
      <c r="AI27" s="52"/>
      <c r="AJ27" s="54">
        <f t="shared" si="20"/>
        <v>0</v>
      </c>
      <c r="AK27" s="52"/>
      <c r="AL27" s="54">
        <f t="shared" si="12"/>
        <v>0</v>
      </c>
      <c r="AM27" s="54">
        <f t="shared" si="13"/>
        <v>0</v>
      </c>
      <c r="AN27" s="52"/>
      <c r="AO27" s="52"/>
    </row>
    <row r="28" spans="1:41" s="48" customFormat="1" ht="31" x14ac:dyDescent="0.35">
      <c r="A28" s="49">
        <v>5</v>
      </c>
      <c r="B28" s="50" t="s">
        <v>135</v>
      </c>
      <c r="C28" s="51" t="s">
        <v>41</v>
      </c>
      <c r="D28" s="51" t="s">
        <v>126</v>
      </c>
      <c r="E28" s="49">
        <v>2021</v>
      </c>
      <c r="F28" s="49">
        <v>2022</v>
      </c>
      <c r="G28" s="52"/>
      <c r="H28" s="51" t="s">
        <v>148</v>
      </c>
      <c r="I28" s="53">
        <f t="shared" si="21"/>
        <v>13983</v>
      </c>
      <c r="J28" s="53">
        <f>+M28</f>
        <v>13983</v>
      </c>
      <c r="K28" s="52"/>
      <c r="L28" s="52"/>
      <c r="M28" s="54">
        <f t="shared" si="11"/>
        <v>13983</v>
      </c>
      <c r="N28" s="52"/>
      <c r="O28" s="52"/>
      <c r="P28" s="53">
        <v>3040</v>
      </c>
      <c r="Q28" s="53"/>
      <c r="R28" s="53">
        <f t="shared" si="14"/>
        <v>3040</v>
      </c>
      <c r="S28" s="53">
        <f t="shared" si="15"/>
        <v>3040</v>
      </c>
      <c r="T28" s="52"/>
      <c r="U28" s="53">
        <v>4149</v>
      </c>
      <c r="V28" s="52"/>
      <c r="W28" s="54">
        <f>+X28</f>
        <v>4149</v>
      </c>
      <c r="X28" s="54">
        <f>+U28</f>
        <v>4149</v>
      </c>
      <c r="Y28" s="52"/>
      <c r="Z28" s="53">
        <v>6794</v>
      </c>
      <c r="AA28" s="52"/>
      <c r="AB28" s="54">
        <f>+AC28</f>
        <v>6794</v>
      </c>
      <c r="AC28" s="54">
        <f>+Z28</f>
        <v>6794</v>
      </c>
      <c r="AD28" s="52"/>
      <c r="AE28" s="52"/>
      <c r="AF28" s="52"/>
      <c r="AG28" s="52"/>
      <c r="AH28" s="52"/>
      <c r="AI28" s="52"/>
      <c r="AJ28" s="54">
        <f t="shared" si="20"/>
        <v>0</v>
      </c>
      <c r="AK28" s="52"/>
      <c r="AL28" s="54">
        <f t="shared" si="12"/>
        <v>0</v>
      </c>
      <c r="AM28" s="54">
        <f t="shared" si="13"/>
        <v>0</v>
      </c>
      <c r="AN28" s="52"/>
      <c r="AO28" s="52"/>
    </row>
    <row r="29" spans="1:41" s="48" customFormat="1" ht="46.5" x14ac:dyDescent="0.35">
      <c r="A29" s="49">
        <v>6</v>
      </c>
      <c r="B29" s="50" t="s">
        <v>136</v>
      </c>
      <c r="C29" s="50"/>
      <c r="D29" s="51" t="s">
        <v>126</v>
      </c>
      <c r="E29" s="49">
        <v>2021</v>
      </c>
      <c r="F29" s="49">
        <v>2023</v>
      </c>
      <c r="G29" s="52"/>
      <c r="H29" s="51" t="s">
        <v>149</v>
      </c>
      <c r="I29" s="53">
        <f t="shared" si="21"/>
        <v>3777</v>
      </c>
      <c r="J29" s="53">
        <f>+M29</f>
        <v>3777</v>
      </c>
      <c r="K29" s="52"/>
      <c r="L29" s="52"/>
      <c r="M29" s="54">
        <f t="shared" si="11"/>
        <v>3777</v>
      </c>
      <c r="N29" s="52"/>
      <c r="O29" s="52"/>
      <c r="P29" s="53">
        <v>1000</v>
      </c>
      <c r="Q29" s="52"/>
      <c r="R29" s="53">
        <f t="shared" si="14"/>
        <v>1000</v>
      </c>
      <c r="S29" s="53">
        <f t="shared" si="15"/>
        <v>1000</v>
      </c>
      <c r="T29" s="52"/>
      <c r="U29" s="53">
        <v>2000</v>
      </c>
      <c r="V29" s="52"/>
      <c r="W29" s="54">
        <f>+X29</f>
        <v>2000</v>
      </c>
      <c r="X29" s="54">
        <f>+U29</f>
        <v>2000</v>
      </c>
      <c r="Y29" s="52"/>
      <c r="Z29" s="53">
        <v>777</v>
      </c>
      <c r="AA29" s="52"/>
      <c r="AB29" s="54">
        <f>+AC29</f>
        <v>777</v>
      </c>
      <c r="AC29" s="54">
        <f>+Z29</f>
        <v>777</v>
      </c>
      <c r="AD29" s="52"/>
      <c r="AE29" s="52"/>
      <c r="AF29" s="52"/>
      <c r="AG29" s="52"/>
      <c r="AH29" s="52"/>
      <c r="AI29" s="52"/>
      <c r="AJ29" s="54">
        <f t="shared" si="20"/>
        <v>0</v>
      </c>
      <c r="AK29" s="52"/>
      <c r="AL29" s="54">
        <f t="shared" si="12"/>
        <v>0</v>
      </c>
      <c r="AM29" s="54">
        <f t="shared" si="13"/>
        <v>0</v>
      </c>
      <c r="AN29" s="52"/>
      <c r="AO29" s="52"/>
    </row>
    <row r="30" spans="1:41" s="48" customFormat="1" ht="31" x14ac:dyDescent="0.35">
      <c r="A30" s="49">
        <v>7</v>
      </c>
      <c r="B30" s="50" t="s">
        <v>137</v>
      </c>
      <c r="C30" s="50"/>
      <c r="D30" s="51" t="s">
        <v>150</v>
      </c>
      <c r="E30" s="49">
        <v>2021</v>
      </c>
      <c r="F30" s="49">
        <v>2021</v>
      </c>
      <c r="G30" s="52"/>
      <c r="H30" s="51" t="s">
        <v>151</v>
      </c>
      <c r="I30" s="53">
        <f t="shared" si="21"/>
        <v>268</v>
      </c>
      <c r="J30" s="53">
        <v>268</v>
      </c>
      <c r="K30" s="52"/>
      <c r="L30" s="52"/>
      <c r="M30" s="54">
        <f t="shared" si="11"/>
        <v>268</v>
      </c>
      <c r="N30" s="52"/>
      <c r="O30" s="52"/>
      <c r="P30" s="53">
        <v>268</v>
      </c>
      <c r="Q30" s="52"/>
      <c r="R30" s="53">
        <f t="shared" si="14"/>
        <v>268</v>
      </c>
      <c r="S30" s="53">
        <f t="shared" si="15"/>
        <v>268</v>
      </c>
      <c r="T30" s="52"/>
      <c r="U30" s="52"/>
      <c r="V30" s="52"/>
      <c r="W30" s="52"/>
      <c r="X30" s="52"/>
      <c r="Y30" s="52"/>
      <c r="Z30" s="52"/>
      <c r="AA30" s="52"/>
      <c r="AB30" s="52"/>
      <c r="AC30" s="52"/>
      <c r="AD30" s="52"/>
      <c r="AE30" s="52"/>
      <c r="AF30" s="52"/>
      <c r="AG30" s="52"/>
      <c r="AH30" s="52"/>
      <c r="AI30" s="52"/>
      <c r="AJ30" s="54">
        <f t="shared" si="20"/>
        <v>0</v>
      </c>
      <c r="AK30" s="52"/>
      <c r="AL30" s="54">
        <f t="shared" si="12"/>
        <v>0</v>
      </c>
      <c r="AM30" s="54">
        <f t="shared" si="13"/>
        <v>0</v>
      </c>
      <c r="AN30" s="52"/>
      <c r="AO30" s="52"/>
    </row>
    <row r="31" spans="1:41" s="48" customFormat="1" ht="77.5" x14ac:dyDescent="0.35">
      <c r="A31" s="49">
        <v>8</v>
      </c>
      <c r="B31" s="50" t="s">
        <v>138</v>
      </c>
      <c r="C31" s="50"/>
      <c r="D31" s="51" t="s">
        <v>153</v>
      </c>
      <c r="E31" s="49">
        <v>2021</v>
      </c>
      <c r="F31" s="49">
        <v>2022</v>
      </c>
      <c r="G31" s="52"/>
      <c r="H31" s="51" t="s">
        <v>152</v>
      </c>
      <c r="I31" s="53">
        <f t="shared" si="21"/>
        <v>1000</v>
      </c>
      <c r="J31" s="53">
        <v>1000</v>
      </c>
      <c r="K31" s="52"/>
      <c r="L31" s="52"/>
      <c r="M31" s="54">
        <f t="shared" si="11"/>
        <v>1000</v>
      </c>
      <c r="N31" s="52"/>
      <c r="O31" s="52"/>
      <c r="P31" s="53">
        <v>245</v>
      </c>
      <c r="Q31" s="53"/>
      <c r="R31" s="53">
        <f t="shared" si="14"/>
        <v>245</v>
      </c>
      <c r="S31" s="53">
        <f t="shared" si="15"/>
        <v>245</v>
      </c>
      <c r="T31" s="52"/>
      <c r="U31" s="53">
        <v>755</v>
      </c>
      <c r="V31" s="53"/>
      <c r="W31" s="53">
        <f>+X31</f>
        <v>755</v>
      </c>
      <c r="X31" s="53">
        <f>+U31</f>
        <v>755</v>
      </c>
      <c r="Y31" s="52"/>
      <c r="Z31" s="52"/>
      <c r="AA31" s="52"/>
      <c r="AB31" s="52"/>
      <c r="AC31" s="52"/>
      <c r="AD31" s="52"/>
      <c r="AE31" s="52"/>
      <c r="AF31" s="52"/>
      <c r="AG31" s="52"/>
      <c r="AH31" s="52"/>
      <c r="AI31" s="52"/>
      <c r="AJ31" s="54">
        <f t="shared" si="20"/>
        <v>0</v>
      </c>
      <c r="AK31" s="52"/>
      <c r="AL31" s="54">
        <f t="shared" si="12"/>
        <v>0</v>
      </c>
      <c r="AM31" s="54">
        <f t="shared" si="13"/>
        <v>0</v>
      </c>
      <c r="AN31" s="52"/>
      <c r="AO31" s="52"/>
    </row>
    <row r="32" spans="1:41" s="48" customFormat="1" ht="31" x14ac:dyDescent="0.35">
      <c r="A32" s="49">
        <v>9</v>
      </c>
      <c r="B32" s="50" t="s">
        <v>139</v>
      </c>
      <c r="C32" s="50"/>
      <c r="D32" s="51" t="s">
        <v>150</v>
      </c>
      <c r="E32" s="49">
        <v>2023</v>
      </c>
      <c r="F32" s="49">
        <v>2025</v>
      </c>
      <c r="G32" s="52"/>
      <c r="H32" s="52"/>
      <c r="I32" s="53">
        <f t="shared" si="21"/>
        <v>7000</v>
      </c>
      <c r="J32" s="53">
        <v>7000</v>
      </c>
      <c r="K32" s="53"/>
      <c r="L32" s="53"/>
      <c r="M32" s="54">
        <f t="shared" si="11"/>
        <v>500</v>
      </c>
      <c r="N32" s="52"/>
      <c r="O32" s="52"/>
      <c r="P32" s="52"/>
      <c r="Q32" s="52"/>
      <c r="R32" s="52"/>
      <c r="S32" s="52"/>
      <c r="T32" s="52"/>
      <c r="U32" s="52"/>
      <c r="V32" s="52"/>
      <c r="W32" s="52"/>
      <c r="X32" s="52"/>
      <c r="Y32" s="52"/>
      <c r="Z32" s="52"/>
      <c r="AA32" s="52"/>
      <c r="AB32" s="52"/>
      <c r="AC32" s="52"/>
      <c r="AD32" s="52"/>
      <c r="AE32" s="53">
        <v>500</v>
      </c>
      <c r="AF32" s="53"/>
      <c r="AG32" s="53">
        <f t="shared" ref="AG32:AG37" si="22">+AH32</f>
        <v>500</v>
      </c>
      <c r="AH32" s="53">
        <f t="shared" ref="AH32:AH37" si="23">+AE32</f>
        <v>500</v>
      </c>
      <c r="AI32" s="52"/>
      <c r="AJ32" s="54">
        <f t="shared" si="20"/>
        <v>6500</v>
      </c>
      <c r="AK32" s="52"/>
      <c r="AL32" s="54">
        <f t="shared" si="12"/>
        <v>6500</v>
      </c>
      <c r="AM32" s="54">
        <f t="shared" si="13"/>
        <v>6500</v>
      </c>
      <c r="AN32" s="52"/>
      <c r="AO32" s="52"/>
    </row>
    <row r="33" spans="1:41" s="48" customFormat="1" ht="31" x14ac:dyDescent="0.35">
      <c r="A33" s="49">
        <v>10</v>
      </c>
      <c r="B33" s="58" t="s">
        <v>140</v>
      </c>
      <c r="C33" s="51" t="s">
        <v>41</v>
      </c>
      <c r="D33" s="51" t="s">
        <v>150</v>
      </c>
      <c r="E33" s="49">
        <v>2023</v>
      </c>
      <c r="F33" s="49">
        <v>2025</v>
      </c>
      <c r="G33" s="52"/>
      <c r="H33" s="51" t="s">
        <v>154</v>
      </c>
      <c r="I33" s="53">
        <v>25662</v>
      </c>
      <c r="J33" s="53">
        <v>5640</v>
      </c>
      <c r="K33" s="52"/>
      <c r="L33" s="52"/>
      <c r="M33" s="54">
        <f t="shared" si="11"/>
        <v>3200</v>
      </c>
      <c r="N33" s="52"/>
      <c r="O33" s="52"/>
      <c r="P33" s="52"/>
      <c r="Q33" s="52"/>
      <c r="R33" s="52"/>
      <c r="S33" s="52"/>
      <c r="T33" s="52"/>
      <c r="U33" s="52"/>
      <c r="V33" s="52"/>
      <c r="W33" s="52"/>
      <c r="X33" s="52"/>
      <c r="Y33" s="52"/>
      <c r="Z33" s="52"/>
      <c r="AA33" s="52"/>
      <c r="AB33" s="52"/>
      <c r="AC33" s="52"/>
      <c r="AD33" s="52"/>
      <c r="AE33" s="53">
        <v>3200</v>
      </c>
      <c r="AF33" s="52"/>
      <c r="AG33" s="53">
        <f t="shared" si="22"/>
        <v>3200</v>
      </c>
      <c r="AH33" s="53">
        <f t="shared" si="23"/>
        <v>3200</v>
      </c>
      <c r="AI33" s="52"/>
      <c r="AJ33" s="54">
        <f t="shared" si="20"/>
        <v>2440</v>
      </c>
      <c r="AK33" s="52"/>
      <c r="AL33" s="54">
        <f t="shared" si="12"/>
        <v>2440</v>
      </c>
      <c r="AM33" s="54">
        <f t="shared" si="13"/>
        <v>2440</v>
      </c>
      <c r="AN33" s="52"/>
      <c r="AO33" s="52"/>
    </row>
    <row r="34" spans="1:41" s="48" customFormat="1" ht="46.5" x14ac:dyDescent="0.35">
      <c r="A34" s="49">
        <v>11</v>
      </c>
      <c r="B34" s="58" t="s">
        <v>141</v>
      </c>
      <c r="C34" s="51" t="s">
        <v>41</v>
      </c>
      <c r="D34" s="49" t="s">
        <v>126</v>
      </c>
      <c r="E34" s="49">
        <v>2024</v>
      </c>
      <c r="F34" s="49">
        <v>2025</v>
      </c>
      <c r="G34" s="52"/>
      <c r="H34" s="51" t="s">
        <v>155</v>
      </c>
      <c r="I34" s="53">
        <f>+J34</f>
        <v>6860</v>
      </c>
      <c r="J34" s="53">
        <v>6860</v>
      </c>
      <c r="K34" s="52"/>
      <c r="L34" s="52"/>
      <c r="M34" s="54">
        <f t="shared" si="11"/>
        <v>4538</v>
      </c>
      <c r="N34" s="52"/>
      <c r="O34" s="52"/>
      <c r="P34" s="52"/>
      <c r="Q34" s="52"/>
      <c r="R34" s="52"/>
      <c r="S34" s="52"/>
      <c r="T34" s="52"/>
      <c r="U34" s="52"/>
      <c r="V34" s="52"/>
      <c r="W34" s="52"/>
      <c r="X34" s="52"/>
      <c r="Y34" s="52"/>
      <c r="Z34" s="52"/>
      <c r="AA34" s="52"/>
      <c r="AB34" s="52"/>
      <c r="AC34" s="52"/>
      <c r="AD34" s="52"/>
      <c r="AE34" s="53">
        <v>4538</v>
      </c>
      <c r="AF34" s="52"/>
      <c r="AG34" s="53">
        <f t="shared" si="22"/>
        <v>4538</v>
      </c>
      <c r="AH34" s="53">
        <f t="shared" si="23"/>
        <v>4538</v>
      </c>
      <c r="AI34" s="52"/>
      <c r="AJ34" s="54">
        <f t="shared" si="20"/>
        <v>2322</v>
      </c>
      <c r="AK34" s="52"/>
      <c r="AL34" s="54">
        <f t="shared" si="12"/>
        <v>2322</v>
      </c>
      <c r="AM34" s="54">
        <f t="shared" si="13"/>
        <v>2322</v>
      </c>
      <c r="AN34" s="52"/>
      <c r="AO34" s="52"/>
    </row>
    <row r="35" spans="1:41" s="48" customFormat="1" ht="46.5" x14ac:dyDescent="0.35">
      <c r="A35" s="49">
        <v>12</v>
      </c>
      <c r="B35" s="58" t="s">
        <v>142</v>
      </c>
      <c r="C35" s="50"/>
      <c r="D35" s="51" t="s">
        <v>153</v>
      </c>
      <c r="E35" s="49">
        <v>2024</v>
      </c>
      <c r="F35" s="49">
        <v>2025</v>
      </c>
      <c r="G35" s="52"/>
      <c r="H35" s="52"/>
      <c r="I35" s="53">
        <f>+J35</f>
        <v>4000</v>
      </c>
      <c r="J35" s="53">
        <v>4000</v>
      </c>
      <c r="K35" s="52"/>
      <c r="L35" s="52"/>
      <c r="M35" s="54">
        <f t="shared" si="11"/>
        <v>2300</v>
      </c>
      <c r="N35" s="52"/>
      <c r="O35" s="52"/>
      <c r="P35" s="52"/>
      <c r="Q35" s="52"/>
      <c r="R35" s="52"/>
      <c r="S35" s="52"/>
      <c r="T35" s="52"/>
      <c r="U35" s="52"/>
      <c r="V35" s="52"/>
      <c r="W35" s="52"/>
      <c r="X35" s="52"/>
      <c r="Y35" s="52"/>
      <c r="Z35" s="52"/>
      <c r="AA35" s="52"/>
      <c r="AB35" s="52"/>
      <c r="AC35" s="52"/>
      <c r="AD35" s="52"/>
      <c r="AE35" s="53">
        <v>2300</v>
      </c>
      <c r="AF35" s="52"/>
      <c r="AG35" s="53">
        <f t="shared" si="22"/>
        <v>2300</v>
      </c>
      <c r="AH35" s="53">
        <f t="shared" si="23"/>
        <v>2300</v>
      </c>
      <c r="AI35" s="52"/>
      <c r="AJ35" s="54">
        <f t="shared" si="20"/>
        <v>1700</v>
      </c>
      <c r="AK35" s="52"/>
      <c r="AL35" s="54">
        <f t="shared" si="12"/>
        <v>1700</v>
      </c>
      <c r="AM35" s="54">
        <f t="shared" si="13"/>
        <v>1700</v>
      </c>
      <c r="AN35" s="52"/>
      <c r="AO35" s="52"/>
    </row>
    <row r="36" spans="1:41" s="48" customFormat="1" ht="31" x14ac:dyDescent="0.35">
      <c r="A36" s="49">
        <v>13</v>
      </c>
      <c r="B36" s="58" t="s">
        <v>143</v>
      </c>
      <c r="C36" s="50"/>
      <c r="D36" s="51" t="s">
        <v>156</v>
      </c>
      <c r="E36" s="49">
        <v>2024</v>
      </c>
      <c r="F36" s="49">
        <v>2025</v>
      </c>
      <c r="G36" s="52"/>
      <c r="H36" s="52"/>
      <c r="I36" s="53">
        <f>+J36</f>
        <v>2808</v>
      </c>
      <c r="J36" s="59">
        <f>2808</f>
        <v>2808</v>
      </c>
      <c r="K36" s="52"/>
      <c r="L36" s="52"/>
      <c r="M36" s="54">
        <f t="shared" si="11"/>
        <v>180</v>
      </c>
      <c r="N36" s="52"/>
      <c r="O36" s="52"/>
      <c r="P36" s="52"/>
      <c r="Q36" s="52"/>
      <c r="R36" s="52"/>
      <c r="S36" s="52"/>
      <c r="T36" s="52"/>
      <c r="U36" s="52"/>
      <c r="V36" s="52"/>
      <c r="W36" s="52"/>
      <c r="X36" s="52"/>
      <c r="Y36" s="52"/>
      <c r="Z36" s="52"/>
      <c r="AA36" s="52"/>
      <c r="AB36" s="52"/>
      <c r="AC36" s="52"/>
      <c r="AD36" s="52"/>
      <c r="AE36" s="53">
        <v>180</v>
      </c>
      <c r="AF36" s="53"/>
      <c r="AG36" s="53">
        <f t="shared" si="22"/>
        <v>180</v>
      </c>
      <c r="AH36" s="53">
        <f t="shared" si="23"/>
        <v>180</v>
      </c>
      <c r="AI36" s="52"/>
      <c r="AJ36" s="54">
        <f t="shared" si="20"/>
        <v>2628</v>
      </c>
      <c r="AK36" s="52"/>
      <c r="AL36" s="54">
        <f t="shared" si="12"/>
        <v>2628</v>
      </c>
      <c r="AM36" s="54">
        <f t="shared" si="13"/>
        <v>2628</v>
      </c>
      <c r="AN36" s="52"/>
      <c r="AO36" s="52"/>
    </row>
    <row r="37" spans="1:41" s="48" customFormat="1" ht="62" x14ac:dyDescent="0.35">
      <c r="A37" s="49">
        <v>14</v>
      </c>
      <c r="B37" s="58" t="s">
        <v>144</v>
      </c>
      <c r="C37" s="50"/>
      <c r="D37" s="51" t="s">
        <v>153</v>
      </c>
      <c r="E37" s="49">
        <v>2024</v>
      </c>
      <c r="F37" s="49">
        <v>2024</v>
      </c>
      <c r="G37" s="52"/>
      <c r="H37" s="52"/>
      <c r="I37" s="53">
        <f>+J37</f>
        <v>500</v>
      </c>
      <c r="J37" s="53">
        <v>500</v>
      </c>
      <c r="K37" s="53"/>
      <c r="L37" s="53"/>
      <c r="M37" s="54">
        <f t="shared" si="11"/>
        <v>500</v>
      </c>
      <c r="N37" s="52"/>
      <c r="O37" s="52"/>
      <c r="P37" s="52"/>
      <c r="Q37" s="52"/>
      <c r="R37" s="52"/>
      <c r="S37" s="52"/>
      <c r="T37" s="52"/>
      <c r="U37" s="52"/>
      <c r="V37" s="52"/>
      <c r="W37" s="52"/>
      <c r="X37" s="52"/>
      <c r="Y37" s="52"/>
      <c r="Z37" s="52"/>
      <c r="AA37" s="52"/>
      <c r="AB37" s="52"/>
      <c r="AC37" s="52"/>
      <c r="AD37" s="52"/>
      <c r="AE37" s="53">
        <v>500</v>
      </c>
      <c r="AF37" s="53"/>
      <c r="AG37" s="53">
        <f t="shared" si="22"/>
        <v>500</v>
      </c>
      <c r="AH37" s="53">
        <f t="shared" si="23"/>
        <v>500</v>
      </c>
      <c r="AI37" s="52"/>
      <c r="AJ37" s="54">
        <f t="shared" si="20"/>
        <v>0</v>
      </c>
      <c r="AK37" s="52"/>
      <c r="AL37" s="54">
        <f t="shared" si="12"/>
        <v>0</v>
      </c>
      <c r="AM37" s="54">
        <f t="shared" si="13"/>
        <v>0</v>
      </c>
      <c r="AN37" s="52"/>
      <c r="AO37" s="52"/>
    </row>
    <row r="38" spans="1:41" s="37" customFormat="1" ht="30" x14ac:dyDescent="0.35">
      <c r="A38" s="38" t="s">
        <v>157</v>
      </c>
      <c r="B38" s="39" t="s">
        <v>92</v>
      </c>
      <c r="C38" s="39"/>
      <c r="D38" s="40"/>
      <c r="E38" s="40"/>
      <c r="F38" s="40"/>
      <c r="G38" s="40"/>
      <c r="H38" s="40"/>
      <c r="I38" s="41">
        <f>+I39+I40</f>
        <v>68500</v>
      </c>
      <c r="J38" s="41">
        <f t="shared" ref="J38:AN38" si="24">+J39+J40</f>
        <v>10167</v>
      </c>
      <c r="K38" s="41">
        <f t="shared" si="24"/>
        <v>0</v>
      </c>
      <c r="L38" s="41">
        <f t="shared" si="24"/>
        <v>0</v>
      </c>
      <c r="M38" s="41">
        <f t="shared" si="24"/>
        <v>700</v>
      </c>
      <c r="N38" s="41">
        <f t="shared" si="24"/>
        <v>0</v>
      </c>
      <c r="O38" s="41">
        <f t="shared" si="24"/>
        <v>0</v>
      </c>
      <c r="P38" s="41">
        <f t="shared" si="24"/>
        <v>0</v>
      </c>
      <c r="Q38" s="41">
        <f t="shared" si="24"/>
        <v>0</v>
      </c>
      <c r="R38" s="41">
        <f t="shared" si="24"/>
        <v>0</v>
      </c>
      <c r="S38" s="41">
        <f t="shared" si="24"/>
        <v>0</v>
      </c>
      <c r="T38" s="41">
        <f t="shared" si="24"/>
        <v>0</v>
      </c>
      <c r="U38" s="41">
        <f t="shared" si="24"/>
        <v>0</v>
      </c>
      <c r="V38" s="41">
        <f t="shared" si="24"/>
        <v>0</v>
      </c>
      <c r="W38" s="41">
        <f t="shared" si="24"/>
        <v>0</v>
      </c>
      <c r="X38" s="41">
        <f t="shared" si="24"/>
        <v>0</v>
      </c>
      <c r="Y38" s="41">
        <f t="shared" si="24"/>
        <v>0</v>
      </c>
      <c r="Z38" s="41">
        <f t="shared" si="24"/>
        <v>0</v>
      </c>
      <c r="AA38" s="41">
        <f t="shared" si="24"/>
        <v>0</v>
      </c>
      <c r="AB38" s="41">
        <f t="shared" si="24"/>
        <v>0</v>
      </c>
      <c r="AC38" s="41">
        <f t="shared" si="24"/>
        <v>0</v>
      </c>
      <c r="AD38" s="41">
        <f t="shared" si="24"/>
        <v>0</v>
      </c>
      <c r="AE38" s="41">
        <f t="shared" si="24"/>
        <v>700</v>
      </c>
      <c r="AF38" s="41">
        <f t="shared" si="24"/>
        <v>0</v>
      </c>
      <c r="AG38" s="41">
        <f t="shared" si="24"/>
        <v>700</v>
      </c>
      <c r="AH38" s="41">
        <f t="shared" si="24"/>
        <v>700</v>
      </c>
      <c r="AI38" s="41">
        <f t="shared" si="24"/>
        <v>0</v>
      </c>
      <c r="AJ38" s="41">
        <f t="shared" si="24"/>
        <v>9467</v>
      </c>
      <c r="AK38" s="41">
        <f t="shared" si="24"/>
        <v>0</v>
      </c>
      <c r="AL38" s="41">
        <f t="shared" si="24"/>
        <v>9467</v>
      </c>
      <c r="AM38" s="41">
        <f t="shared" si="24"/>
        <v>9467</v>
      </c>
      <c r="AN38" s="41">
        <f t="shared" si="24"/>
        <v>0</v>
      </c>
      <c r="AO38" s="40"/>
    </row>
    <row r="39" spans="1:41" s="48" customFormat="1" ht="46.5" x14ac:dyDescent="0.35">
      <c r="A39" s="49">
        <v>1</v>
      </c>
      <c r="B39" s="58" t="s">
        <v>145</v>
      </c>
      <c r="C39" s="50"/>
      <c r="D39" s="51" t="s">
        <v>147</v>
      </c>
      <c r="E39" s="49">
        <v>2024</v>
      </c>
      <c r="F39" s="49">
        <v>2026</v>
      </c>
      <c r="G39" s="52"/>
      <c r="H39" s="52"/>
      <c r="I39" s="53">
        <f>+J39</f>
        <v>8500</v>
      </c>
      <c r="J39" s="53">
        <v>8500</v>
      </c>
      <c r="K39" s="52"/>
      <c r="L39" s="52"/>
      <c r="M39" s="54">
        <f>+P39+U39+Z39+AE39</f>
        <v>500</v>
      </c>
      <c r="N39" s="52"/>
      <c r="O39" s="52"/>
      <c r="P39" s="52"/>
      <c r="Q39" s="52"/>
      <c r="R39" s="52"/>
      <c r="S39" s="52"/>
      <c r="T39" s="52"/>
      <c r="U39" s="52"/>
      <c r="V39" s="52"/>
      <c r="W39" s="52"/>
      <c r="X39" s="52"/>
      <c r="Y39" s="52"/>
      <c r="Z39" s="52"/>
      <c r="AA39" s="52"/>
      <c r="AB39" s="52"/>
      <c r="AC39" s="52"/>
      <c r="AD39" s="52"/>
      <c r="AE39" s="53">
        <v>500</v>
      </c>
      <c r="AF39" s="52"/>
      <c r="AG39" s="53">
        <f t="shared" ref="AG39:AG40" si="25">+AH39</f>
        <v>500</v>
      </c>
      <c r="AH39" s="53">
        <f t="shared" ref="AH39:AH40" si="26">+AE39</f>
        <v>500</v>
      </c>
      <c r="AI39" s="52"/>
      <c r="AJ39" s="54">
        <f>J39-P39-U39-AE39-Z39</f>
        <v>8000</v>
      </c>
      <c r="AK39" s="52"/>
      <c r="AL39" s="54">
        <f>+AM39</f>
        <v>8000</v>
      </c>
      <c r="AM39" s="54">
        <f>+AJ39</f>
        <v>8000</v>
      </c>
      <c r="AN39" s="52"/>
      <c r="AO39" s="52"/>
    </row>
    <row r="40" spans="1:41" s="48" customFormat="1" ht="46.5" x14ac:dyDescent="0.35">
      <c r="A40" s="49">
        <v>2</v>
      </c>
      <c r="B40" s="58" t="s">
        <v>146</v>
      </c>
      <c r="C40" s="50"/>
      <c r="D40" s="51" t="s">
        <v>153</v>
      </c>
      <c r="E40" s="49">
        <v>2024</v>
      </c>
      <c r="F40" s="49">
        <v>2026</v>
      </c>
      <c r="G40" s="52"/>
      <c r="H40" s="52"/>
      <c r="I40" s="53">
        <v>60000</v>
      </c>
      <c r="J40" s="53">
        <f>1897-230</f>
        <v>1667</v>
      </c>
      <c r="K40" s="52"/>
      <c r="L40" s="52"/>
      <c r="M40" s="54">
        <f>+P40+U40+Z40+AE40</f>
        <v>200</v>
      </c>
      <c r="N40" s="52"/>
      <c r="O40" s="52"/>
      <c r="P40" s="52"/>
      <c r="Q40" s="52"/>
      <c r="R40" s="52"/>
      <c r="S40" s="52"/>
      <c r="T40" s="52"/>
      <c r="U40" s="52"/>
      <c r="V40" s="52"/>
      <c r="W40" s="52"/>
      <c r="X40" s="52"/>
      <c r="Y40" s="52"/>
      <c r="Z40" s="52"/>
      <c r="AA40" s="52"/>
      <c r="AB40" s="52"/>
      <c r="AC40" s="52"/>
      <c r="AD40" s="52"/>
      <c r="AE40" s="53">
        <v>200</v>
      </c>
      <c r="AF40" s="52"/>
      <c r="AG40" s="53">
        <f t="shared" si="25"/>
        <v>200</v>
      </c>
      <c r="AH40" s="53">
        <f t="shared" si="26"/>
        <v>200</v>
      </c>
      <c r="AI40" s="52"/>
      <c r="AJ40" s="54">
        <f>J40-P40-U40-AE40-Z40</f>
        <v>1467</v>
      </c>
      <c r="AK40" s="52"/>
      <c r="AL40" s="54">
        <f>+AM40</f>
        <v>1467</v>
      </c>
      <c r="AM40" s="54">
        <f>+AJ40</f>
        <v>1467</v>
      </c>
      <c r="AN40" s="52"/>
      <c r="AO40" s="52"/>
    </row>
    <row r="41" spans="1:41" s="37" customFormat="1" ht="15" x14ac:dyDescent="0.35">
      <c r="A41" s="38" t="s">
        <v>41</v>
      </c>
      <c r="B41" s="39" t="s">
        <v>37</v>
      </c>
      <c r="C41" s="39"/>
      <c r="D41" s="40"/>
      <c r="E41" s="40"/>
      <c r="F41" s="40"/>
      <c r="G41" s="40"/>
      <c r="H41" s="40"/>
      <c r="I41" s="41">
        <f>+I42</f>
        <v>12600</v>
      </c>
      <c r="J41" s="41">
        <f t="shared" ref="J41:AN42" si="27">+J42</f>
        <v>2958</v>
      </c>
      <c r="K41" s="41">
        <f t="shared" si="27"/>
        <v>9642</v>
      </c>
      <c r="L41" s="41">
        <f t="shared" si="27"/>
        <v>9642</v>
      </c>
      <c r="M41" s="41">
        <f t="shared" si="27"/>
        <v>2958</v>
      </c>
      <c r="N41" s="41">
        <f t="shared" si="27"/>
        <v>0</v>
      </c>
      <c r="O41" s="41">
        <f t="shared" si="27"/>
        <v>0</v>
      </c>
      <c r="P41" s="41">
        <f t="shared" si="27"/>
        <v>2078</v>
      </c>
      <c r="Q41" s="41">
        <f t="shared" si="27"/>
        <v>0</v>
      </c>
      <c r="R41" s="41">
        <f t="shared" si="27"/>
        <v>2078</v>
      </c>
      <c r="S41" s="41">
        <f t="shared" si="27"/>
        <v>2078</v>
      </c>
      <c r="T41" s="41">
        <f t="shared" si="27"/>
        <v>0</v>
      </c>
      <c r="U41" s="41">
        <f t="shared" si="27"/>
        <v>880</v>
      </c>
      <c r="V41" s="41">
        <f t="shared" si="27"/>
        <v>0</v>
      </c>
      <c r="W41" s="41">
        <f t="shared" si="27"/>
        <v>868.84900000000005</v>
      </c>
      <c r="X41" s="41">
        <f t="shared" si="27"/>
        <v>868.84900000000005</v>
      </c>
      <c r="Y41" s="41">
        <f t="shared" si="27"/>
        <v>0</v>
      </c>
      <c r="Z41" s="41">
        <f t="shared" si="27"/>
        <v>0</v>
      </c>
      <c r="AA41" s="41">
        <f t="shared" si="27"/>
        <v>0</v>
      </c>
      <c r="AB41" s="41">
        <f t="shared" si="27"/>
        <v>0</v>
      </c>
      <c r="AC41" s="41">
        <f t="shared" si="27"/>
        <v>0</v>
      </c>
      <c r="AD41" s="41">
        <f t="shared" si="27"/>
        <v>0</v>
      </c>
      <c r="AE41" s="41">
        <f t="shared" si="27"/>
        <v>0</v>
      </c>
      <c r="AF41" s="41">
        <f t="shared" si="27"/>
        <v>0</v>
      </c>
      <c r="AG41" s="41">
        <f t="shared" si="27"/>
        <v>0</v>
      </c>
      <c r="AH41" s="41">
        <f t="shared" si="27"/>
        <v>0</v>
      </c>
      <c r="AI41" s="41">
        <f t="shared" si="27"/>
        <v>0</v>
      </c>
      <c r="AJ41" s="41">
        <f t="shared" si="27"/>
        <v>0</v>
      </c>
      <c r="AK41" s="41">
        <f t="shared" si="27"/>
        <v>0</v>
      </c>
      <c r="AL41" s="41">
        <f t="shared" si="27"/>
        <v>0</v>
      </c>
      <c r="AM41" s="41">
        <f t="shared" si="27"/>
        <v>0</v>
      </c>
      <c r="AN41" s="41">
        <f t="shared" si="27"/>
        <v>0</v>
      </c>
      <c r="AO41" s="40"/>
    </row>
    <row r="42" spans="1:41" s="42" customFormat="1" ht="31" x14ac:dyDescent="0.35">
      <c r="A42" s="43" t="s">
        <v>33</v>
      </c>
      <c r="B42" s="56" t="s">
        <v>130</v>
      </c>
      <c r="C42" s="44"/>
      <c r="D42" s="45"/>
      <c r="E42" s="45"/>
      <c r="F42" s="45"/>
      <c r="G42" s="45"/>
      <c r="H42" s="45"/>
      <c r="I42" s="46">
        <f>+I43</f>
        <v>12600</v>
      </c>
      <c r="J42" s="46">
        <f t="shared" si="27"/>
        <v>2958</v>
      </c>
      <c r="K42" s="46">
        <f t="shared" si="27"/>
        <v>9642</v>
      </c>
      <c r="L42" s="46">
        <f t="shared" si="27"/>
        <v>9642</v>
      </c>
      <c r="M42" s="46">
        <f t="shared" si="27"/>
        <v>2958</v>
      </c>
      <c r="N42" s="46">
        <f t="shared" si="27"/>
        <v>0</v>
      </c>
      <c r="O42" s="46">
        <f t="shared" si="27"/>
        <v>0</v>
      </c>
      <c r="P42" s="46">
        <f t="shared" si="27"/>
        <v>2078</v>
      </c>
      <c r="Q42" s="46">
        <f t="shared" si="27"/>
        <v>0</v>
      </c>
      <c r="R42" s="46">
        <f t="shared" si="27"/>
        <v>2078</v>
      </c>
      <c r="S42" s="46">
        <f t="shared" si="27"/>
        <v>2078</v>
      </c>
      <c r="T42" s="46">
        <f t="shared" si="27"/>
        <v>0</v>
      </c>
      <c r="U42" s="46">
        <f t="shared" si="27"/>
        <v>880</v>
      </c>
      <c r="V42" s="46">
        <f t="shared" si="27"/>
        <v>0</v>
      </c>
      <c r="W42" s="46">
        <f t="shared" si="27"/>
        <v>868.84900000000005</v>
      </c>
      <c r="X42" s="46">
        <f t="shared" si="27"/>
        <v>868.84900000000005</v>
      </c>
      <c r="Y42" s="46">
        <f t="shared" si="27"/>
        <v>0</v>
      </c>
      <c r="Z42" s="46">
        <f t="shared" si="27"/>
        <v>0</v>
      </c>
      <c r="AA42" s="46">
        <f t="shared" si="27"/>
        <v>0</v>
      </c>
      <c r="AB42" s="46">
        <f t="shared" si="27"/>
        <v>0</v>
      </c>
      <c r="AC42" s="46">
        <f t="shared" si="27"/>
        <v>0</v>
      </c>
      <c r="AD42" s="46">
        <f t="shared" si="27"/>
        <v>0</v>
      </c>
      <c r="AE42" s="46">
        <f t="shared" si="27"/>
        <v>0</v>
      </c>
      <c r="AF42" s="46">
        <f t="shared" si="27"/>
        <v>0</v>
      </c>
      <c r="AG42" s="46">
        <f t="shared" si="27"/>
        <v>0</v>
      </c>
      <c r="AH42" s="46">
        <f t="shared" si="27"/>
        <v>0</v>
      </c>
      <c r="AI42" s="46">
        <f t="shared" si="27"/>
        <v>0</v>
      </c>
      <c r="AJ42" s="46">
        <f t="shared" si="27"/>
        <v>0</v>
      </c>
      <c r="AK42" s="46">
        <f t="shared" si="27"/>
        <v>0</v>
      </c>
      <c r="AL42" s="46">
        <f t="shared" si="27"/>
        <v>0</v>
      </c>
      <c r="AM42" s="46">
        <f t="shared" si="27"/>
        <v>0</v>
      </c>
      <c r="AN42" s="46">
        <f t="shared" si="27"/>
        <v>0</v>
      </c>
      <c r="AO42" s="45"/>
    </row>
    <row r="43" spans="1:41" s="48" customFormat="1" ht="31" x14ac:dyDescent="0.35">
      <c r="A43" s="49">
        <v>1</v>
      </c>
      <c r="B43" s="50" t="s">
        <v>131</v>
      </c>
      <c r="C43" s="51" t="s">
        <v>41</v>
      </c>
      <c r="D43" s="51" t="s">
        <v>132</v>
      </c>
      <c r="E43" s="49">
        <v>2018</v>
      </c>
      <c r="F43" s="49">
        <v>2020</v>
      </c>
      <c r="G43" s="52"/>
      <c r="H43" s="51" t="s">
        <v>133</v>
      </c>
      <c r="I43" s="53">
        <v>12600</v>
      </c>
      <c r="J43" s="53">
        <f>+M43</f>
        <v>2958</v>
      </c>
      <c r="K43" s="54">
        <f>+L43</f>
        <v>9642</v>
      </c>
      <c r="L43" s="54">
        <v>9642</v>
      </c>
      <c r="M43" s="53">
        <v>2958</v>
      </c>
      <c r="N43" s="52"/>
      <c r="O43" s="52"/>
      <c r="P43" s="53">
        <v>2078</v>
      </c>
      <c r="Q43" s="52"/>
      <c r="R43" s="54">
        <f>+S43</f>
        <v>2078</v>
      </c>
      <c r="S43" s="54">
        <f>+P43</f>
        <v>2078</v>
      </c>
      <c r="T43" s="52"/>
      <c r="U43" s="60">
        <v>880</v>
      </c>
      <c r="V43" s="52"/>
      <c r="W43" s="52">
        <f>+X43</f>
        <v>868.84900000000005</v>
      </c>
      <c r="X43" s="52">
        <v>868.84900000000005</v>
      </c>
      <c r="Y43" s="52"/>
      <c r="Z43" s="52"/>
      <c r="AA43" s="52"/>
      <c r="AB43" s="52"/>
      <c r="AC43" s="52"/>
      <c r="AD43" s="52"/>
      <c r="AE43" s="52"/>
      <c r="AF43" s="52"/>
      <c r="AG43" s="52"/>
      <c r="AH43" s="52"/>
      <c r="AI43" s="52"/>
      <c r="AJ43" s="52"/>
      <c r="AK43" s="52"/>
      <c r="AL43" s="52"/>
      <c r="AM43" s="52"/>
      <c r="AN43" s="52"/>
      <c r="AO43" s="52"/>
    </row>
    <row r="45" spans="1:41" x14ac:dyDescent="0.35">
      <c r="B45" s="33" t="s">
        <v>89</v>
      </c>
    </row>
    <row r="48" spans="1:41" x14ac:dyDescent="0.35">
      <c r="T48" s="61">
        <f>+S43+W43</f>
        <v>2946.8490000000002</v>
      </c>
    </row>
    <row r="50" spans="20:20" x14ac:dyDescent="0.35">
      <c r="T50" s="62">
        <f>+T48/M43</f>
        <v>0.99623022312373233</v>
      </c>
    </row>
  </sheetData>
  <mergeCells count="72">
    <mergeCell ref="AC9:AC11"/>
    <mergeCell ref="AH8:AI8"/>
    <mergeCell ref="U6:Y6"/>
    <mergeCell ref="AE6:AI6"/>
    <mergeCell ref="P5:AN5"/>
    <mergeCell ref="A1:AO1"/>
    <mergeCell ref="AK8:AK11"/>
    <mergeCell ref="AB8:AB11"/>
    <mergeCell ref="AD9:AD11"/>
    <mergeCell ref="AH9:AH11"/>
    <mergeCell ref="AC8:AD8"/>
    <mergeCell ref="A4:AO4"/>
    <mergeCell ref="A2:AO2"/>
    <mergeCell ref="O8:O11"/>
    <mergeCell ref="H7:H11"/>
    <mergeCell ref="X8:Y8"/>
    <mergeCell ref="N8:N11"/>
    <mergeCell ref="Z8:Z11"/>
    <mergeCell ref="AI9:AI11"/>
    <mergeCell ref="A3:AO3"/>
    <mergeCell ref="R7:T7"/>
    <mergeCell ref="P7:Q7"/>
    <mergeCell ref="P6:T6"/>
    <mergeCell ref="N7:O7"/>
    <mergeCell ref="M5:O6"/>
    <mergeCell ref="Z7:AA7"/>
    <mergeCell ref="AO5:AO11"/>
    <mergeCell ref="K5:L6"/>
    <mergeCell ref="AE7:AF7"/>
    <mergeCell ref="AL8:AL11"/>
    <mergeCell ref="AL7:AN7"/>
    <mergeCell ref="AB7:AD7"/>
    <mergeCell ref="G5:G11"/>
    <mergeCell ref="AJ7:AK7"/>
    <mergeCell ref="AA8:AA11"/>
    <mergeCell ref="W8:W11"/>
    <mergeCell ref="AM8:AN8"/>
    <mergeCell ref="D5:D11"/>
    <mergeCell ref="AJ8:AJ11"/>
    <mergeCell ref="E7:E11"/>
    <mergeCell ref="Z6:AD6"/>
    <mergeCell ref="AG7:AI7"/>
    <mergeCell ref="AG8:AG11"/>
    <mergeCell ref="AE8:AE11"/>
    <mergeCell ref="F7:F11"/>
    <mergeCell ref="I8:I11"/>
    <mergeCell ref="V8:V11"/>
    <mergeCell ref="Q8:Q11"/>
    <mergeCell ref="P8:P11"/>
    <mergeCell ref="AJ6:AN6"/>
    <mergeCell ref="AN9:AN11"/>
    <mergeCell ref="U8:U11"/>
    <mergeCell ref="AM9:AM11"/>
    <mergeCell ref="E5:F6"/>
    <mergeCell ref="AF8:AF11"/>
    <mergeCell ref="I7:J7"/>
    <mergeCell ref="W7:Y7"/>
    <mergeCell ref="L7:L11"/>
    <mergeCell ref="K7:K11"/>
    <mergeCell ref="Y9:Y11"/>
    <mergeCell ref="M7:M11"/>
    <mergeCell ref="X9:X11"/>
    <mergeCell ref="S9:S11"/>
    <mergeCell ref="T9:T11"/>
    <mergeCell ref="U7:V7"/>
    <mergeCell ref="J8:J11"/>
    <mergeCell ref="H5:J6"/>
    <mergeCell ref="A5:A11"/>
    <mergeCell ref="B5:B11"/>
    <mergeCell ref="C5:C11"/>
    <mergeCell ref="R8:R11"/>
    <mergeCell ref="S8:T8"/>
  </mergeCells>
  <pageMargins left="0.70866141732283505" right="0.70866141732283505" top="0.74803149606299202" bottom="0.74803149606299202" header="0.31496062992126" footer="0.31496062992126"/>
  <pageSetup paperSize="9" scale="2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48"/>
  <sheetViews>
    <sheetView topLeftCell="A5" zoomScale="70" workbookViewId="0">
      <pane xSplit="2" ySplit="8" topLeftCell="C13" activePane="bottomRight" state="frozen"/>
      <selection pane="topRight" activeCell="A5" sqref="A5"/>
      <selection pane="bottomLeft" activeCell="A5" sqref="A5"/>
      <selection pane="bottomRight" activeCell="AK37" sqref="AK37"/>
    </sheetView>
  </sheetViews>
  <sheetFormatPr defaultColWidth="9.08984375" defaultRowHeight="15.5" x14ac:dyDescent="0.35"/>
  <cols>
    <col min="1" max="1" width="5.453125" style="63" customWidth="1"/>
    <col min="2" max="2" width="35" style="64" customWidth="1"/>
    <col min="3" max="3" width="9.90625" style="64" customWidth="1"/>
    <col min="4" max="7" width="9.08984375" style="64"/>
    <col min="8" max="8" width="12.08984375" style="64" customWidth="1"/>
    <col min="9" max="12" width="13" style="64" customWidth="1"/>
    <col min="13" max="13" width="10.08984375" style="64" customWidth="1"/>
    <col min="14" max="15" width="9.08984375" style="64"/>
    <col min="16" max="34" width="11.54296875" style="64" customWidth="1"/>
    <col min="35" max="35" width="12.54296875" style="64" customWidth="1"/>
    <col min="36" max="36" width="10.6328125" style="64" customWidth="1"/>
    <col min="37" max="37" width="12.453125" style="64" customWidth="1"/>
    <col min="38" max="38" width="12.54296875" style="64" customWidth="1"/>
    <col min="39" max="39" width="12.453125" style="64" customWidth="1"/>
    <col min="40" max="40" width="12.54296875" style="64" customWidth="1"/>
    <col min="41" max="16384" width="9.08984375" style="64"/>
  </cols>
  <sheetData>
    <row r="1" spans="1:41" s="65" customFormat="1" ht="15" x14ac:dyDescent="0.3">
      <c r="A1" s="253" t="s">
        <v>488</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row>
    <row r="2" spans="1:41" ht="33" customHeight="1" x14ac:dyDescent="0.35">
      <c r="A2" s="249" t="s">
        <v>94</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row>
    <row r="3" spans="1:41" x14ac:dyDescent="0.35">
      <c r="A3" s="251" t="str">
        <f>'Bieu TH 21-25'!A3</f>
        <v>(Kèm theo Báo cáo số          /BC-UBND ngày         /9/2024 của UBND huyện)</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row>
    <row r="4" spans="1:41" x14ac:dyDescent="0.35">
      <c r="A4" s="252" t="s">
        <v>30</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row>
    <row r="5" spans="1:41" ht="15.75" customHeight="1" x14ac:dyDescent="0.35">
      <c r="A5" s="227" t="s">
        <v>0</v>
      </c>
      <c r="B5" s="227" t="s">
        <v>1</v>
      </c>
      <c r="C5" s="228" t="s">
        <v>76</v>
      </c>
      <c r="D5" s="227" t="s">
        <v>2</v>
      </c>
      <c r="E5" s="233" t="s">
        <v>3</v>
      </c>
      <c r="F5" s="234"/>
      <c r="G5" s="228" t="s">
        <v>4</v>
      </c>
      <c r="H5" s="227" t="s">
        <v>5</v>
      </c>
      <c r="I5" s="227"/>
      <c r="J5" s="227"/>
      <c r="K5" s="227" t="s">
        <v>6</v>
      </c>
      <c r="L5" s="227"/>
      <c r="M5" s="233" t="s">
        <v>77</v>
      </c>
      <c r="N5" s="240"/>
      <c r="O5" s="234"/>
      <c r="P5" s="231" t="s">
        <v>68</v>
      </c>
      <c r="Q5" s="237"/>
      <c r="R5" s="237"/>
      <c r="S5" s="237"/>
      <c r="T5" s="237"/>
      <c r="U5" s="237"/>
      <c r="V5" s="237"/>
      <c r="W5" s="237"/>
      <c r="X5" s="237"/>
      <c r="Y5" s="237"/>
      <c r="Z5" s="237"/>
      <c r="AA5" s="237"/>
      <c r="AB5" s="237"/>
      <c r="AC5" s="237"/>
      <c r="AD5" s="237"/>
      <c r="AE5" s="237"/>
      <c r="AF5" s="237"/>
      <c r="AG5" s="237"/>
      <c r="AH5" s="237"/>
      <c r="AI5" s="237"/>
      <c r="AJ5" s="237"/>
      <c r="AK5" s="237"/>
      <c r="AL5" s="237"/>
      <c r="AM5" s="237"/>
      <c r="AN5" s="232"/>
      <c r="AO5" s="227" t="s">
        <v>13</v>
      </c>
    </row>
    <row r="6" spans="1:41" ht="36.75" customHeight="1" x14ac:dyDescent="0.35">
      <c r="A6" s="227"/>
      <c r="B6" s="227"/>
      <c r="C6" s="229"/>
      <c r="D6" s="227"/>
      <c r="E6" s="235"/>
      <c r="F6" s="236"/>
      <c r="G6" s="229"/>
      <c r="H6" s="227"/>
      <c r="I6" s="227"/>
      <c r="J6" s="227"/>
      <c r="K6" s="227"/>
      <c r="L6" s="227"/>
      <c r="M6" s="235"/>
      <c r="N6" s="241"/>
      <c r="O6" s="236"/>
      <c r="P6" s="231" t="s">
        <v>8</v>
      </c>
      <c r="Q6" s="237"/>
      <c r="R6" s="237"/>
      <c r="S6" s="237"/>
      <c r="T6" s="232"/>
      <c r="U6" s="231" t="s">
        <v>9</v>
      </c>
      <c r="V6" s="237"/>
      <c r="W6" s="237"/>
      <c r="X6" s="237"/>
      <c r="Y6" s="232"/>
      <c r="Z6" s="231" t="s">
        <v>10</v>
      </c>
      <c r="AA6" s="237"/>
      <c r="AB6" s="237"/>
      <c r="AC6" s="237"/>
      <c r="AD6" s="232"/>
      <c r="AE6" s="231" t="s">
        <v>11</v>
      </c>
      <c r="AF6" s="237"/>
      <c r="AG6" s="237"/>
      <c r="AH6" s="237"/>
      <c r="AI6" s="232"/>
      <c r="AJ6" s="231" t="s">
        <v>12</v>
      </c>
      <c r="AK6" s="237"/>
      <c r="AL6" s="237"/>
      <c r="AM6" s="237"/>
      <c r="AN6" s="232"/>
      <c r="AO6" s="227"/>
    </row>
    <row r="7" spans="1:41" ht="15.75" customHeight="1" x14ac:dyDescent="0.35">
      <c r="A7" s="227"/>
      <c r="B7" s="227"/>
      <c r="C7" s="229"/>
      <c r="D7" s="227"/>
      <c r="E7" s="228" t="s">
        <v>14</v>
      </c>
      <c r="F7" s="228" t="s">
        <v>15</v>
      </c>
      <c r="G7" s="229"/>
      <c r="H7" s="227" t="s">
        <v>16</v>
      </c>
      <c r="I7" s="227" t="s">
        <v>17</v>
      </c>
      <c r="J7" s="227"/>
      <c r="K7" s="227" t="s">
        <v>18</v>
      </c>
      <c r="L7" s="227" t="s">
        <v>42</v>
      </c>
      <c r="M7" s="228" t="s">
        <v>23</v>
      </c>
      <c r="N7" s="239" t="s">
        <v>24</v>
      </c>
      <c r="O7" s="239"/>
      <c r="P7" s="227" t="s">
        <v>20</v>
      </c>
      <c r="Q7" s="227"/>
      <c r="R7" s="231" t="s">
        <v>21</v>
      </c>
      <c r="S7" s="237"/>
      <c r="T7" s="232"/>
      <c r="U7" s="231" t="s">
        <v>20</v>
      </c>
      <c r="V7" s="232"/>
      <c r="W7" s="231" t="s">
        <v>21</v>
      </c>
      <c r="X7" s="237"/>
      <c r="Y7" s="232"/>
      <c r="Z7" s="231" t="s">
        <v>20</v>
      </c>
      <c r="AA7" s="232"/>
      <c r="AB7" s="231" t="s">
        <v>21</v>
      </c>
      <c r="AC7" s="237"/>
      <c r="AD7" s="232"/>
      <c r="AE7" s="231" t="s">
        <v>20</v>
      </c>
      <c r="AF7" s="232"/>
      <c r="AG7" s="231" t="s">
        <v>71</v>
      </c>
      <c r="AH7" s="237"/>
      <c r="AI7" s="232"/>
      <c r="AJ7" s="231" t="s">
        <v>22</v>
      </c>
      <c r="AK7" s="232"/>
      <c r="AL7" s="231" t="s">
        <v>71</v>
      </c>
      <c r="AM7" s="237"/>
      <c r="AN7" s="232"/>
      <c r="AO7" s="227"/>
    </row>
    <row r="8" spans="1:41" ht="15.75" customHeight="1" x14ac:dyDescent="0.35">
      <c r="A8" s="227"/>
      <c r="B8" s="227"/>
      <c r="C8" s="229"/>
      <c r="D8" s="227"/>
      <c r="E8" s="229"/>
      <c r="F8" s="229"/>
      <c r="G8" s="229"/>
      <c r="H8" s="227"/>
      <c r="I8" s="227" t="s">
        <v>18</v>
      </c>
      <c r="J8" s="227" t="s">
        <v>42</v>
      </c>
      <c r="K8" s="227"/>
      <c r="L8" s="227"/>
      <c r="M8" s="229"/>
      <c r="N8" s="246" t="s">
        <v>26</v>
      </c>
      <c r="O8" s="246" t="s">
        <v>27</v>
      </c>
      <c r="P8" s="228" t="s">
        <v>23</v>
      </c>
      <c r="Q8" s="228" t="s">
        <v>31</v>
      </c>
      <c r="R8" s="228" t="s">
        <v>23</v>
      </c>
      <c r="S8" s="231" t="s">
        <v>25</v>
      </c>
      <c r="T8" s="232"/>
      <c r="U8" s="228" t="s">
        <v>23</v>
      </c>
      <c r="V8" s="228" t="s">
        <v>32</v>
      </c>
      <c r="W8" s="228" t="s">
        <v>23</v>
      </c>
      <c r="X8" s="231" t="s">
        <v>25</v>
      </c>
      <c r="Y8" s="232"/>
      <c r="Z8" s="228" t="s">
        <v>23</v>
      </c>
      <c r="AA8" s="228" t="s">
        <v>80</v>
      </c>
      <c r="AB8" s="228" t="s">
        <v>23</v>
      </c>
      <c r="AC8" s="231" t="s">
        <v>25</v>
      </c>
      <c r="AD8" s="232"/>
      <c r="AE8" s="228" t="s">
        <v>23</v>
      </c>
      <c r="AF8" s="228" t="s">
        <v>83</v>
      </c>
      <c r="AG8" s="228" t="s">
        <v>23</v>
      </c>
      <c r="AH8" s="231" t="s">
        <v>25</v>
      </c>
      <c r="AI8" s="232"/>
      <c r="AJ8" s="228" t="s">
        <v>23</v>
      </c>
      <c r="AK8" s="228" t="s">
        <v>86</v>
      </c>
      <c r="AL8" s="228" t="s">
        <v>23</v>
      </c>
      <c r="AM8" s="231" t="s">
        <v>25</v>
      </c>
      <c r="AN8" s="232"/>
      <c r="AO8" s="227"/>
    </row>
    <row r="9" spans="1:41" ht="15.75" customHeight="1" x14ac:dyDescent="0.35">
      <c r="A9" s="227"/>
      <c r="B9" s="227"/>
      <c r="C9" s="229"/>
      <c r="D9" s="227"/>
      <c r="E9" s="229"/>
      <c r="F9" s="229"/>
      <c r="G9" s="229"/>
      <c r="H9" s="227"/>
      <c r="I9" s="227"/>
      <c r="J9" s="227"/>
      <c r="K9" s="227"/>
      <c r="L9" s="227"/>
      <c r="M9" s="229"/>
      <c r="N9" s="247"/>
      <c r="O9" s="247"/>
      <c r="P9" s="229"/>
      <c r="Q9" s="229"/>
      <c r="R9" s="229"/>
      <c r="S9" s="228" t="s">
        <v>78</v>
      </c>
      <c r="T9" s="228" t="s">
        <v>96</v>
      </c>
      <c r="U9" s="229"/>
      <c r="V9" s="229"/>
      <c r="W9" s="229"/>
      <c r="X9" s="228" t="s">
        <v>79</v>
      </c>
      <c r="Y9" s="228" t="s">
        <v>97</v>
      </c>
      <c r="Z9" s="229"/>
      <c r="AA9" s="229"/>
      <c r="AB9" s="229"/>
      <c r="AC9" s="228" t="s">
        <v>82</v>
      </c>
      <c r="AD9" s="228" t="s">
        <v>98</v>
      </c>
      <c r="AE9" s="229"/>
      <c r="AF9" s="229"/>
      <c r="AG9" s="229"/>
      <c r="AH9" s="228" t="s">
        <v>84</v>
      </c>
      <c r="AI9" s="228" t="s">
        <v>99</v>
      </c>
      <c r="AJ9" s="229"/>
      <c r="AK9" s="229"/>
      <c r="AL9" s="229"/>
      <c r="AM9" s="228" t="s">
        <v>87</v>
      </c>
      <c r="AN9" s="228" t="s">
        <v>100</v>
      </c>
      <c r="AO9" s="227"/>
    </row>
    <row r="10" spans="1:41" x14ac:dyDescent="0.35">
      <c r="A10" s="227"/>
      <c r="B10" s="227"/>
      <c r="C10" s="229"/>
      <c r="D10" s="227"/>
      <c r="E10" s="229"/>
      <c r="F10" s="229"/>
      <c r="G10" s="229"/>
      <c r="H10" s="227"/>
      <c r="I10" s="227"/>
      <c r="J10" s="227"/>
      <c r="K10" s="227"/>
      <c r="L10" s="227"/>
      <c r="M10" s="229"/>
      <c r="N10" s="247"/>
      <c r="O10" s="247"/>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7"/>
    </row>
    <row r="11" spans="1:41" ht="64.5" customHeight="1" x14ac:dyDescent="0.35">
      <c r="A11" s="227"/>
      <c r="B11" s="227"/>
      <c r="C11" s="230"/>
      <c r="D11" s="227"/>
      <c r="E11" s="230"/>
      <c r="F11" s="230"/>
      <c r="G11" s="230"/>
      <c r="H11" s="227"/>
      <c r="I11" s="227"/>
      <c r="J11" s="227"/>
      <c r="K11" s="227"/>
      <c r="L11" s="227"/>
      <c r="M11" s="230"/>
      <c r="N11" s="248"/>
      <c r="O11" s="248"/>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27"/>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66" customFormat="1" ht="31.5" customHeight="1" x14ac:dyDescent="0.35">
      <c r="A13" s="67" t="s">
        <v>39</v>
      </c>
      <c r="B13" s="68" t="s">
        <v>95</v>
      </c>
      <c r="C13" s="68"/>
      <c r="D13" s="69"/>
      <c r="E13" s="69"/>
      <c r="F13" s="69"/>
      <c r="G13" s="69"/>
      <c r="H13" s="69"/>
      <c r="I13" s="70">
        <f>+I14+I18+I39+I44</f>
        <v>662655</v>
      </c>
      <c r="J13" s="70">
        <f t="shared" ref="J13:AM13" si="0">+J14+J18+J39+J44</f>
        <v>662655</v>
      </c>
      <c r="K13" s="70">
        <f t="shared" si="0"/>
        <v>0</v>
      </c>
      <c r="L13" s="70">
        <f t="shared" si="0"/>
        <v>0</v>
      </c>
      <c r="M13" s="70">
        <f t="shared" si="0"/>
        <v>662655</v>
      </c>
      <c r="N13" s="70">
        <f t="shared" si="0"/>
        <v>0</v>
      </c>
      <c r="O13" s="70">
        <f t="shared" si="0"/>
        <v>0</v>
      </c>
      <c r="P13" s="70">
        <f t="shared" si="0"/>
        <v>9100</v>
      </c>
      <c r="Q13" s="70">
        <f t="shared" si="0"/>
        <v>0</v>
      </c>
      <c r="R13" s="70">
        <f t="shared" si="0"/>
        <v>9100</v>
      </c>
      <c r="S13" s="70">
        <f t="shared" si="0"/>
        <v>9100</v>
      </c>
      <c r="T13" s="70">
        <f t="shared" si="0"/>
        <v>0</v>
      </c>
      <c r="U13" s="70">
        <f t="shared" si="0"/>
        <v>64900</v>
      </c>
      <c r="V13" s="70">
        <f t="shared" si="0"/>
        <v>0</v>
      </c>
      <c r="W13" s="70">
        <f t="shared" si="0"/>
        <v>64331.347999999998</v>
      </c>
      <c r="X13" s="70">
        <f t="shared" si="0"/>
        <v>64331.347999999998</v>
      </c>
      <c r="Y13" s="70">
        <f t="shared" si="0"/>
        <v>0</v>
      </c>
      <c r="Z13" s="70">
        <f t="shared" si="0"/>
        <v>177004</v>
      </c>
      <c r="AA13" s="70">
        <f t="shared" si="0"/>
        <v>0</v>
      </c>
      <c r="AB13" s="70">
        <f t="shared" si="0"/>
        <v>172884</v>
      </c>
      <c r="AC13" s="70">
        <f t="shared" si="0"/>
        <v>172884</v>
      </c>
      <c r="AD13" s="70">
        <f t="shared" si="0"/>
        <v>0</v>
      </c>
      <c r="AE13" s="70">
        <f t="shared" si="0"/>
        <v>249750</v>
      </c>
      <c r="AF13" s="70">
        <f t="shared" si="0"/>
        <v>0</v>
      </c>
      <c r="AG13" s="70">
        <f t="shared" si="0"/>
        <v>249750</v>
      </c>
      <c r="AH13" s="70">
        <f t="shared" si="0"/>
        <v>249750</v>
      </c>
      <c r="AI13" s="70">
        <f t="shared" si="0"/>
        <v>0</v>
      </c>
      <c r="AJ13" s="70">
        <f t="shared" si="0"/>
        <v>161901</v>
      </c>
      <c r="AK13" s="70">
        <f t="shared" si="0"/>
        <v>0</v>
      </c>
      <c r="AL13" s="70">
        <f t="shared" si="0"/>
        <v>161901</v>
      </c>
      <c r="AM13" s="70">
        <f t="shared" si="0"/>
        <v>161901</v>
      </c>
      <c r="AN13" s="70">
        <f t="shared" ref="AN13" si="1">+AN14+AN18+AN39</f>
        <v>0</v>
      </c>
      <c r="AO13" s="69"/>
    </row>
    <row r="14" spans="1:41" s="71" customFormat="1" ht="31" x14ac:dyDescent="0.35">
      <c r="A14" s="72" t="s">
        <v>33</v>
      </c>
      <c r="B14" s="73" t="s">
        <v>158</v>
      </c>
      <c r="C14" s="73"/>
      <c r="D14" s="74"/>
      <c r="E14" s="74"/>
      <c r="F14" s="74"/>
      <c r="G14" s="74"/>
      <c r="H14" s="74"/>
      <c r="I14" s="75">
        <f>+I15</f>
        <v>183000</v>
      </c>
      <c r="J14" s="75">
        <f t="shared" ref="J14:AN16" si="2">+J15</f>
        <v>183000</v>
      </c>
      <c r="K14" s="75">
        <f t="shared" si="2"/>
        <v>0</v>
      </c>
      <c r="L14" s="75">
        <f t="shared" si="2"/>
        <v>0</v>
      </c>
      <c r="M14" s="75">
        <f t="shared" si="2"/>
        <v>183000</v>
      </c>
      <c r="N14" s="75">
        <f t="shared" si="2"/>
        <v>0</v>
      </c>
      <c r="O14" s="75">
        <f t="shared" si="2"/>
        <v>0</v>
      </c>
      <c r="P14" s="75">
        <f t="shared" si="2"/>
        <v>5000</v>
      </c>
      <c r="Q14" s="75">
        <f t="shared" si="2"/>
        <v>0</v>
      </c>
      <c r="R14" s="75">
        <f t="shared" si="2"/>
        <v>5000</v>
      </c>
      <c r="S14" s="75">
        <f t="shared" si="2"/>
        <v>5000</v>
      </c>
      <c r="T14" s="75">
        <f t="shared" si="2"/>
        <v>0</v>
      </c>
      <c r="U14" s="75">
        <f t="shared" si="2"/>
        <v>60000</v>
      </c>
      <c r="V14" s="75">
        <f t="shared" si="2"/>
        <v>0</v>
      </c>
      <c r="W14" s="75">
        <f t="shared" si="2"/>
        <v>60000</v>
      </c>
      <c r="X14" s="75">
        <f t="shared" si="2"/>
        <v>60000</v>
      </c>
      <c r="Y14" s="75">
        <f t="shared" si="2"/>
        <v>0</v>
      </c>
      <c r="Z14" s="75">
        <f t="shared" si="2"/>
        <v>70000</v>
      </c>
      <c r="AA14" s="75">
        <f t="shared" si="2"/>
        <v>0</v>
      </c>
      <c r="AB14" s="75">
        <f t="shared" si="2"/>
        <v>70000</v>
      </c>
      <c r="AC14" s="75">
        <f t="shared" si="2"/>
        <v>70000</v>
      </c>
      <c r="AD14" s="75">
        <f t="shared" si="2"/>
        <v>0</v>
      </c>
      <c r="AE14" s="75">
        <f t="shared" si="2"/>
        <v>48000</v>
      </c>
      <c r="AF14" s="75">
        <f t="shared" si="2"/>
        <v>0</v>
      </c>
      <c r="AG14" s="75">
        <f t="shared" si="2"/>
        <v>48000</v>
      </c>
      <c r="AH14" s="75">
        <f t="shared" si="2"/>
        <v>48000</v>
      </c>
      <c r="AI14" s="75">
        <f t="shared" si="2"/>
        <v>0</v>
      </c>
      <c r="AJ14" s="75">
        <f t="shared" si="2"/>
        <v>0</v>
      </c>
      <c r="AK14" s="75">
        <f t="shared" si="2"/>
        <v>0</v>
      </c>
      <c r="AL14" s="75">
        <f t="shared" si="2"/>
        <v>0</v>
      </c>
      <c r="AM14" s="75">
        <f t="shared" si="2"/>
        <v>0</v>
      </c>
      <c r="AN14" s="75">
        <f t="shared" si="2"/>
        <v>0</v>
      </c>
      <c r="AO14" s="74"/>
    </row>
    <row r="15" spans="1:41" s="66" customFormat="1" ht="30" x14ac:dyDescent="0.35">
      <c r="A15" s="67">
        <v>1</v>
      </c>
      <c r="B15" s="68" t="s">
        <v>38</v>
      </c>
      <c r="C15" s="68"/>
      <c r="D15" s="69"/>
      <c r="E15" s="69"/>
      <c r="F15" s="69"/>
      <c r="G15" s="69"/>
      <c r="H15" s="76"/>
      <c r="I15" s="70">
        <f>+I16</f>
        <v>183000</v>
      </c>
      <c r="J15" s="70">
        <f t="shared" si="2"/>
        <v>183000</v>
      </c>
      <c r="K15" s="70">
        <f t="shared" si="2"/>
        <v>0</v>
      </c>
      <c r="L15" s="70">
        <f t="shared" si="2"/>
        <v>0</v>
      </c>
      <c r="M15" s="70">
        <f t="shared" si="2"/>
        <v>183000</v>
      </c>
      <c r="N15" s="70">
        <f t="shared" si="2"/>
        <v>0</v>
      </c>
      <c r="O15" s="70">
        <f t="shared" si="2"/>
        <v>0</v>
      </c>
      <c r="P15" s="70">
        <f t="shared" si="2"/>
        <v>5000</v>
      </c>
      <c r="Q15" s="70">
        <f t="shared" si="2"/>
        <v>0</v>
      </c>
      <c r="R15" s="70">
        <f t="shared" si="2"/>
        <v>5000</v>
      </c>
      <c r="S15" s="70">
        <f t="shared" si="2"/>
        <v>5000</v>
      </c>
      <c r="T15" s="70">
        <f t="shared" si="2"/>
        <v>0</v>
      </c>
      <c r="U15" s="70">
        <f t="shared" si="2"/>
        <v>60000</v>
      </c>
      <c r="V15" s="70">
        <f t="shared" si="2"/>
        <v>0</v>
      </c>
      <c r="W15" s="70">
        <f t="shared" si="2"/>
        <v>60000</v>
      </c>
      <c r="X15" s="70">
        <f t="shared" si="2"/>
        <v>60000</v>
      </c>
      <c r="Y15" s="70">
        <f t="shared" si="2"/>
        <v>0</v>
      </c>
      <c r="Z15" s="70">
        <f t="shared" si="2"/>
        <v>70000</v>
      </c>
      <c r="AA15" s="70">
        <f t="shared" si="2"/>
        <v>0</v>
      </c>
      <c r="AB15" s="70">
        <f t="shared" si="2"/>
        <v>70000</v>
      </c>
      <c r="AC15" s="70">
        <f t="shared" si="2"/>
        <v>70000</v>
      </c>
      <c r="AD15" s="70">
        <f t="shared" si="2"/>
        <v>0</v>
      </c>
      <c r="AE15" s="70">
        <f t="shared" si="2"/>
        <v>48000</v>
      </c>
      <c r="AF15" s="70">
        <f t="shared" si="2"/>
        <v>0</v>
      </c>
      <c r="AG15" s="70">
        <f t="shared" si="2"/>
        <v>48000</v>
      </c>
      <c r="AH15" s="70">
        <f t="shared" si="2"/>
        <v>48000</v>
      </c>
      <c r="AI15" s="70">
        <f t="shared" si="2"/>
        <v>0</v>
      </c>
      <c r="AJ15" s="70">
        <f t="shared" si="2"/>
        <v>0</v>
      </c>
      <c r="AK15" s="70">
        <f t="shared" si="2"/>
        <v>0</v>
      </c>
      <c r="AL15" s="70">
        <f t="shared" si="2"/>
        <v>0</v>
      </c>
      <c r="AM15" s="70">
        <f t="shared" si="2"/>
        <v>0</v>
      </c>
      <c r="AN15" s="70">
        <f t="shared" si="2"/>
        <v>0</v>
      </c>
      <c r="AO15" s="69"/>
    </row>
    <row r="16" spans="1:41" s="66" customFormat="1" ht="45" x14ac:dyDescent="0.35">
      <c r="A16" s="67" t="s">
        <v>90</v>
      </c>
      <c r="B16" s="68" t="s">
        <v>93</v>
      </c>
      <c r="C16" s="68"/>
      <c r="D16" s="69"/>
      <c r="E16" s="69"/>
      <c r="F16" s="69"/>
      <c r="G16" s="69"/>
      <c r="H16" s="69"/>
      <c r="I16" s="70">
        <f>+I17</f>
        <v>183000</v>
      </c>
      <c r="J16" s="70">
        <f t="shared" si="2"/>
        <v>183000</v>
      </c>
      <c r="K16" s="70">
        <f t="shared" si="2"/>
        <v>0</v>
      </c>
      <c r="L16" s="70">
        <f t="shared" si="2"/>
        <v>0</v>
      </c>
      <c r="M16" s="70">
        <f t="shared" si="2"/>
        <v>183000</v>
      </c>
      <c r="N16" s="70">
        <f t="shared" si="2"/>
        <v>0</v>
      </c>
      <c r="O16" s="70">
        <f t="shared" si="2"/>
        <v>0</v>
      </c>
      <c r="P16" s="70">
        <f t="shared" si="2"/>
        <v>5000</v>
      </c>
      <c r="Q16" s="70">
        <f t="shared" si="2"/>
        <v>0</v>
      </c>
      <c r="R16" s="70">
        <f t="shared" si="2"/>
        <v>5000</v>
      </c>
      <c r="S16" s="70">
        <f t="shared" si="2"/>
        <v>5000</v>
      </c>
      <c r="T16" s="70">
        <f t="shared" si="2"/>
        <v>0</v>
      </c>
      <c r="U16" s="70">
        <f t="shared" si="2"/>
        <v>60000</v>
      </c>
      <c r="V16" s="70">
        <f t="shared" si="2"/>
        <v>0</v>
      </c>
      <c r="W16" s="70">
        <f t="shared" si="2"/>
        <v>60000</v>
      </c>
      <c r="X16" s="70">
        <f t="shared" si="2"/>
        <v>60000</v>
      </c>
      <c r="Y16" s="70">
        <f t="shared" si="2"/>
        <v>0</v>
      </c>
      <c r="Z16" s="70">
        <f t="shared" si="2"/>
        <v>70000</v>
      </c>
      <c r="AA16" s="70">
        <f t="shared" si="2"/>
        <v>0</v>
      </c>
      <c r="AB16" s="70">
        <f t="shared" si="2"/>
        <v>70000</v>
      </c>
      <c r="AC16" s="70">
        <f t="shared" si="2"/>
        <v>70000</v>
      </c>
      <c r="AD16" s="70">
        <f t="shared" si="2"/>
        <v>0</v>
      </c>
      <c r="AE16" s="70">
        <f t="shared" si="2"/>
        <v>48000</v>
      </c>
      <c r="AF16" s="70">
        <f t="shared" si="2"/>
        <v>0</v>
      </c>
      <c r="AG16" s="70">
        <f t="shared" si="2"/>
        <v>48000</v>
      </c>
      <c r="AH16" s="70">
        <f t="shared" si="2"/>
        <v>48000</v>
      </c>
      <c r="AI16" s="70">
        <f t="shared" si="2"/>
        <v>0</v>
      </c>
      <c r="AJ16" s="70">
        <f t="shared" si="2"/>
        <v>0</v>
      </c>
      <c r="AK16" s="70">
        <f t="shared" si="2"/>
        <v>0</v>
      </c>
      <c r="AL16" s="70">
        <f t="shared" si="2"/>
        <v>0</v>
      </c>
      <c r="AM16" s="70">
        <f t="shared" si="2"/>
        <v>0</v>
      </c>
      <c r="AN16" s="70">
        <f t="shared" si="2"/>
        <v>0</v>
      </c>
      <c r="AO16" s="69"/>
    </row>
    <row r="17" spans="1:41" s="77" customFormat="1" ht="93" x14ac:dyDescent="0.35">
      <c r="A17" s="78">
        <v>1</v>
      </c>
      <c r="B17" s="79" t="s">
        <v>159</v>
      </c>
      <c r="C17" s="80" t="s">
        <v>40</v>
      </c>
      <c r="D17" s="81" t="s">
        <v>160</v>
      </c>
      <c r="E17" s="78">
        <v>2022</v>
      </c>
      <c r="F17" s="78">
        <v>2024</v>
      </c>
      <c r="G17" s="82"/>
      <c r="H17" s="83" t="s">
        <v>161</v>
      </c>
      <c r="I17" s="84">
        <f>+J17</f>
        <v>183000</v>
      </c>
      <c r="J17" s="84">
        <v>183000</v>
      </c>
      <c r="K17" s="82"/>
      <c r="L17" s="82"/>
      <c r="M17" s="85">
        <f>+J17</f>
        <v>183000</v>
      </c>
      <c r="N17" s="86"/>
      <c r="O17" s="85"/>
      <c r="P17" s="84">
        <v>5000</v>
      </c>
      <c r="Q17" s="84"/>
      <c r="R17" s="84">
        <f>+S17</f>
        <v>5000</v>
      </c>
      <c r="S17" s="84">
        <f>+P17</f>
        <v>5000</v>
      </c>
      <c r="T17" s="82"/>
      <c r="U17" s="84">
        <v>60000</v>
      </c>
      <c r="V17" s="84"/>
      <c r="W17" s="84">
        <f>+X17</f>
        <v>60000</v>
      </c>
      <c r="X17" s="84">
        <f>+U17</f>
        <v>60000</v>
      </c>
      <c r="Y17" s="82"/>
      <c r="Z17" s="84">
        <v>70000</v>
      </c>
      <c r="AA17" s="84"/>
      <c r="AB17" s="84">
        <f>+AC17</f>
        <v>70000</v>
      </c>
      <c r="AC17" s="84">
        <f>+Z17</f>
        <v>70000</v>
      </c>
      <c r="AD17" s="82"/>
      <c r="AE17" s="84">
        <v>48000</v>
      </c>
      <c r="AF17" s="84"/>
      <c r="AG17" s="84">
        <f>+AH17</f>
        <v>48000</v>
      </c>
      <c r="AH17" s="84">
        <f>+AE17</f>
        <v>48000</v>
      </c>
      <c r="AI17" s="82"/>
      <c r="AJ17" s="82"/>
      <c r="AK17" s="82"/>
      <c r="AL17" s="82"/>
      <c r="AM17" s="82"/>
      <c r="AN17" s="82"/>
      <c r="AO17" s="82"/>
    </row>
    <row r="18" spans="1:41" s="71" customFormat="1" ht="46.5" x14ac:dyDescent="0.35">
      <c r="A18" s="72" t="s">
        <v>35</v>
      </c>
      <c r="B18" s="73" t="s">
        <v>162</v>
      </c>
      <c r="C18" s="80" t="s">
        <v>40</v>
      </c>
      <c r="D18" s="74"/>
      <c r="E18" s="74"/>
      <c r="F18" s="74"/>
      <c r="G18" s="74"/>
      <c r="H18" s="74"/>
      <c r="I18" s="75">
        <f>+I19</f>
        <v>255133</v>
      </c>
      <c r="J18" s="75">
        <f t="shared" ref="J18:AN19" si="3">+J19</f>
        <v>255133</v>
      </c>
      <c r="K18" s="75">
        <f t="shared" si="3"/>
        <v>0</v>
      </c>
      <c r="L18" s="75">
        <f t="shared" si="3"/>
        <v>0</v>
      </c>
      <c r="M18" s="75">
        <f t="shared" si="3"/>
        <v>255133</v>
      </c>
      <c r="N18" s="75">
        <f t="shared" si="3"/>
        <v>0</v>
      </c>
      <c r="O18" s="75">
        <f t="shared" si="3"/>
        <v>0</v>
      </c>
      <c r="P18" s="75">
        <f t="shared" si="3"/>
        <v>0</v>
      </c>
      <c r="Q18" s="75">
        <f t="shared" si="3"/>
        <v>0</v>
      </c>
      <c r="R18" s="75">
        <f t="shared" si="3"/>
        <v>0</v>
      </c>
      <c r="S18" s="75">
        <f t="shared" si="3"/>
        <v>0</v>
      </c>
      <c r="T18" s="75">
        <f t="shared" si="3"/>
        <v>0</v>
      </c>
      <c r="U18" s="75">
        <f t="shared" si="3"/>
        <v>0</v>
      </c>
      <c r="V18" s="75">
        <f t="shared" si="3"/>
        <v>0</v>
      </c>
      <c r="W18" s="75">
        <f t="shared" si="3"/>
        <v>0</v>
      </c>
      <c r="X18" s="75">
        <f t="shared" si="3"/>
        <v>0</v>
      </c>
      <c r="Y18" s="75">
        <f t="shared" si="3"/>
        <v>0</v>
      </c>
      <c r="Z18" s="75">
        <f t="shared" si="3"/>
        <v>107004</v>
      </c>
      <c r="AA18" s="75">
        <f t="shared" si="3"/>
        <v>0</v>
      </c>
      <c r="AB18" s="75">
        <f t="shared" si="3"/>
        <v>102884</v>
      </c>
      <c r="AC18" s="75">
        <f t="shared" si="3"/>
        <v>102884</v>
      </c>
      <c r="AD18" s="75">
        <f t="shared" si="3"/>
        <v>0</v>
      </c>
      <c r="AE18" s="75">
        <f t="shared" si="3"/>
        <v>117149</v>
      </c>
      <c r="AF18" s="75">
        <f t="shared" si="3"/>
        <v>0</v>
      </c>
      <c r="AG18" s="75">
        <f t="shared" si="3"/>
        <v>117149</v>
      </c>
      <c r="AH18" s="75">
        <f t="shared" si="3"/>
        <v>117149</v>
      </c>
      <c r="AI18" s="75">
        <f t="shared" si="3"/>
        <v>0</v>
      </c>
      <c r="AJ18" s="75">
        <f t="shared" si="3"/>
        <v>30980</v>
      </c>
      <c r="AK18" s="75">
        <f t="shared" si="3"/>
        <v>0</v>
      </c>
      <c r="AL18" s="75">
        <f t="shared" si="3"/>
        <v>30980</v>
      </c>
      <c r="AM18" s="75">
        <f t="shared" si="3"/>
        <v>30980</v>
      </c>
      <c r="AN18" s="75">
        <f t="shared" si="3"/>
        <v>0</v>
      </c>
      <c r="AO18" s="74"/>
    </row>
    <row r="19" spans="1:41" s="66" customFormat="1" ht="30" x14ac:dyDescent="0.35">
      <c r="A19" s="67">
        <v>1</v>
      </c>
      <c r="B19" s="68" t="s">
        <v>38</v>
      </c>
      <c r="C19" s="68"/>
      <c r="D19" s="69"/>
      <c r="E19" s="69"/>
      <c r="F19" s="69"/>
      <c r="G19" s="69"/>
      <c r="H19" s="69"/>
      <c r="I19" s="70">
        <f>+I20</f>
        <v>255133</v>
      </c>
      <c r="J19" s="70">
        <f t="shared" si="3"/>
        <v>255133</v>
      </c>
      <c r="K19" s="70">
        <f t="shared" si="3"/>
        <v>0</v>
      </c>
      <c r="L19" s="70">
        <f t="shared" si="3"/>
        <v>0</v>
      </c>
      <c r="M19" s="70">
        <f t="shared" si="3"/>
        <v>255133</v>
      </c>
      <c r="N19" s="70">
        <f t="shared" si="3"/>
        <v>0</v>
      </c>
      <c r="O19" s="70">
        <f t="shared" si="3"/>
        <v>0</v>
      </c>
      <c r="P19" s="70">
        <f t="shared" si="3"/>
        <v>0</v>
      </c>
      <c r="Q19" s="70">
        <f t="shared" si="3"/>
        <v>0</v>
      </c>
      <c r="R19" s="70">
        <f t="shared" si="3"/>
        <v>0</v>
      </c>
      <c r="S19" s="70">
        <f t="shared" si="3"/>
        <v>0</v>
      </c>
      <c r="T19" s="70">
        <f t="shared" si="3"/>
        <v>0</v>
      </c>
      <c r="U19" s="70">
        <f t="shared" si="3"/>
        <v>0</v>
      </c>
      <c r="V19" s="70">
        <f t="shared" si="3"/>
        <v>0</v>
      </c>
      <c r="W19" s="70">
        <f t="shared" si="3"/>
        <v>0</v>
      </c>
      <c r="X19" s="70">
        <f t="shared" si="3"/>
        <v>0</v>
      </c>
      <c r="Y19" s="70">
        <f t="shared" si="3"/>
        <v>0</v>
      </c>
      <c r="Z19" s="70">
        <f t="shared" si="3"/>
        <v>107004</v>
      </c>
      <c r="AA19" s="70">
        <f t="shared" si="3"/>
        <v>0</v>
      </c>
      <c r="AB19" s="70">
        <f t="shared" si="3"/>
        <v>102884</v>
      </c>
      <c r="AC19" s="70">
        <f t="shared" si="3"/>
        <v>102884</v>
      </c>
      <c r="AD19" s="70">
        <f t="shared" si="3"/>
        <v>0</v>
      </c>
      <c r="AE19" s="70">
        <f t="shared" si="3"/>
        <v>117149</v>
      </c>
      <c r="AF19" s="70">
        <f t="shared" si="3"/>
        <v>0</v>
      </c>
      <c r="AG19" s="70">
        <f t="shared" si="3"/>
        <v>117149</v>
      </c>
      <c r="AH19" s="70">
        <f t="shared" si="3"/>
        <v>117149</v>
      </c>
      <c r="AI19" s="70">
        <f t="shared" si="3"/>
        <v>0</v>
      </c>
      <c r="AJ19" s="70">
        <f t="shared" si="3"/>
        <v>30980</v>
      </c>
      <c r="AK19" s="70">
        <f t="shared" si="3"/>
        <v>0</v>
      </c>
      <c r="AL19" s="70">
        <f t="shared" si="3"/>
        <v>30980</v>
      </c>
      <c r="AM19" s="70">
        <f t="shared" si="3"/>
        <v>30980</v>
      </c>
      <c r="AN19" s="70">
        <f t="shared" si="3"/>
        <v>0</v>
      </c>
      <c r="AO19" s="69"/>
    </row>
    <row r="20" spans="1:41" s="66" customFormat="1" ht="45" x14ac:dyDescent="0.35">
      <c r="A20" s="67" t="s">
        <v>90</v>
      </c>
      <c r="B20" s="68" t="s">
        <v>93</v>
      </c>
      <c r="C20" s="68"/>
      <c r="D20" s="69"/>
      <c r="E20" s="69"/>
      <c r="F20" s="69"/>
      <c r="G20" s="69"/>
      <c r="H20" s="69"/>
      <c r="I20" s="70">
        <f>SUM(I21:I38)</f>
        <v>255133</v>
      </c>
      <c r="J20" s="70">
        <f t="shared" ref="J20:AN20" si="4">SUM(J21:J38)</f>
        <v>255133</v>
      </c>
      <c r="K20" s="70">
        <f t="shared" si="4"/>
        <v>0</v>
      </c>
      <c r="L20" s="70">
        <f t="shared" si="4"/>
        <v>0</v>
      </c>
      <c r="M20" s="70">
        <f t="shared" si="4"/>
        <v>255133</v>
      </c>
      <c r="N20" s="70">
        <f t="shared" si="4"/>
        <v>0</v>
      </c>
      <c r="O20" s="70">
        <f t="shared" si="4"/>
        <v>0</v>
      </c>
      <c r="P20" s="70">
        <f t="shared" si="4"/>
        <v>0</v>
      </c>
      <c r="Q20" s="70">
        <f t="shared" si="4"/>
        <v>0</v>
      </c>
      <c r="R20" s="70">
        <f t="shared" si="4"/>
        <v>0</v>
      </c>
      <c r="S20" s="70">
        <f t="shared" si="4"/>
        <v>0</v>
      </c>
      <c r="T20" s="70">
        <f t="shared" si="4"/>
        <v>0</v>
      </c>
      <c r="U20" s="70">
        <f t="shared" si="4"/>
        <v>0</v>
      </c>
      <c r="V20" s="70">
        <f t="shared" si="4"/>
        <v>0</v>
      </c>
      <c r="W20" s="70">
        <f t="shared" si="4"/>
        <v>0</v>
      </c>
      <c r="X20" s="70">
        <f t="shared" si="4"/>
        <v>0</v>
      </c>
      <c r="Y20" s="70">
        <f t="shared" si="4"/>
        <v>0</v>
      </c>
      <c r="Z20" s="70">
        <f t="shared" si="4"/>
        <v>107004</v>
      </c>
      <c r="AA20" s="70">
        <f t="shared" si="4"/>
        <v>0</v>
      </c>
      <c r="AB20" s="70">
        <f t="shared" si="4"/>
        <v>102884</v>
      </c>
      <c r="AC20" s="70">
        <f t="shared" si="4"/>
        <v>102884</v>
      </c>
      <c r="AD20" s="70">
        <f t="shared" si="4"/>
        <v>0</v>
      </c>
      <c r="AE20" s="70">
        <f t="shared" si="4"/>
        <v>117149</v>
      </c>
      <c r="AF20" s="70">
        <f t="shared" si="4"/>
        <v>0</v>
      </c>
      <c r="AG20" s="70">
        <f t="shared" si="4"/>
        <v>117149</v>
      </c>
      <c r="AH20" s="70">
        <f t="shared" si="4"/>
        <v>117149</v>
      </c>
      <c r="AI20" s="70">
        <f t="shared" si="4"/>
        <v>0</v>
      </c>
      <c r="AJ20" s="70">
        <f t="shared" si="4"/>
        <v>30980</v>
      </c>
      <c r="AK20" s="70">
        <f t="shared" si="4"/>
        <v>0</v>
      </c>
      <c r="AL20" s="70">
        <f t="shared" si="4"/>
        <v>30980</v>
      </c>
      <c r="AM20" s="70">
        <f t="shared" si="4"/>
        <v>30980</v>
      </c>
      <c r="AN20" s="70">
        <f t="shared" si="4"/>
        <v>0</v>
      </c>
      <c r="AO20" s="69"/>
    </row>
    <row r="21" spans="1:41" s="77" customFormat="1" ht="46.5" x14ac:dyDescent="0.35">
      <c r="A21" s="78">
        <v>1</v>
      </c>
      <c r="B21" s="79" t="s">
        <v>163</v>
      </c>
      <c r="C21" s="87"/>
      <c r="D21" s="81" t="s">
        <v>126</v>
      </c>
      <c r="E21" s="78">
        <v>2023</v>
      </c>
      <c r="F21" s="78">
        <v>2024</v>
      </c>
      <c r="G21" s="82"/>
      <c r="H21" s="83" t="s">
        <v>184</v>
      </c>
      <c r="I21" s="84">
        <f t="shared" ref="I21:I38" si="5">+J21</f>
        <v>6800</v>
      </c>
      <c r="J21" s="84">
        <v>6800</v>
      </c>
      <c r="K21" s="82"/>
      <c r="L21" s="82"/>
      <c r="M21" s="85">
        <f>+P21+U21+Z21+AE21+AJ21</f>
        <v>6800</v>
      </c>
      <c r="N21" s="82"/>
      <c r="O21" s="82"/>
      <c r="P21" s="82"/>
      <c r="Q21" s="82"/>
      <c r="R21" s="82"/>
      <c r="S21" s="82"/>
      <c r="T21" s="82"/>
      <c r="U21" s="82"/>
      <c r="V21" s="82"/>
      <c r="W21" s="82"/>
      <c r="X21" s="82"/>
      <c r="Y21" s="82"/>
      <c r="Z21" s="84">
        <v>4377</v>
      </c>
      <c r="AA21" s="82"/>
      <c r="AB21" s="85">
        <f t="shared" ref="AB21:AB38" si="6">+AC21</f>
        <v>4377</v>
      </c>
      <c r="AC21" s="85">
        <f>+Z21</f>
        <v>4377</v>
      </c>
      <c r="AD21" s="82"/>
      <c r="AE21" s="84">
        <v>1981</v>
      </c>
      <c r="AF21" s="82"/>
      <c r="AG21" s="85">
        <f t="shared" ref="AG21:AG28" si="7">+AH21</f>
        <v>1981</v>
      </c>
      <c r="AH21" s="85">
        <f t="shared" ref="AH21:AH28" si="8">+AE21</f>
        <v>1981</v>
      </c>
      <c r="AI21" s="82"/>
      <c r="AJ21" s="85">
        <f>+J21-P21-U21-Z21-AE21</f>
        <v>442</v>
      </c>
      <c r="AK21" s="82"/>
      <c r="AL21" s="85">
        <f>+AJ21</f>
        <v>442</v>
      </c>
      <c r="AM21" s="85">
        <f>+AL21</f>
        <v>442</v>
      </c>
      <c r="AN21" s="82"/>
      <c r="AO21" s="82"/>
    </row>
    <row r="22" spans="1:41" s="77" customFormat="1" ht="46.5" x14ac:dyDescent="0.35">
      <c r="A22" s="78">
        <v>2</v>
      </c>
      <c r="B22" s="79" t="s">
        <v>164</v>
      </c>
      <c r="C22" s="87"/>
      <c r="D22" s="81" t="s">
        <v>181</v>
      </c>
      <c r="E22" s="78">
        <v>2023</v>
      </c>
      <c r="F22" s="78">
        <v>2024</v>
      </c>
      <c r="G22" s="82"/>
      <c r="H22" s="83" t="s">
        <v>185</v>
      </c>
      <c r="I22" s="84">
        <f t="shared" si="5"/>
        <v>9692</v>
      </c>
      <c r="J22" s="84">
        <v>9692</v>
      </c>
      <c r="K22" s="82"/>
      <c r="L22" s="82"/>
      <c r="M22" s="85">
        <f t="shared" ref="M22:M38" si="9">+P22+U22+Z22+AE22+AJ22</f>
        <v>9692</v>
      </c>
      <c r="N22" s="82"/>
      <c r="O22" s="82"/>
      <c r="P22" s="82"/>
      <c r="Q22" s="82"/>
      <c r="R22" s="82"/>
      <c r="S22" s="82"/>
      <c r="T22" s="82"/>
      <c r="U22" s="82"/>
      <c r="V22" s="82"/>
      <c r="W22" s="82"/>
      <c r="X22" s="82"/>
      <c r="Y22" s="82"/>
      <c r="Z22" s="84">
        <v>6238</v>
      </c>
      <c r="AA22" s="82"/>
      <c r="AB22" s="85">
        <f t="shared" si="6"/>
        <v>6238</v>
      </c>
      <c r="AC22" s="85">
        <f>+Z22</f>
        <v>6238</v>
      </c>
      <c r="AD22" s="82"/>
      <c r="AE22" s="84">
        <v>3169</v>
      </c>
      <c r="AF22" s="82"/>
      <c r="AG22" s="85">
        <f t="shared" si="7"/>
        <v>3169</v>
      </c>
      <c r="AH22" s="85">
        <f t="shared" si="8"/>
        <v>3169</v>
      </c>
      <c r="AI22" s="82"/>
      <c r="AJ22" s="85">
        <f t="shared" ref="AJ22:AJ38" si="10">+J22-P22-U22-Z22-AE22</f>
        <v>285</v>
      </c>
      <c r="AK22" s="82"/>
      <c r="AL22" s="85">
        <f t="shared" ref="AL22:AL38" si="11">+AJ22</f>
        <v>285</v>
      </c>
      <c r="AM22" s="85">
        <f t="shared" ref="AM22:AM38" si="12">+AL22</f>
        <v>285</v>
      </c>
      <c r="AN22" s="82"/>
      <c r="AO22" s="82"/>
    </row>
    <row r="23" spans="1:41" s="77" customFormat="1" ht="62" x14ac:dyDescent="0.35">
      <c r="A23" s="78">
        <v>3</v>
      </c>
      <c r="B23" s="79" t="s">
        <v>165</v>
      </c>
      <c r="C23" s="87"/>
      <c r="D23" s="81" t="s">
        <v>181</v>
      </c>
      <c r="E23" s="78">
        <v>2023</v>
      </c>
      <c r="F23" s="78">
        <v>2024</v>
      </c>
      <c r="G23" s="82"/>
      <c r="H23" s="83" t="s">
        <v>186</v>
      </c>
      <c r="I23" s="84">
        <f t="shared" si="5"/>
        <v>6000</v>
      </c>
      <c r="J23" s="84">
        <v>6000</v>
      </c>
      <c r="K23" s="82"/>
      <c r="L23" s="82"/>
      <c r="M23" s="85">
        <f t="shared" si="9"/>
        <v>6000</v>
      </c>
      <c r="N23" s="82"/>
      <c r="O23" s="82"/>
      <c r="P23" s="82"/>
      <c r="Q23" s="82"/>
      <c r="R23" s="82"/>
      <c r="S23" s="82"/>
      <c r="T23" s="82"/>
      <c r="U23" s="82"/>
      <c r="V23" s="82"/>
      <c r="W23" s="82"/>
      <c r="X23" s="82"/>
      <c r="Y23" s="82"/>
      <c r="Z23" s="84">
        <v>5400</v>
      </c>
      <c r="AA23" s="84"/>
      <c r="AB23" s="84">
        <f t="shared" si="6"/>
        <v>5120</v>
      </c>
      <c r="AC23" s="84">
        <v>5120</v>
      </c>
      <c r="AD23" s="82"/>
      <c r="AE23" s="84">
        <v>360</v>
      </c>
      <c r="AF23" s="82"/>
      <c r="AG23" s="85">
        <f t="shared" si="7"/>
        <v>360</v>
      </c>
      <c r="AH23" s="85">
        <f t="shared" si="8"/>
        <v>360</v>
      </c>
      <c r="AI23" s="82"/>
      <c r="AJ23" s="85">
        <f t="shared" si="10"/>
        <v>240</v>
      </c>
      <c r="AK23" s="82"/>
      <c r="AL23" s="85">
        <f t="shared" si="11"/>
        <v>240</v>
      </c>
      <c r="AM23" s="85">
        <f t="shared" si="12"/>
        <v>240</v>
      </c>
      <c r="AN23" s="82"/>
      <c r="AO23" s="82"/>
    </row>
    <row r="24" spans="1:41" s="77" customFormat="1" ht="31" x14ac:dyDescent="0.35">
      <c r="A24" s="78">
        <v>4</v>
      </c>
      <c r="B24" s="79" t="s">
        <v>166</v>
      </c>
      <c r="C24" s="87"/>
      <c r="D24" s="81" t="s">
        <v>150</v>
      </c>
      <c r="E24" s="78">
        <v>2023</v>
      </c>
      <c r="F24" s="78">
        <v>2024</v>
      </c>
      <c r="G24" s="82"/>
      <c r="H24" s="83" t="s">
        <v>187</v>
      </c>
      <c r="I24" s="84">
        <f t="shared" si="5"/>
        <v>11200</v>
      </c>
      <c r="J24" s="84">
        <v>11200</v>
      </c>
      <c r="K24" s="82"/>
      <c r="L24" s="82"/>
      <c r="M24" s="85">
        <f t="shared" si="9"/>
        <v>11200</v>
      </c>
      <c r="N24" s="82"/>
      <c r="O24" s="82"/>
      <c r="P24" s="82"/>
      <c r="Q24" s="82"/>
      <c r="R24" s="82"/>
      <c r="S24" s="82"/>
      <c r="T24" s="82"/>
      <c r="U24" s="82"/>
      <c r="V24" s="82"/>
      <c r="W24" s="82"/>
      <c r="X24" s="82"/>
      <c r="Y24" s="82"/>
      <c r="Z24" s="84">
        <v>7240</v>
      </c>
      <c r="AA24" s="82"/>
      <c r="AB24" s="84">
        <f t="shared" si="6"/>
        <v>7240</v>
      </c>
      <c r="AC24" s="84">
        <f>+Z24</f>
        <v>7240</v>
      </c>
      <c r="AD24" s="82"/>
      <c r="AE24" s="84">
        <v>3562</v>
      </c>
      <c r="AF24" s="82"/>
      <c r="AG24" s="85">
        <f t="shared" si="7"/>
        <v>3562</v>
      </c>
      <c r="AH24" s="85">
        <f t="shared" si="8"/>
        <v>3562</v>
      </c>
      <c r="AI24" s="82"/>
      <c r="AJ24" s="85">
        <f t="shared" si="10"/>
        <v>398</v>
      </c>
      <c r="AK24" s="82"/>
      <c r="AL24" s="85">
        <f t="shared" si="11"/>
        <v>398</v>
      </c>
      <c r="AM24" s="85">
        <f t="shared" si="12"/>
        <v>398</v>
      </c>
      <c r="AN24" s="82"/>
      <c r="AO24" s="82"/>
    </row>
    <row r="25" spans="1:41" s="77" customFormat="1" ht="31" x14ac:dyDescent="0.35">
      <c r="A25" s="78">
        <v>5</v>
      </c>
      <c r="B25" s="79" t="s">
        <v>167</v>
      </c>
      <c r="C25" s="87"/>
      <c r="D25" s="81" t="s">
        <v>181</v>
      </c>
      <c r="E25" s="78">
        <v>2023</v>
      </c>
      <c r="F25" s="78">
        <v>2025</v>
      </c>
      <c r="G25" s="82"/>
      <c r="H25" s="83" t="s">
        <v>188</v>
      </c>
      <c r="I25" s="84">
        <f t="shared" si="5"/>
        <v>46000</v>
      </c>
      <c r="J25" s="84">
        <v>46000</v>
      </c>
      <c r="K25" s="82"/>
      <c r="L25" s="82"/>
      <c r="M25" s="85">
        <f t="shared" si="9"/>
        <v>46000</v>
      </c>
      <c r="N25" s="82"/>
      <c r="O25" s="82"/>
      <c r="P25" s="82"/>
      <c r="Q25" s="82"/>
      <c r="R25" s="82"/>
      <c r="S25" s="82"/>
      <c r="T25" s="82"/>
      <c r="U25" s="82"/>
      <c r="V25" s="82"/>
      <c r="W25" s="82"/>
      <c r="X25" s="82"/>
      <c r="Y25" s="82"/>
      <c r="Z25" s="84">
        <v>14200</v>
      </c>
      <c r="AA25" s="84"/>
      <c r="AB25" s="84">
        <f t="shared" si="6"/>
        <v>13438</v>
      </c>
      <c r="AC25" s="84">
        <v>13438</v>
      </c>
      <c r="AD25" s="82"/>
      <c r="AE25" s="84">
        <v>24742</v>
      </c>
      <c r="AF25" s="84"/>
      <c r="AG25" s="84">
        <f t="shared" si="7"/>
        <v>24742</v>
      </c>
      <c r="AH25" s="84">
        <f t="shared" si="8"/>
        <v>24742</v>
      </c>
      <c r="AI25" s="82"/>
      <c r="AJ25" s="85">
        <f t="shared" si="10"/>
        <v>7058</v>
      </c>
      <c r="AK25" s="82"/>
      <c r="AL25" s="85">
        <f t="shared" si="11"/>
        <v>7058</v>
      </c>
      <c r="AM25" s="85">
        <f t="shared" si="12"/>
        <v>7058</v>
      </c>
      <c r="AN25" s="82"/>
      <c r="AO25" s="82"/>
    </row>
    <row r="26" spans="1:41" s="77" customFormat="1" ht="31" x14ac:dyDescent="0.35">
      <c r="A26" s="78">
        <v>6</v>
      </c>
      <c r="B26" s="79" t="s">
        <v>168</v>
      </c>
      <c r="C26" s="87"/>
      <c r="D26" s="81" t="s">
        <v>181</v>
      </c>
      <c r="E26" s="78">
        <v>2023</v>
      </c>
      <c r="F26" s="78">
        <v>2024</v>
      </c>
      <c r="G26" s="82"/>
      <c r="H26" s="83" t="s">
        <v>189</v>
      </c>
      <c r="I26" s="84">
        <f t="shared" si="5"/>
        <v>28000</v>
      </c>
      <c r="J26" s="84">
        <v>28000</v>
      </c>
      <c r="K26" s="82"/>
      <c r="L26" s="82"/>
      <c r="M26" s="85">
        <f t="shared" si="9"/>
        <v>28000</v>
      </c>
      <c r="N26" s="82"/>
      <c r="O26" s="82"/>
      <c r="P26" s="82"/>
      <c r="Q26" s="82"/>
      <c r="R26" s="82"/>
      <c r="S26" s="82"/>
      <c r="T26" s="82"/>
      <c r="U26" s="82"/>
      <c r="V26" s="82"/>
      <c r="W26" s="82"/>
      <c r="X26" s="82"/>
      <c r="Y26" s="82"/>
      <c r="Z26" s="84">
        <v>8100</v>
      </c>
      <c r="AA26" s="82"/>
      <c r="AB26" s="84">
        <f t="shared" si="6"/>
        <v>8100</v>
      </c>
      <c r="AC26" s="84">
        <f>+Z26</f>
        <v>8100</v>
      </c>
      <c r="AD26" s="82"/>
      <c r="AE26" s="84">
        <v>17302</v>
      </c>
      <c r="AF26" s="84"/>
      <c r="AG26" s="84">
        <f t="shared" si="7"/>
        <v>17302</v>
      </c>
      <c r="AH26" s="84">
        <f t="shared" si="8"/>
        <v>17302</v>
      </c>
      <c r="AI26" s="82"/>
      <c r="AJ26" s="85">
        <f t="shared" si="10"/>
        <v>2598</v>
      </c>
      <c r="AK26" s="82"/>
      <c r="AL26" s="85">
        <f t="shared" si="11"/>
        <v>2598</v>
      </c>
      <c r="AM26" s="85">
        <f t="shared" si="12"/>
        <v>2598</v>
      </c>
      <c r="AN26" s="82"/>
      <c r="AO26" s="82"/>
    </row>
    <row r="27" spans="1:41" s="77" customFormat="1" ht="46.5" x14ac:dyDescent="0.35">
      <c r="A27" s="78">
        <v>7</v>
      </c>
      <c r="B27" s="79" t="s">
        <v>169</v>
      </c>
      <c r="C27" s="87"/>
      <c r="D27" s="81" t="s">
        <v>150</v>
      </c>
      <c r="E27" s="78">
        <v>2023</v>
      </c>
      <c r="F27" s="78">
        <v>2024</v>
      </c>
      <c r="G27" s="82"/>
      <c r="H27" s="83" t="s">
        <v>190</v>
      </c>
      <c r="I27" s="84">
        <f t="shared" si="5"/>
        <v>21500</v>
      </c>
      <c r="J27" s="84">
        <v>21500</v>
      </c>
      <c r="K27" s="82"/>
      <c r="L27" s="82"/>
      <c r="M27" s="85">
        <f t="shared" si="9"/>
        <v>21500</v>
      </c>
      <c r="N27" s="82"/>
      <c r="O27" s="82"/>
      <c r="P27" s="82"/>
      <c r="Q27" s="82"/>
      <c r="R27" s="82"/>
      <c r="S27" s="82"/>
      <c r="T27" s="82"/>
      <c r="U27" s="82"/>
      <c r="V27" s="82"/>
      <c r="W27" s="82"/>
      <c r="X27" s="82"/>
      <c r="Y27" s="82"/>
      <c r="Z27" s="84">
        <v>6300</v>
      </c>
      <c r="AA27" s="82"/>
      <c r="AB27" s="84">
        <f t="shared" si="6"/>
        <v>6300</v>
      </c>
      <c r="AC27" s="84">
        <f>+Z27</f>
        <v>6300</v>
      </c>
      <c r="AD27" s="82"/>
      <c r="AE27" s="84">
        <v>13386</v>
      </c>
      <c r="AF27" s="84"/>
      <c r="AG27" s="84">
        <f t="shared" si="7"/>
        <v>13386</v>
      </c>
      <c r="AH27" s="84">
        <f t="shared" si="8"/>
        <v>13386</v>
      </c>
      <c r="AI27" s="82"/>
      <c r="AJ27" s="85">
        <f t="shared" si="10"/>
        <v>1814</v>
      </c>
      <c r="AK27" s="82"/>
      <c r="AL27" s="85">
        <f t="shared" si="11"/>
        <v>1814</v>
      </c>
      <c r="AM27" s="85">
        <f t="shared" si="12"/>
        <v>1814</v>
      </c>
      <c r="AN27" s="82"/>
      <c r="AO27" s="82"/>
    </row>
    <row r="28" spans="1:41" s="77" customFormat="1" ht="31" x14ac:dyDescent="0.35">
      <c r="A28" s="78">
        <v>8</v>
      </c>
      <c r="B28" s="79" t="s">
        <v>170</v>
      </c>
      <c r="C28" s="87"/>
      <c r="D28" s="81" t="s">
        <v>181</v>
      </c>
      <c r="E28" s="78">
        <v>2023</v>
      </c>
      <c r="F28" s="78">
        <v>2024</v>
      </c>
      <c r="G28" s="82"/>
      <c r="H28" s="83" t="s">
        <v>191</v>
      </c>
      <c r="I28" s="84">
        <f t="shared" si="5"/>
        <v>3000</v>
      </c>
      <c r="J28" s="84">
        <v>3000</v>
      </c>
      <c r="K28" s="82"/>
      <c r="L28" s="82"/>
      <c r="M28" s="85">
        <f t="shared" si="9"/>
        <v>3000</v>
      </c>
      <c r="N28" s="82"/>
      <c r="O28" s="82"/>
      <c r="P28" s="82"/>
      <c r="Q28" s="82"/>
      <c r="R28" s="82"/>
      <c r="S28" s="82"/>
      <c r="T28" s="82"/>
      <c r="U28" s="82"/>
      <c r="V28" s="82"/>
      <c r="W28" s="82"/>
      <c r="X28" s="82"/>
      <c r="Y28" s="82"/>
      <c r="Z28" s="84">
        <v>2700</v>
      </c>
      <c r="AA28" s="84"/>
      <c r="AB28" s="84">
        <f t="shared" si="6"/>
        <v>1850</v>
      </c>
      <c r="AC28" s="84">
        <v>1850</v>
      </c>
      <c r="AD28" s="82"/>
      <c r="AE28" s="84">
        <v>33</v>
      </c>
      <c r="AF28" s="84"/>
      <c r="AG28" s="84">
        <f t="shared" si="7"/>
        <v>33</v>
      </c>
      <c r="AH28" s="84">
        <f t="shared" si="8"/>
        <v>33</v>
      </c>
      <c r="AI28" s="82"/>
      <c r="AJ28" s="85">
        <f t="shared" si="10"/>
        <v>267</v>
      </c>
      <c r="AK28" s="82"/>
      <c r="AL28" s="85">
        <f t="shared" si="11"/>
        <v>267</v>
      </c>
      <c r="AM28" s="85">
        <f t="shared" si="12"/>
        <v>267</v>
      </c>
      <c r="AN28" s="82"/>
      <c r="AO28" s="82"/>
    </row>
    <row r="29" spans="1:41" s="77" customFormat="1" ht="46.5" x14ac:dyDescent="0.35">
      <c r="A29" s="78">
        <v>9</v>
      </c>
      <c r="B29" s="79" t="s">
        <v>171</v>
      </c>
      <c r="C29" s="87"/>
      <c r="D29" s="81" t="s">
        <v>181</v>
      </c>
      <c r="E29" s="78">
        <v>2023</v>
      </c>
      <c r="F29" s="78">
        <v>2024</v>
      </c>
      <c r="G29" s="82"/>
      <c r="H29" s="83" t="s">
        <v>192</v>
      </c>
      <c r="I29" s="84">
        <f t="shared" si="5"/>
        <v>1600</v>
      </c>
      <c r="J29" s="84">
        <v>1600</v>
      </c>
      <c r="K29" s="82"/>
      <c r="L29" s="82"/>
      <c r="M29" s="85">
        <f t="shared" si="9"/>
        <v>1600</v>
      </c>
      <c r="N29" s="82"/>
      <c r="O29" s="82"/>
      <c r="P29" s="82"/>
      <c r="Q29" s="82"/>
      <c r="R29" s="82"/>
      <c r="S29" s="82"/>
      <c r="T29" s="82"/>
      <c r="U29" s="82"/>
      <c r="V29" s="82"/>
      <c r="W29" s="82"/>
      <c r="X29" s="82"/>
      <c r="Y29" s="82"/>
      <c r="Z29" s="84">
        <v>1514</v>
      </c>
      <c r="AA29" s="84"/>
      <c r="AB29" s="84">
        <f t="shared" si="6"/>
        <v>1490</v>
      </c>
      <c r="AC29" s="84">
        <v>1490</v>
      </c>
      <c r="AD29" s="82"/>
      <c r="AE29" s="82"/>
      <c r="AF29" s="82"/>
      <c r="AG29" s="82"/>
      <c r="AH29" s="82"/>
      <c r="AI29" s="82"/>
      <c r="AJ29" s="85">
        <f t="shared" si="10"/>
        <v>86</v>
      </c>
      <c r="AK29" s="82"/>
      <c r="AL29" s="85">
        <f t="shared" si="11"/>
        <v>86</v>
      </c>
      <c r="AM29" s="85">
        <f t="shared" si="12"/>
        <v>86</v>
      </c>
      <c r="AN29" s="82"/>
      <c r="AO29" s="82"/>
    </row>
    <row r="30" spans="1:41" s="77" customFormat="1" ht="46.5" x14ac:dyDescent="0.35">
      <c r="A30" s="78">
        <v>10</v>
      </c>
      <c r="B30" s="79" t="s">
        <v>172</v>
      </c>
      <c r="C30" s="87"/>
      <c r="D30" s="81" t="s">
        <v>181</v>
      </c>
      <c r="E30" s="78">
        <v>2023</v>
      </c>
      <c r="F30" s="78">
        <v>2024</v>
      </c>
      <c r="G30" s="82"/>
      <c r="H30" s="83" t="s">
        <v>193</v>
      </c>
      <c r="I30" s="84">
        <f t="shared" si="5"/>
        <v>2300</v>
      </c>
      <c r="J30" s="84">
        <v>2300</v>
      </c>
      <c r="K30" s="82"/>
      <c r="L30" s="82"/>
      <c r="M30" s="85">
        <f t="shared" si="9"/>
        <v>2300</v>
      </c>
      <c r="N30" s="82"/>
      <c r="O30" s="82"/>
      <c r="P30" s="82"/>
      <c r="Q30" s="82"/>
      <c r="R30" s="82"/>
      <c r="S30" s="82"/>
      <c r="T30" s="82"/>
      <c r="U30" s="82"/>
      <c r="V30" s="82"/>
      <c r="W30" s="82"/>
      <c r="X30" s="82"/>
      <c r="Y30" s="82"/>
      <c r="Z30" s="84">
        <v>2084</v>
      </c>
      <c r="AA30" s="84"/>
      <c r="AB30" s="84">
        <f t="shared" si="6"/>
        <v>2030</v>
      </c>
      <c r="AC30" s="84">
        <v>2030</v>
      </c>
      <c r="AD30" s="82"/>
      <c r="AE30" s="82"/>
      <c r="AF30" s="82"/>
      <c r="AG30" s="82"/>
      <c r="AH30" s="82"/>
      <c r="AI30" s="82"/>
      <c r="AJ30" s="85">
        <f t="shared" si="10"/>
        <v>216</v>
      </c>
      <c r="AK30" s="82"/>
      <c r="AL30" s="85">
        <f t="shared" si="11"/>
        <v>216</v>
      </c>
      <c r="AM30" s="85">
        <f t="shared" si="12"/>
        <v>216</v>
      </c>
      <c r="AN30" s="82"/>
      <c r="AO30" s="82"/>
    </row>
    <row r="31" spans="1:41" s="77" customFormat="1" ht="46.5" x14ac:dyDescent="0.35">
      <c r="A31" s="78">
        <v>11</v>
      </c>
      <c r="B31" s="79" t="s">
        <v>173</v>
      </c>
      <c r="C31" s="87"/>
      <c r="D31" s="81" t="s">
        <v>182</v>
      </c>
      <c r="E31" s="78">
        <v>2023</v>
      </c>
      <c r="F31" s="78">
        <v>2025</v>
      </c>
      <c r="G31" s="82"/>
      <c r="H31" s="83" t="s">
        <v>194</v>
      </c>
      <c r="I31" s="84">
        <f t="shared" si="5"/>
        <v>93900</v>
      </c>
      <c r="J31" s="84">
        <v>93900</v>
      </c>
      <c r="K31" s="82"/>
      <c r="L31" s="82"/>
      <c r="M31" s="85">
        <f t="shared" si="9"/>
        <v>93900</v>
      </c>
      <c r="N31" s="82"/>
      <c r="O31" s="82"/>
      <c r="P31" s="82"/>
      <c r="Q31" s="82"/>
      <c r="R31" s="82"/>
      <c r="S31" s="82"/>
      <c r="T31" s="82"/>
      <c r="U31" s="82"/>
      <c r="V31" s="82"/>
      <c r="W31" s="82"/>
      <c r="X31" s="82"/>
      <c r="Y31" s="82"/>
      <c r="Z31" s="84">
        <v>30780</v>
      </c>
      <c r="AA31" s="82"/>
      <c r="AB31" s="84">
        <f t="shared" si="6"/>
        <v>30780</v>
      </c>
      <c r="AC31" s="84">
        <f>+Z31</f>
        <v>30780</v>
      </c>
      <c r="AD31" s="82"/>
      <c r="AE31" s="84">
        <v>47219</v>
      </c>
      <c r="AF31" s="84"/>
      <c r="AG31" s="84">
        <f>+AH31</f>
        <v>47219</v>
      </c>
      <c r="AH31" s="84">
        <f>+AE31</f>
        <v>47219</v>
      </c>
      <c r="AI31" s="82"/>
      <c r="AJ31" s="85">
        <f t="shared" si="10"/>
        <v>15901</v>
      </c>
      <c r="AK31" s="82"/>
      <c r="AL31" s="85">
        <f t="shared" si="11"/>
        <v>15901</v>
      </c>
      <c r="AM31" s="85">
        <f t="shared" si="12"/>
        <v>15901</v>
      </c>
      <c r="AN31" s="82"/>
      <c r="AO31" s="82"/>
    </row>
    <row r="32" spans="1:41" s="77" customFormat="1" ht="46.5" x14ac:dyDescent="0.35">
      <c r="A32" s="78">
        <v>12</v>
      </c>
      <c r="B32" s="79" t="s">
        <v>174</v>
      </c>
      <c r="C32" s="87"/>
      <c r="D32" s="81" t="s">
        <v>182</v>
      </c>
      <c r="E32" s="78">
        <v>2023</v>
      </c>
      <c r="F32" s="78">
        <v>2024</v>
      </c>
      <c r="G32" s="82"/>
      <c r="H32" s="83" t="s">
        <v>195</v>
      </c>
      <c r="I32" s="84">
        <f t="shared" si="5"/>
        <v>7000</v>
      </c>
      <c r="J32" s="84">
        <v>7000</v>
      </c>
      <c r="K32" s="82"/>
      <c r="L32" s="82"/>
      <c r="M32" s="85">
        <f t="shared" si="9"/>
        <v>7000</v>
      </c>
      <c r="N32" s="82"/>
      <c r="O32" s="82"/>
      <c r="P32" s="82"/>
      <c r="Q32" s="82"/>
      <c r="R32" s="82"/>
      <c r="S32" s="82"/>
      <c r="T32" s="82"/>
      <c r="U32" s="82"/>
      <c r="V32" s="82"/>
      <c r="W32" s="82"/>
      <c r="X32" s="82"/>
      <c r="Y32" s="82"/>
      <c r="Z32" s="84">
        <v>4100</v>
      </c>
      <c r="AA32" s="82"/>
      <c r="AB32" s="84">
        <f t="shared" si="6"/>
        <v>4100</v>
      </c>
      <c r="AC32" s="84">
        <f>+Z32</f>
        <v>4100</v>
      </c>
      <c r="AD32" s="82"/>
      <c r="AE32" s="84">
        <v>2160</v>
      </c>
      <c r="AF32" s="82"/>
      <c r="AG32" s="84">
        <f>+AH32</f>
        <v>2160</v>
      </c>
      <c r="AH32" s="84">
        <f>+AE32</f>
        <v>2160</v>
      </c>
      <c r="AI32" s="82"/>
      <c r="AJ32" s="85">
        <f t="shared" si="10"/>
        <v>740</v>
      </c>
      <c r="AK32" s="82"/>
      <c r="AL32" s="85">
        <f t="shared" si="11"/>
        <v>740</v>
      </c>
      <c r="AM32" s="85">
        <f t="shared" si="12"/>
        <v>740</v>
      </c>
      <c r="AN32" s="82"/>
      <c r="AO32" s="82"/>
    </row>
    <row r="33" spans="1:41" s="77" customFormat="1" ht="31" x14ac:dyDescent="0.35">
      <c r="A33" s="78">
        <v>13</v>
      </c>
      <c r="B33" s="79" t="s">
        <v>175</v>
      </c>
      <c r="C33" s="87"/>
      <c r="D33" s="81" t="s">
        <v>150</v>
      </c>
      <c r="E33" s="78">
        <v>2023</v>
      </c>
      <c r="F33" s="78">
        <v>2024</v>
      </c>
      <c r="G33" s="82"/>
      <c r="H33" s="83" t="s">
        <v>196</v>
      </c>
      <c r="I33" s="84">
        <f t="shared" si="5"/>
        <v>6200</v>
      </c>
      <c r="J33" s="84">
        <v>6200</v>
      </c>
      <c r="K33" s="82"/>
      <c r="L33" s="82"/>
      <c r="M33" s="85">
        <f t="shared" si="9"/>
        <v>6200</v>
      </c>
      <c r="N33" s="82"/>
      <c r="O33" s="82"/>
      <c r="P33" s="82"/>
      <c r="Q33" s="82"/>
      <c r="R33" s="82"/>
      <c r="S33" s="82"/>
      <c r="T33" s="82"/>
      <c r="U33" s="82"/>
      <c r="V33" s="82"/>
      <c r="W33" s="82"/>
      <c r="X33" s="82"/>
      <c r="Y33" s="82"/>
      <c r="Z33" s="84">
        <v>3600</v>
      </c>
      <c r="AA33" s="82"/>
      <c r="AB33" s="84">
        <f t="shared" si="6"/>
        <v>3600</v>
      </c>
      <c r="AC33" s="84">
        <f>+Z33</f>
        <v>3600</v>
      </c>
      <c r="AD33" s="82"/>
      <c r="AE33" s="84">
        <v>2417</v>
      </c>
      <c r="AF33" s="82"/>
      <c r="AG33" s="84">
        <f>+AH33</f>
        <v>2417</v>
      </c>
      <c r="AH33" s="84">
        <f>+AE33</f>
        <v>2417</v>
      </c>
      <c r="AI33" s="82"/>
      <c r="AJ33" s="85">
        <f t="shared" si="10"/>
        <v>183</v>
      </c>
      <c r="AK33" s="82"/>
      <c r="AL33" s="85">
        <f t="shared" si="11"/>
        <v>183</v>
      </c>
      <c r="AM33" s="85">
        <f t="shared" si="12"/>
        <v>183</v>
      </c>
      <c r="AN33" s="82"/>
      <c r="AO33" s="82"/>
    </row>
    <row r="34" spans="1:41" s="77" customFormat="1" ht="31" x14ac:dyDescent="0.35">
      <c r="A34" s="78">
        <v>14</v>
      </c>
      <c r="B34" s="79" t="s">
        <v>176</v>
      </c>
      <c r="C34" s="87"/>
      <c r="D34" s="81" t="s">
        <v>181</v>
      </c>
      <c r="E34" s="78">
        <v>2023</v>
      </c>
      <c r="F34" s="78">
        <v>2024</v>
      </c>
      <c r="G34" s="82"/>
      <c r="H34" s="83" t="s">
        <v>197</v>
      </c>
      <c r="I34" s="85">
        <f t="shared" si="5"/>
        <v>3431</v>
      </c>
      <c r="J34" s="84">
        <v>3431</v>
      </c>
      <c r="K34" s="82"/>
      <c r="L34" s="82"/>
      <c r="M34" s="85">
        <f t="shared" si="9"/>
        <v>3431</v>
      </c>
      <c r="N34" s="82"/>
      <c r="O34" s="82"/>
      <c r="P34" s="82"/>
      <c r="Q34" s="82"/>
      <c r="R34" s="82"/>
      <c r="S34" s="82"/>
      <c r="T34" s="82"/>
      <c r="U34" s="82"/>
      <c r="V34" s="82"/>
      <c r="W34" s="82"/>
      <c r="X34" s="82"/>
      <c r="Y34" s="82"/>
      <c r="Z34" s="84">
        <v>3088</v>
      </c>
      <c r="AA34" s="84"/>
      <c r="AB34" s="84">
        <f t="shared" si="6"/>
        <v>2767</v>
      </c>
      <c r="AC34" s="84">
        <v>2767</v>
      </c>
      <c r="AD34" s="82"/>
      <c r="AE34" s="84">
        <v>333</v>
      </c>
      <c r="AF34" s="84"/>
      <c r="AG34" s="84">
        <f>+AH34</f>
        <v>333</v>
      </c>
      <c r="AH34" s="84">
        <f>+AE34</f>
        <v>333</v>
      </c>
      <c r="AI34" s="82"/>
      <c r="AJ34" s="85">
        <f t="shared" si="10"/>
        <v>10</v>
      </c>
      <c r="AK34" s="82"/>
      <c r="AL34" s="85">
        <f t="shared" si="11"/>
        <v>10</v>
      </c>
      <c r="AM34" s="85">
        <f t="shared" si="12"/>
        <v>10</v>
      </c>
      <c r="AN34" s="82"/>
      <c r="AO34" s="82"/>
    </row>
    <row r="35" spans="1:41" s="77" customFormat="1" ht="31" x14ac:dyDescent="0.35">
      <c r="A35" s="78">
        <v>15</v>
      </c>
      <c r="B35" s="79" t="s">
        <v>177</v>
      </c>
      <c r="C35" s="87"/>
      <c r="D35" s="81" t="s">
        <v>183</v>
      </c>
      <c r="E35" s="78">
        <v>2023</v>
      </c>
      <c r="F35" s="78">
        <v>2024</v>
      </c>
      <c r="G35" s="82"/>
      <c r="H35" s="83" t="s">
        <v>198</v>
      </c>
      <c r="I35" s="84">
        <f t="shared" si="5"/>
        <v>5000</v>
      </c>
      <c r="J35" s="84">
        <v>5000</v>
      </c>
      <c r="K35" s="82"/>
      <c r="L35" s="82"/>
      <c r="M35" s="85">
        <f t="shared" si="9"/>
        <v>5000</v>
      </c>
      <c r="N35" s="82"/>
      <c r="O35" s="82"/>
      <c r="P35" s="82"/>
      <c r="Q35" s="82"/>
      <c r="R35" s="82"/>
      <c r="S35" s="82"/>
      <c r="T35" s="82"/>
      <c r="U35" s="82"/>
      <c r="V35" s="82"/>
      <c r="W35" s="82"/>
      <c r="X35" s="82"/>
      <c r="Y35" s="82"/>
      <c r="Z35" s="84">
        <v>4500</v>
      </c>
      <c r="AA35" s="82"/>
      <c r="AB35" s="84">
        <f t="shared" si="6"/>
        <v>2767</v>
      </c>
      <c r="AC35" s="84">
        <v>2767</v>
      </c>
      <c r="AD35" s="82"/>
      <c r="AE35" s="84">
        <v>485</v>
      </c>
      <c r="AF35" s="84"/>
      <c r="AG35" s="84">
        <f>+AH35</f>
        <v>485</v>
      </c>
      <c r="AH35" s="84">
        <f>+AE35</f>
        <v>485</v>
      </c>
      <c r="AI35" s="84"/>
      <c r="AJ35" s="85">
        <f t="shared" si="10"/>
        <v>15</v>
      </c>
      <c r="AK35" s="82"/>
      <c r="AL35" s="85">
        <f t="shared" si="11"/>
        <v>15</v>
      </c>
      <c r="AM35" s="85">
        <f t="shared" si="12"/>
        <v>15</v>
      </c>
      <c r="AN35" s="82"/>
      <c r="AO35" s="82"/>
    </row>
    <row r="36" spans="1:41" s="77" customFormat="1" ht="46.5" x14ac:dyDescent="0.35">
      <c r="A36" s="78">
        <v>16</v>
      </c>
      <c r="B36" s="79" t="s">
        <v>178</v>
      </c>
      <c r="C36" s="87"/>
      <c r="D36" s="81" t="s">
        <v>150</v>
      </c>
      <c r="E36" s="78">
        <v>2023</v>
      </c>
      <c r="F36" s="78">
        <v>2024</v>
      </c>
      <c r="G36" s="82"/>
      <c r="H36" s="83" t="s">
        <v>199</v>
      </c>
      <c r="I36" s="84">
        <f t="shared" si="5"/>
        <v>560</v>
      </c>
      <c r="J36" s="88">
        <v>560</v>
      </c>
      <c r="K36" s="84"/>
      <c r="L36" s="82"/>
      <c r="M36" s="85">
        <f t="shared" si="9"/>
        <v>560</v>
      </c>
      <c r="N36" s="82"/>
      <c r="O36" s="82"/>
      <c r="P36" s="82"/>
      <c r="Q36" s="82"/>
      <c r="R36" s="82"/>
      <c r="S36" s="82"/>
      <c r="T36" s="82"/>
      <c r="U36" s="82"/>
      <c r="V36" s="82"/>
      <c r="W36" s="82"/>
      <c r="X36" s="82"/>
      <c r="Y36" s="82"/>
      <c r="Z36" s="84">
        <v>517</v>
      </c>
      <c r="AA36" s="84"/>
      <c r="AB36" s="84">
        <f t="shared" si="6"/>
        <v>516</v>
      </c>
      <c r="AC36" s="84">
        <v>516</v>
      </c>
      <c r="AD36" s="82"/>
      <c r="AE36" s="82"/>
      <c r="AF36" s="82"/>
      <c r="AG36" s="82"/>
      <c r="AH36" s="82"/>
      <c r="AI36" s="82"/>
      <c r="AJ36" s="85">
        <f t="shared" si="10"/>
        <v>43</v>
      </c>
      <c r="AK36" s="82"/>
      <c r="AL36" s="85">
        <f t="shared" si="11"/>
        <v>43</v>
      </c>
      <c r="AM36" s="85">
        <f t="shared" si="12"/>
        <v>43</v>
      </c>
      <c r="AN36" s="82"/>
      <c r="AO36" s="82"/>
    </row>
    <row r="37" spans="1:41" s="77" customFormat="1" ht="46.5" x14ac:dyDescent="0.35">
      <c r="A37" s="78">
        <v>17</v>
      </c>
      <c r="B37" s="79" t="s">
        <v>179</v>
      </c>
      <c r="C37" s="87"/>
      <c r="D37" s="81" t="s">
        <v>150</v>
      </c>
      <c r="E37" s="78">
        <v>2023</v>
      </c>
      <c r="F37" s="78">
        <v>2024</v>
      </c>
      <c r="G37" s="82"/>
      <c r="H37" s="83" t="s">
        <v>200</v>
      </c>
      <c r="I37" s="84">
        <f t="shared" si="5"/>
        <v>1900</v>
      </c>
      <c r="J37" s="84">
        <v>1900</v>
      </c>
      <c r="K37" s="84"/>
      <c r="L37" s="82"/>
      <c r="M37" s="85">
        <f t="shared" si="9"/>
        <v>1900</v>
      </c>
      <c r="N37" s="82"/>
      <c r="O37" s="82"/>
      <c r="P37" s="82"/>
      <c r="Q37" s="82"/>
      <c r="R37" s="82"/>
      <c r="S37" s="82"/>
      <c r="T37" s="82"/>
      <c r="U37" s="82"/>
      <c r="V37" s="82"/>
      <c r="W37" s="82"/>
      <c r="X37" s="82"/>
      <c r="Y37" s="82"/>
      <c r="Z37" s="84">
        <v>1388</v>
      </c>
      <c r="AA37" s="84"/>
      <c r="AB37" s="84">
        <f t="shared" si="6"/>
        <v>1334</v>
      </c>
      <c r="AC37" s="84">
        <v>1334</v>
      </c>
      <c r="AD37" s="82"/>
      <c r="AE37" s="82"/>
      <c r="AF37" s="82"/>
      <c r="AG37" s="82"/>
      <c r="AH37" s="82"/>
      <c r="AI37" s="82"/>
      <c r="AJ37" s="85">
        <f t="shared" si="10"/>
        <v>512</v>
      </c>
      <c r="AK37" s="82"/>
      <c r="AL37" s="85">
        <f t="shared" si="11"/>
        <v>512</v>
      </c>
      <c r="AM37" s="85">
        <f t="shared" si="12"/>
        <v>512</v>
      </c>
      <c r="AN37" s="82"/>
      <c r="AO37" s="82"/>
    </row>
    <row r="38" spans="1:41" s="77" customFormat="1" ht="46.5" x14ac:dyDescent="0.35">
      <c r="A38" s="78">
        <v>18</v>
      </c>
      <c r="B38" s="79" t="s">
        <v>180</v>
      </c>
      <c r="C38" s="87"/>
      <c r="D38" s="81" t="s">
        <v>183</v>
      </c>
      <c r="E38" s="78">
        <v>2023</v>
      </c>
      <c r="F38" s="78">
        <v>2024</v>
      </c>
      <c r="G38" s="82"/>
      <c r="H38" s="83" t="s">
        <v>201</v>
      </c>
      <c r="I38" s="84">
        <f t="shared" si="5"/>
        <v>1050</v>
      </c>
      <c r="J38" s="84">
        <v>1050</v>
      </c>
      <c r="K38" s="82"/>
      <c r="L38" s="82"/>
      <c r="M38" s="85">
        <f t="shared" si="9"/>
        <v>1050</v>
      </c>
      <c r="N38" s="82"/>
      <c r="O38" s="82"/>
      <c r="P38" s="82"/>
      <c r="Q38" s="82"/>
      <c r="R38" s="82"/>
      <c r="S38" s="82"/>
      <c r="T38" s="82"/>
      <c r="U38" s="82"/>
      <c r="V38" s="82"/>
      <c r="W38" s="82"/>
      <c r="X38" s="82"/>
      <c r="Y38" s="82"/>
      <c r="Z38" s="84">
        <v>878</v>
      </c>
      <c r="AA38" s="84"/>
      <c r="AB38" s="84">
        <f t="shared" si="6"/>
        <v>837</v>
      </c>
      <c r="AC38" s="84">
        <v>837</v>
      </c>
      <c r="AD38" s="82"/>
      <c r="AE38" s="82"/>
      <c r="AF38" s="82"/>
      <c r="AG38" s="82"/>
      <c r="AH38" s="82"/>
      <c r="AI38" s="82"/>
      <c r="AJ38" s="85">
        <f t="shared" si="10"/>
        <v>172</v>
      </c>
      <c r="AK38" s="82"/>
      <c r="AL38" s="85">
        <f t="shared" si="11"/>
        <v>172</v>
      </c>
      <c r="AM38" s="85">
        <f t="shared" si="12"/>
        <v>172</v>
      </c>
      <c r="AN38" s="82"/>
      <c r="AO38" s="82"/>
    </row>
    <row r="39" spans="1:41" s="71" customFormat="1" ht="62" x14ac:dyDescent="0.35">
      <c r="A39" s="72" t="s">
        <v>48</v>
      </c>
      <c r="B39" s="89" t="s">
        <v>202</v>
      </c>
      <c r="C39" s="73"/>
      <c r="D39" s="74"/>
      <c r="E39" s="74"/>
      <c r="F39" s="74"/>
      <c r="G39" s="74"/>
      <c r="H39" s="74"/>
      <c r="I39" s="75">
        <f>+I40</f>
        <v>9000</v>
      </c>
      <c r="J39" s="75">
        <f t="shared" ref="J39:AN40" si="13">+J40</f>
        <v>9000</v>
      </c>
      <c r="K39" s="75">
        <f t="shared" si="13"/>
        <v>0</v>
      </c>
      <c r="L39" s="75">
        <f t="shared" si="13"/>
        <v>0</v>
      </c>
      <c r="M39" s="75">
        <f t="shared" si="13"/>
        <v>9000</v>
      </c>
      <c r="N39" s="75">
        <f t="shared" si="13"/>
        <v>0</v>
      </c>
      <c r="O39" s="75">
        <f t="shared" si="13"/>
        <v>0</v>
      </c>
      <c r="P39" s="75">
        <f t="shared" si="13"/>
        <v>4100</v>
      </c>
      <c r="Q39" s="75">
        <f t="shared" si="13"/>
        <v>0</v>
      </c>
      <c r="R39" s="75">
        <f t="shared" si="13"/>
        <v>4100</v>
      </c>
      <c r="S39" s="75">
        <f t="shared" si="13"/>
        <v>4100</v>
      </c>
      <c r="T39" s="75">
        <f t="shared" si="13"/>
        <v>0</v>
      </c>
      <c r="U39" s="75">
        <f t="shared" si="13"/>
        <v>4900</v>
      </c>
      <c r="V39" s="75">
        <f t="shared" si="13"/>
        <v>0</v>
      </c>
      <c r="W39" s="75">
        <f t="shared" si="13"/>
        <v>4331.348</v>
      </c>
      <c r="X39" s="75">
        <f t="shared" si="13"/>
        <v>4331.348</v>
      </c>
      <c r="Y39" s="75">
        <f t="shared" si="13"/>
        <v>0</v>
      </c>
      <c r="Z39" s="75">
        <f t="shared" si="13"/>
        <v>0</v>
      </c>
      <c r="AA39" s="75">
        <f t="shared" si="13"/>
        <v>0</v>
      </c>
      <c r="AB39" s="75">
        <f t="shared" si="13"/>
        <v>0</v>
      </c>
      <c r="AC39" s="75">
        <f t="shared" si="13"/>
        <v>0</v>
      </c>
      <c r="AD39" s="75">
        <f t="shared" si="13"/>
        <v>0</v>
      </c>
      <c r="AE39" s="75">
        <f t="shared" si="13"/>
        <v>0</v>
      </c>
      <c r="AF39" s="75">
        <f t="shared" si="13"/>
        <v>0</v>
      </c>
      <c r="AG39" s="75">
        <f t="shared" si="13"/>
        <v>0</v>
      </c>
      <c r="AH39" s="75">
        <f t="shared" si="13"/>
        <v>0</v>
      </c>
      <c r="AI39" s="75">
        <f t="shared" si="13"/>
        <v>0</v>
      </c>
      <c r="AJ39" s="75">
        <f t="shared" si="13"/>
        <v>0</v>
      </c>
      <c r="AK39" s="75">
        <f t="shared" si="13"/>
        <v>0</v>
      </c>
      <c r="AL39" s="75">
        <f t="shared" si="13"/>
        <v>0</v>
      </c>
      <c r="AM39" s="75">
        <f t="shared" si="13"/>
        <v>0</v>
      </c>
      <c r="AN39" s="75">
        <f t="shared" si="13"/>
        <v>0</v>
      </c>
      <c r="AO39" s="74"/>
    </row>
    <row r="40" spans="1:41" s="66" customFormat="1" ht="30" x14ac:dyDescent="0.35">
      <c r="A40" s="67">
        <v>1</v>
      </c>
      <c r="B40" s="68" t="s">
        <v>38</v>
      </c>
      <c r="C40" s="68"/>
      <c r="D40" s="69"/>
      <c r="E40" s="69"/>
      <c r="F40" s="69"/>
      <c r="G40" s="69"/>
      <c r="H40" s="69"/>
      <c r="I40" s="70">
        <f>+I41</f>
        <v>9000</v>
      </c>
      <c r="J40" s="70">
        <f t="shared" si="13"/>
        <v>9000</v>
      </c>
      <c r="K40" s="70">
        <f t="shared" si="13"/>
        <v>0</v>
      </c>
      <c r="L40" s="70">
        <f t="shared" si="13"/>
        <v>0</v>
      </c>
      <c r="M40" s="70">
        <f t="shared" si="13"/>
        <v>9000</v>
      </c>
      <c r="N40" s="70">
        <f t="shared" si="13"/>
        <v>0</v>
      </c>
      <c r="O40" s="70">
        <f t="shared" si="13"/>
        <v>0</v>
      </c>
      <c r="P40" s="70">
        <f t="shared" si="13"/>
        <v>4100</v>
      </c>
      <c r="Q40" s="70">
        <f t="shared" si="13"/>
        <v>0</v>
      </c>
      <c r="R40" s="70">
        <f t="shared" si="13"/>
        <v>4100</v>
      </c>
      <c r="S40" s="70">
        <f t="shared" si="13"/>
        <v>4100</v>
      </c>
      <c r="T40" s="70">
        <f t="shared" si="13"/>
        <v>0</v>
      </c>
      <c r="U40" s="70">
        <f t="shared" si="13"/>
        <v>4900</v>
      </c>
      <c r="V40" s="70">
        <f t="shared" si="13"/>
        <v>0</v>
      </c>
      <c r="W40" s="70">
        <f t="shared" si="13"/>
        <v>4331.348</v>
      </c>
      <c r="X40" s="70">
        <f t="shared" si="13"/>
        <v>4331.348</v>
      </c>
      <c r="Y40" s="70">
        <f t="shared" si="13"/>
        <v>0</v>
      </c>
      <c r="Z40" s="70">
        <f t="shared" si="13"/>
        <v>0</v>
      </c>
      <c r="AA40" s="70">
        <f t="shared" si="13"/>
        <v>0</v>
      </c>
      <c r="AB40" s="70">
        <f t="shared" si="13"/>
        <v>0</v>
      </c>
      <c r="AC40" s="70">
        <f t="shared" si="13"/>
        <v>0</v>
      </c>
      <c r="AD40" s="70">
        <f t="shared" si="13"/>
        <v>0</v>
      </c>
      <c r="AE40" s="70">
        <f t="shared" si="13"/>
        <v>0</v>
      </c>
      <c r="AF40" s="70">
        <f t="shared" si="13"/>
        <v>0</v>
      </c>
      <c r="AG40" s="70">
        <f t="shared" si="13"/>
        <v>0</v>
      </c>
      <c r="AH40" s="70">
        <f t="shared" si="13"/>
        <v>0</v>
      </c>
      <c r="AI40" s="70">
        <f t="shared" si="13"/>
        <v>0</v>
      </c>
      <c r="AJ40" s="70">
        <f t="shared" si="13"/>
        <v>0</v>
      </c>
      <c r="AK40" s="70">
        <f t="shared" si="13"/>
        <v>0</v>
      </c>
      <c r="AL40" s="70">
        <f t="shared" si="13"/>
        <v>0</v>
      </c>
      <c r="AM40" s="70">
        <f t="shared" si="13"/>
        <v>0</v>
      </c>
      <c r="AN40" s="70">
        <f t="shared" si="13"/>
        <v>0</v>
      </c>
      <c r="AO40" s="69"/>
    </row>
    <row r="41" spans="1:41" s="66" customFormat="1" ht="45" x14ac:dyDescent="0.35">
      <c r="A41" s="67" t="s">
        <v>90</v>
      </c>
      <c r="B41" s="68" t="s">
        <v>93</v>
      </c>
      <c r="C41" s="68"/>
      <c r="D41" s="69"/>
      <c r="E41" s="69"/>
      <c r="F41" s="69"/>
      <c r="G41" s="69"/>
      <c r="H41" s="69"/>
      <c r="I41" s="70">
        <f>+I42+I43</f>
        <v>9000</v>
      </c>
      <c r="J41" s="70">
        <f t="shared" ref="J41:AN41" si="14">+J42+J43</f>
        <v>9000</v>
      </c>
      <c r="K41" s="70">
        <f t="shared" si="14"/>
        <v>0</v>
      </c>
      <c r="L41" s="70">
        <f t="shared" si="14"/>
        <v>0</v>
      </c>
      <c r="M41" s="70">
        <f t="shared" si="14"/>
        <v>9000</v>
      </c>
      <c r="N41" s="70">
        <f t="shared" si="14"/>
        <v>0</v>
      </c>
      <c r="O41" s="70">
        <f t="shared" si="14"/>
        <v>0</v>
      </c>
      <c r="P41" s="70">
        <f t="shared" si="14"/>
        <v>4100</v>
      </c>
      <c r="Q41" s="70">
        <f t="shared" si="14"/>
        <v>0</v>
      </c>
      <c r="R41" s="70">
        <f t="shared" si="14"/>
        <v>4100</v>
      </c>
      <c r="S41" s="70">
        <f t="shared" si="14"/>
        <v>4100</v>
      </c>
      <c r="T41" s="70">
        <f t="shared" si="14"/>
        <v>0</v>
      </c>
      <c r="U41" s="70">
        <f t="shared" si="14"/>
        <v>4900</v>
      </c>
      <c r="V41" s="70">
        <f t="shared" si="14"/>
        <v>0</v>
      </c>
      <c r="W41" s="70">
        <f t="shared" si="14"/>
        <v>4331.348</v>
      </c>
      <c r="X41" s="70">
        <f t="shared" si="14"/>
        <v>4331.348</v>
      </c>
      <c r="Y41" s="70">
        <f t="shared" si="14"/>
        <v>0</v>
      </c>
      <c r="Z41" s="70">
        <f t="shared" si="14"/>
        <v>0</v>
      </c>
      <c r="AA41" s="70">
        <f t="shared" si="14"/>
        <v>0</v>
      </c>
      <c r="AB41" s="70">
        <f t="shared" si="14"/>
        <v>0</v>
      </c>
      <c r="AC41" s="70">
        <f t="shared" si="14"/>
        <v>0</v>
      </c>
      <c r="AD41" s="70">
        <f t="shared" si="14"/>
        <v>0</v>
      </c>
      <c r="AE41" s="70">
        <f t="shared" si="14"/>
        <v>0</v>
      </c>
      <c r="AF41" s="70">
        <f t="shared" si="14"/>
        <v>0</v>
      </c>
      <c r="AG41" s="70">
        <f t="shared" si="14"/>
        <v>0</v>
      </c>
      <c r="AH41" s="70">
        <f t="shared" si="14"/>
        <v>0</v>
      </c>
      <c r="AI41" s="70">
        <f t="shared" si="14"/>
        <v>0</v>
      </c>
      <c r="AJ41" s="70">
        <f t="shared" si="14"/>
        <v>0</v>
      </c>
      <c r="AK41" s="70">
        <f t="shared" si="14"/>
        <v>0</v>
      </c>
      <c r="AL41" s="70">
        <f t="shared" si="14"/>
        <v>0</v>
      </c>
      <c r="AM41" s="70">
        <f t="shared" si="14"/>
        <v>0</v>
      </c>
      <c r="AN41" s="70">
        <f t="shared" si="14"/>
        <v>0</v>
      </c>
      <c r="AO41" s="69"/>
    </row>
    <row r="42" spans="1:41" s="48" customFormat="1" ht="46.5" x14ac:dyDescent="0.35">
      <c r="A42" s="49">
        <v>1</v>
      </c>
      <c r="B42" s="79" t="s">
        <v>203</v>
      </c>
      <c r="C42" s="51" t="s">
        <v>41</v>
      </c>
      <c r="D42" s="81" t="s">
        <v>156</v>
      </c>
      <c r="E42" s="49">
        <v>2022</v>
      </c>
      <c r="F42" s="49">
        <v>2022</v>
      </c>
      <c r="G42" s="52"/>
      <c r="H42" s="83" t="s">
        <v>205</v>
      </c>
      <c r="I42" s="53">
        <f>+J42</f>
        <v>2000</v>
      </c>
      <c r="J42" s="53">
        <v>2000</v>
      </c>
      <c r="K42" s="52"/>
      <c r="L42" s="52"/>
      <c r="M42" s="53">
        <f>+P42+U42</f>
        <v>2000</v>
      </c>
      <c r="N42" s="53"/>
      <c r="O42" s="53"/>
      <c r="P42" s="53">
        <v>900</v>
      </c>
      <c r="Q42" s="53"/>
      <c r="R42" s="53">
        <f>+S42</f>
        <v>900</v>
      </c>
      <c r="S42" s="53">
        <f>+P42</f>
        <v>900</v>
      </c>
      <c r="T42" s="52"/>
      <c r="U42" s="53">
        <v>1100</v>
      </c>
      <c r="V42" s="53"/>
      <c r="W42" s="53">
        <f>+X42+Y42</f>
        <v>990.58799999999997</v>
      </c>
      <c r="X42" s="90">
        <v>990.58799999999997</v>
      </c>
      <c r="Y42" s="52"/>
      <c r="Z42" s="52"/>
      <c r="AA42" s="52"/>
      <c r="AB42" s="52"/>
      <c r="AC42" s="52"/>
      <c r="AD42" s="52"/>
      <c r="AE42" s="52"/>
      <c r="AF42" s="52"/>
      <c r="AG42" s="52"/>
      <c r="AH42" s="52"/>
      <c r="AI42" s="52"/>
      <c r="AJ42" s="52"/>
      <c r="AK42" s="52"/>
      <c r="AL42" s="52"/>
      <c r="AM42" s="52"/>
      <c r="AN42" s="52"/>
      <c r="AO42" s="52"/>
    </row>
    <row r="43" spans="1:41" s="48" customFormat="1" ht="46.5" x14ac:dyDescent="0.35">
      <c r="A43" s="49">
        <v>2</v>
      </c>
      <c r="B43" s="79" t="s">
        <v>204</v>
      </c>
      <c r="C43" s="51" t="s">
        <v>41</v>
      </c>
      <c r="D43" s="81" t="s">
        <v>156</v>
      </c>
      <c r="E43" s="49">
        <v>2022</v>
      </c>
      <c r="F43" s="49">
        <v>2023</v>
      </c>
      <c r="G43" s="52"/>
      <c r="H43" s="83" t="s">
        <v>206</v>
      </c>
      <c r="I43" s="53">
        <f>+J43</f>
        <v>7000</v>
      </c>
      <c r="J43" s="53">
        <v>7000</v>
      </c>
      <c r="K43" s="52"/>
      <c r="L43" s="52"/>
      <c r="M43" s="53">
        <f>+P43+U43</f>
        <v>7000</v>
      </c>
      <c r="N43" s="53"/>
      <c r="O43" s="53"/>
      <c r="P43" s="53">
        <v>3200</v>
      </c>
      <c r="Q43" s="53"/>
      <c r="R43" s="53">
        <f>+S43</f>
        <v>3200</v>
      </c>
      <c r="S43" s="53">
        <f>+P43</f>
        <v>3200</v>
      </c>
      <c r="T43" s="52"/>
      <c r="U43" s="53">
        <v>3800</v>
      </c>
      <c r="V43" s="53"/>
      <c r="W43" s="53">
        <f>+X43+Y43</f>
        <v>3340.76</v>
      </c>
      <c r="X43" s="90">
        <v>3340.76</v>
      </c>
      <c r="Y43" s="52"/>
      <c r="Z43" s="52"/>
      <c r="AA43" s="52"/>
      <c r="AB43" s="52"/>
      <c r="AC43" s="52"/>
      <c r="AD43" s="52"/>
      <c r="AE43" s="52"/>
      <c r="AF43" s="52"/>
      <c r="AG43" s="52"/>
      <c r="AH43" s="52"/>
      <c r="AI43" s="52"/>
      <c r="AJ43" s="52"/>
      <c r="AK43" s="52"/>
      <c r="AL43" s="52"/>
      <c r="AM43" s="52"/>
      <c r="AN43" s="52"/>
      <c r="AO43" s="52"/>
    </row>
    <row r="44" spans="1:41" s="71" customFormat="1" x14ac:dyDescent="0.35">
      <c r="A44" s="72" t="s">
        <v>398</v>
      </c>
      <c r="B44" s="89" t="s">
        <v>533</v>
      </c>
      <c r="C44" s="73"/>
      <c r="D44" s="74"/>
      <c r="E44" s="74"/>
      <c r="F44" s="74"/>
      <c r="G44" s="74"/>
      <c r="H44" s="74"/>
      <c r="I44" s="75">
        <f>+I45</f>
        <v>215522</v>
      </c>
      <c r="J44" s="75">
        <f t="shared" ref="J44:AN45" si="15">+J45</f>
        <v>215522</v>
      </c>
      <c r="K44" s="75">
        <f t="shared" si="15"/>
        <v>0</v>
      </c>
      <c r="L44" s="75">
        <f t="shared" si="15"/>
        <v>0</v>
      </c>
      <c r="M44" s="75">
        <f t="shared" si="15"/>
        <v>215522</v>
      </c>
      <c r="N44" s="75">
        <f t="shared" si="15"/>
        <v>0</v>
      </c>
      <c r="O44" s="75">
        <f t="shared" si="15"/>
        <v>0</v>
      </c>
      <c r="P44" s="75">
        <f t="shared" si="15"/>
        <v>0</v>
      </c>
      <c r="Q44" s="75">
        <f t="shared" si="15"/>
        <v>0</v>
      </c>
      <c r="R44" s="75">
        <f t="shared" si="15"/>
        <v>0</v>
      </c>
      <c r="S44" s="75">
        <f t="shared" si="15"/>
        <v>0</v>
      </c>
      <c r="T44" s="75">
        <f t="shared" si="15"/>
        <v>0</v>
      </c>
      <c r="U44" s="75">
        <f t="shared" si="15"/>
        <v>0</v>
      </c>
      <c r="V44" s="75">
        <f t="shared" si="15"/>
        <v>0</v>
      </c>
      <c r="W44" s="75">
        <f t="shared" si="15"/>
        <v>0</v>
      </c>
      <c r="X44" s="75">
        <f t="shared" si="15"/>
        <v>0</v>
      </c>
      <c r="Y44" s="75">
        <f t="shared" si="15"/>
        <v>0</v>
      </c>
      <c r="Z44" s="75">
        <f t="shared" si="15"/>
        <v>0</v>
      </c>
      <c r="AA44" s="75">
        <f t="shared" si="15"/>
        <v>0</v>
      </c>
      <c r="AB44" s="75">
        <f t="shared" si="15"/>
        <v>0</v>
      </c>
      <c r="AC44" s="75">
        <f t="shared" si="15"/>
        <v>0</v>
      </c>
      <c r="AD44" s="75">
        <f t="shared" si="15"/>
        <v>0</v>
      </c>
      <c r="AE44" s="75">
        <f t="shared" si="15"/>
        <v>84601</v>
      </c>
      <c r="AF44" s="75">
        <f t="shared" si="15"/>
        <v>0</v>
      </c>
      <c r="AG44" s="75">
        <f t="shared" si="15"/>
        <v>84601</v>
      </c>
      <c r="AH44" s="75">
        <f t="shared" si="15"/>
        <v>84601</v>
      </c>
      <c r="AI44" s="75">
        <f t="shared" si="15"/>
        <v>0</v>
      </c>
      <c r="AJ44" s="75">
        <f t="shared" si="15"/>
        <v>130921</v>
      </c>
      <c r="AK44" s="75">
        <f t="shared" si="15"/>
        <v>0</v>
      </c>
      <c r="AL44" s="75">
        <f t="shared" si="15"/>
        <v>130921</v>
      </c>
      <c r="AM44" s="75">
        <f t="shared" si="15"/>
        <v>130921</v>
      </c>
      <c r="AN44" s="75">
        <f t="shared" si="15"/>
        <v>0</v>
      </c>
      <c r="AO44" s="74"/>
    </row>
    <row r="45" spans="1:41" s="66" customFormat="1" ht="30" x14ac:dyDescent="0.35">
      <c r="A45" s="67">
        <v>1</v>
      </c>
      <c r="B45" s="68" t="s">
        <v>38</v>
      </c>
      <c r="C45" s="68"/>
      <c r="D45" s="69"/>
      <c r="E45" s="69"/>
      <c r="F45" s="69"/>
      <c r="G45" s="69"/>
      <c r="H45" s="69"/>
      <c r="I45" s="70">
        <f>+I46</f>
        <v>215522</v>
      </c>
      <c r="J45" s="70">
        <f t="shared" si="15"/>
        <v>215522</v>
      </c>
      <c r="K45" s="70">
        <f t="shared" si="15"/>
        <v>0</v>
      </c>
      <c r="L45" s="70">
        <f t="shared" si="15"/>
        <v>0</v>
      </c>
      <c r="M45" s="70">
        <f t="shared" si="15"/>
        <v>215522</v>
      </c>
      <c r="N45" s="70">
        <f t="shared" si="15"/>
        <v>0</v>
      </c>
      <c r="O45" s="70">
        <f t="shared" si="15"/>
        <v>0</v>
      </c>
      <c r="P45" s="70">
        <f t="shared" si="15"/>
        <v>0</v>
      </c>
      <c r="Q45" s="70">
        <f t="shared" si="15"/>
        <v>0</v>
      </c>
      <c r="R45" s="70">
        <f t="shared" si="15"/>
        <v>0</v>
      </c>
      <c r="S45" s="70">
        <f t="shared" si="15"/>
        <v>0</v>
      </c>
      <c r="T45" s="70">
        <f t="shared" si="15"/>
        <v>0</v>
      </c>
      <c r="U45" s="70">
        <f t="shared" si="15"/>
        <v>0</v>
      </c>
      <c r="V45" s="70">
        <f t="shared" si="15"/>
        <v>0</v>
      </c>
      <c r="W45" s="70">
        <f t="shared" si="15"/>
        <v>0</v>
      </c>
      <c r="X45" s="70">
        <f t="shared" si="15"/>
        <v>0</v>
      </c>
      <c r="Y45" s="70">
        <f t="shared" si="15"/>
        <v>0</v>
      </c>
      <c r="Z45" s="70">
        <f t="shared" si="15"/>
        <v>0</v>
      </c>
      <c r="AA45" s="70">
        <f t="shared" si="15"/>
        <v>0</v>
      </c>
      <c r="AB45" s="70">
        <f t="shared" si="15"/>
        <v>0</v>
      </c>
      <c r="AC45" s="70">
        <f t="shared" si="15"/>
        <v>0</v>
      </c>
      <c r="AD45" s="70">
        <f t="shared" si="15"/>
        <v>0</v>
      </c>
      <c r="AE45" s="70">
        <f t="shared" si="15"/>
        <v>84601</v>
      </c>
      <c r="AF45" s="70">
        <f t="shared" si="15"/>
        <v>0</v>
      </c>
      <c r="AG45" s="70">
        <f t="shared" si="15"/>
        <v>84601</v>
      </c>
      <c r="AH45" s="70">
        <f t="shared" si="15"/>
        <v>84601</v>
      </c>
      <c r="AI45" s="70">
        <f t="shared" si="15"/>
        <v>0</v>
      </c>
      <c r="AJ45" s="70">
        <f t="shared" si="15"/>
        <v>130921</v>
      </c>
      <c r="AK45" s="70">
        <f t="shared" si="15"/>
        <v>0</v>
      </c>
      <c r="AL45" s="70">
        <f t="shared" si="15"/>
        <v>130921</v>
      </c>
      <c r="AM45" s="70">
        <f t="shared" si="15"/>
        <v>130921</v>
      </c>
      <c r="AN45" s="70">
        <f t="shared" si="15"/>
        <v>0</v>
      </c>
      <c r="AO45" s="69"/>
    </row>
    <row r="46" spans="1:41" s="66" customFormat="1" ht="45" x14ac:dyDescent="0.35">
      <c r="A46" s="67" t="s">
        <v>90</v>
      </c>
      <c r="B46" s="68" t="s">
        <v>93</v>
      </c>
      <c r="C46" s="68"/>
      <c r="D46" s="69"/>
      <c r="E46" s="69"/>
      <c r="F46" s="69"/>
      <c r="G46" s="69"/>
      <c r="H46" s="69"/>
      <c r="I46" s="70">
        <f>+I47+I48</f>
        <v>215522</v>
      </c>
      <c r="J46" s="70">
        <f t="shared" ref="J46:AN46" si="16">+J47+J48</f>
        <v>215522</v>
      </c>
      <c r="K46" s="70">
        <f t="shared" si="16"/>
        <v>0</v>
      </c>
      <c r="L46" s="70">
        <f t="shared" si="16"/>
        <v>0</v>
      </c>
      <c r="M46" s="70">
        <f t="shared" si="16"/>
        <v>215522</v>
      </c>
      <c r="N46" s="70">
        <f t="shared" si="16"/>
        <v>0</v>
      </c>
      <c r="O46" s="70">
        <f t="shared" si="16"/>
        <v>0</v>
      </c>
      <c r="P46" s="70">
        <f t="shared" si="16"/>
        <v>0</v>
      </c>
      <c r="Q46" s="70">
        <f t="shared" si="16"/>
        <v>0</v>
      </c>
      <c r="R46" s="70">
        <f t="shared" si="16"/>
        <v>0</v>
      </c>
      <c r="S46" s="70">
        <f t="shared" si="16"/>
        <v>0</v>
      </c>
      <c r="T46" s="70">
        <f t="shared" si="16"/>
        <v>0</v>
      </c>
      <c r="U46" s="70">
        <f t="shared" si="16"/>
        <v>0</v>
      </c>
      <c r="V46" s="70">
        <f t="shared" si="16"/>
        <v>0</v>
      </c>
      <c r="W46" s="70">
        <f t="shared" si="16"/>
        <v>0</v>
      </c>
      <c r="X46" s="70">
        <f t="shared" si="16"/>
        <v>0</v>
      </c>
      <c r="Y46" s="70">
        <f t="shared" si="16"/>
        <v>0</v>
      </c>
      <c r="Z46" s="70">
        <f t="shared" si="16"/>
        <v>0</v>
      </c>
      <c r="AA46" s="70">
        <f t="shared" si="16"/>
        <v>0</v>
      </c>
      <c r="AB46" s="70">
        <f t="shared" si="16"/>
        <v>0</v>
      </c>
      <c r="AC46" s="70">
        <f t="shared" si="16"/>
        <v>0</v>
      </c>
      <c r="AD46" s="70">
        <f t="shared" si="16"/>
        <v>0</v>
      </c>
      <c r="AE46" s="70">
        <f t="shared" si="16"/>
        <v>84601</v>
      </c>
      <c r="AF46" s="70">
        <f t="shared" si="16"/>
        <v>0</v>
      </c>
      <c r="AG46" s="70">
        <f t="shared" si="16"/>
        <v>84601</v>
      </c>
      <c r="AH46" s="70">
        <f t="shared" si="16"/>
        <v>84601</v>
      </c>
      <c r="AI46" s="70">
        <f t="shared" si="16"/>
        <v>0</v>
      </c>
      <c r="AJ46" s="70">
        <f t="shared" si="16"/>
        <v>130921</v>
      </c>
      <c r="AK46" s="70">
        <f t="shared" si="16"/>
        <v>0</v>
      </c>
      <c r="AL46" s="70">
        <f t="shared" si="16"/>
        <v>130921</v>
      </c>
      <c r="AM46" s="70">
        <f t="shared" si="16"/>
        <v>130921</v>
      </c>
      <c r="AN46" s="70">
        <f t="shared" si="16"/>
        <v>0</v>
      </c>
      <c r="AO46" s="69"/>
    </row>
    <row r="47" spans="1:41" ht="46.5" x14ac:dyDescent="0.35">
      <c r="A47" s="78">
        <v>1</v>
      </c>
      <c r="B47" s="79" t="s">
        <v>534</v>
      </c>
      <c r="C47" s="78" t="s">
        <v>40</v>
      </c>
      <c r="D47" s="81" t="s">
        <v>462</v>
      </c>
      <c r="E47" s="78">
        <v>2024</v>
      </c>
      <c r="F47" s="78">
        <v>2025</v>
      </c>
      <c r="G47" s="91"/>
      <c r="H47" s="83" t="s">
        <v>535</v>
      </c>
      <c r="I47" s="92">
        <f>+J47</f>
        <v>215522</v>
      </c>
      <c r="J47" s="92">
        <v>215522</v>
      </c>
      <c r="K47" s="91"/>
      <c r="L47" s="91"/>
      <c r="M47" s="92">
        <f>+J47</f>
        <v>215522</v>
      </c>
      <c r="N47" s="91"/>
      <c r="O47" s="91"/>
      <c r="P47" s="91"/>
      <c r="Q47" s="91"/>
      <c r="R47" s="91"/>
      <c r="S47" s="91"/>
      <c r="T47" s="91"/>
      <c r="U47" s="91"/>
      <c r="V47" s="91"/>
      <c r="W47" s="91"/>
      <c r="X47" s="91"/>
      <c r="Y47" s="91"/>
      <c r="Z47" s="91"/>
      <c r="AA47" s="91"/>
      <c r="AB47" s="91"/>
      <c r="AC47" s="91"/>
      <c r="AD47" s="91"/>
      <c r="AE47" s="90">
        <v>84601</v>
      </c>
      <c r="AF47" s="91"/>
      <c r="AG47" s="85">
        <f>+AH47</f>
        <v>84601</v>
      </c>
      <c r="AH47" s="85">
        <f>+AE47</f>
        <v>84601</v>
      </c>
      <c r="AI47" s="91"/>
      <c r="AJ47" s="85">
        <f>+M47-AE47</f>
        <v>130921</v>
      </c>
      <c r="AK47" s="91"/>
      <c r="AL47" s="85">
        <f>+AM47</f>
        <v>130921</v>
      </c>
      <c r="AM47" s="85">
        <f>+AJ47</f>
        <v>130921</v>
      </c>
      <c r="AN47" s="91"/>
      <c r="AO47" s="91"/>
    </row>
    <row r="48" spans="1:41" x14ac:dyDescent="0.35">
      <c r="B48" s="64" t="s">
        <v>89</v>
      </c>
    </row>
  </sheetData>
  <mergeCells count="72">
    <mergeCell ref="A1:AO1"/>
    <mergeCell ref="AH9:AH11"/>
    <mergeCell ref="AL7:AN7"/>
    <mergeCell ref="AE6:AI6"/>
    <mergeCell ref="AB7:AD7"/>
    <mergeCell ref="AJ7:AK7"/>
    <mergeCell ref="Y9:Y11"/>
    <mergeCell ref="AE8:AE11"/>
    <mergeCell ref="AJ8:AJ11"/>
    <mergeCell ref="AF8:AF11"/>
    <mergeCell ref="AD9:AD11"/>
    <mergeCell ref="Z8:Z11"/>
    <mergeCell ref="A5:A11"/>
    <mergeCell ref="P7:Q7"/>
    <mergeCell ref="AC8:AD8"/>
    <mergeCell ref="A3:AO3"/>
    <mergeCell ref="W7:Y7"/>
    <mergeCell ref="U7:V7"/>
    <mergeCell ref="AG7:AI7"/>
    <mergeCell ref="AE7:AF7"/>
    <mergeCell ref="AJ6:AN6"/>
    <mergeCell ref="A4:AO4"/>
    <mergeCell ref="E7:E11"/>
    <mergeCell ref="N7:O7"/>
    <mergeCell ref="N8:N11"/>
    <mergeCell ref="O8:O11"/>
    <mergeCell ref="B5:B11"/>
    <mergeCell ref="C5:C11"/>
    <mergeCell ref="U6:Y6"/>
    <mergeCell ref="Z6:AD6"/>
    <mergeCell ref="U8:U11"/>
    <mergeCell ref="A2:AO2"/>
    <mergeCell ref="AM8:AN8"/>
    <mergeCell ref="D5:D11"/>
    <mergeCell ref="M7:M11"/>
    <mergeCell ref="I7:J7"/>
    <mergeCell ref="I8:I11"/>
    <mergeCell ref="K7:K11"/>
    <mergeCell ref="J8:J11"/>
    <mergeCell ref="G5:G11"/>
    <mergeCell ref="M5:O6"/>
    <mergeCell ref="X9:X11"/>
    <mergeCell ref="AL8:AL11"/>
    <mergeCell ref="Z7:AA7"/>
    <mergeCell ref="V8:V11"/>
    <mergeCell ref="W8:W11"/>
    <mergeCell ref="X8:Y8"/>
    <mergeCell ref="S9:S11"/>
    <mergeCell ref="T9:T11"/>
    <mergeCell ref="S8:T8"/>
    <mergeCell ref="AO5:AO11"/>
    <mergeCell ref="AB8:AB11"/>
    <mergeCell ref="AM9:AM11"/>
    <mergeCell ref="AH8:AI8"/>
    <mergeCell ref="AG8:AG11"/>
    <mergeCell ref="AI9:AI11"/>
    <mergeCell ref="AC9:AC11"/>
    <mergeCell ref="AK8:AK11"/>
    <mergeCell ref="P5:AN5"/>
    <mergeCell ref="AA8:AA11"/>
    <mergeCell ref="AN9:AN11"/>
    <mergeCell ref="P8:P11"/>
    <mergeCell ref="R7:T7"/>
    <mergeCell ref="H7:H11"/>
    <mergeCell ref="E5:F6"/>
    <mergeCell ref="P6:T6"/>
    <mergeCell ref="Q8:Q11"/>
    <mergeCell ref="R8:R11"/>
    <mergeCell ref="H5:J6"/>
    <mergeCell ref="F7:F11"/>
    <mergeCell ref="L7:L11"/>
    <mergeCell ref="K5:L6"/>
  </mergeCells>
  <pageMargins left="0.70866141732283472" right="0.70866141732283472" top="0.74803149606299213" bottom="0.74803149606299213" header="0.31496062992125984" footer="0.31496062992125984"/>
  <pageSetup paperSize="9" scale="27"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36"/>
  <sheetViews>
    <sheetView topLeftCell="A82" zoomScale="55" workbookViewId="0">
      <selection activeCell="H93" sqref="H93"/>
    </sheetView>
  </sheetViews>
  <sheetFormatPr defaultColWidth="9.08984375" defaultRowHeight="15.5" x14ac:dyDescent="0.35"/>
  <cols>
    <col min="1" max="1" width="5.453125" style="63" customWidth="1"/>
    <col min="2" max="2" width="35" style="64" customWidth="1"/>
    <col min="3" max="3" width="9.90625" style="64" customWidth="1"/>
    <col min="4" max="7" width="9.08984375" style="64"/>
    <col min="8" max="8" width="12.08984375" style="64" customWidth="1"/>
    <col min="9" max="13" width="13" style="64" customWidth="1"/>
    <col min="14" max="15" width="9.08984375" style="64"/>
    <col min="16" max="34" width="11.54296875" style="64" customWidth="1"/>
    <col min="35" max="35" width="12.54296875" style="64" customWidth="1"/>
    <col min="36" max="36" width="12" style="64" customWidth="1"/>
    <col min="37" max="37" width="12.453125" style="64" customWidth="1"/>
    <col min="38" max="38" width="12.54296875" style="64" customWidth="1"/>
    <col min="39" max="39" width="12.453125" style="64" customWidth="1"/>
    <col min="40" max="40" width="12.54296875" style="64" customWidth="1"/>
    <col min="41" max="16384" width="9.08984375" style="64"/>
  </cols>
  <sheetData>
    <row r="1" spans="1:41" s="65" customFormat="1" ht="15" x14ac:dyDescent="0.3">
      <c r="A1" s="253" t="s">
        <v>489</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row>
    <row r="2" spans="1:41" ht="33" customHeight="1" x14ac:dyDescent="0.35">
      <c r="A2" s="249" t="s">
        <v>101</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row>
    <row r="3" spans="1:41" x14ac:dyDescent="0.35">
      <c r="A3" s="251" t="str">
        <f>'Bieu TH 21-25'!A3</f>
        <v>(Kèm theo Báo cáo số          /BC-UBND ngày         /9/2024 của UBND huyện)</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row>
    <row r="4" spans="1:41" x14ac:dyDescent="0.35">
      <c r="A4" s="252" t="s">
        <v>30</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row>
    <row r="5" spans="1:41" ht="15.75" customHeight="1" x14ac:dyDescent="0.35">
      <c r="A5" s="227" t="s">
        <v>0</v>
      </c>
      <c r="B5" s="227" t="s">
        <v>1</v>
      </c>
      <c r="C5" s="228" t="s">
        <v>76</v>
      </c>
      <c r="D5" s="227" t="s">
        <v>2</v>
      </c>
      <c r="E5" s="233" t="s">
        <v>3</v>
      </c>
      <c r="F5" s="234"/>
      <c r="G5" s="228" t="s">
        <v>4</v>
      </c>
      <c r="H5" s="227" t="s">
        <v>5</v>
      </c>
      <c r="I5" s="227"/>
      <c r="J5" s="227"/>
      <c r="K5" s="227" t="s">
        <v>6</v>
      </c>
      <c r="L5" s="227"/>
      <c r="M5" s="233" t="s">
        <v>77</v>
      </c>
      <c r="N5" s="240"/>
      <c r="O5" s="234"/>
      <c r="P5" s="231" t="s">
        <v>68</v>
      </c>
      <c r="Q5" s="237"/>
      <c r="R5" s="237"/>
      <c r="S5" s="237"/>
      <c r="T5" s="237"/>
      <c r="U5" s="237"/>
      <c r="V5" s="237"/>
      <c r="W5" s="237"/>
      <c r="X5" s="237"/>
      <c r="Y5" s="237"/>
      <c r="Z5" s="237"/>
      <c r="AA5" s="237"/>
      <c r="AB5" s="237"/>
      <c r="AC5" s="237"/>
      <c r="AD5" s="237"/>
      <c r="AE5" s="237"/>
      <c r="AF5" s="237"/>
      <c r="AG5" s="237"/>
      <c r="AH5" s="237"/>
      <c r="AI5" s="237"/>
      <c r="AJ5" s="237"/>
      <c r="AK5" s="237"/>
      <c r="AL5" s="237"/>
      <c r="AM5" s="237"/>
      <c r="AN5" s="232"/>
      <c r="AO5" s="227" t="s">
        <v>13</v>
      </c>
    </row>
    <row r="6" spans="1:41" ht="36.75" customHeight="1" x14ac:dyDescent="0.35">
      <c r="A6" s="227"/>
      <c r="B6" s="227"/>
      <c r="C6" s="229"/>
      <c r="D6" s="227"/>
      <c r="E6" s="235"/>
      <c r="F6" s="236"/>
      <c r="G6" s="229"/>
      <c r="H6" s="227"/>
      <c r="I6" s="227"/>
      <c r="J6" s="227"/>
      <c r="K6" s="227"/>
      <c r="L6" s="227"/>
      <c r="M6" s="235"/>
      <c r="N6" s="241"/>
      <c r="O6" s="236"/>
      <c r="P6" s="231" t="s">
        <v>8</v>
      </c>
      <c r="Q6" s="237"/>
      <c r="R6" s="237"/>
      <c r="S6" s="237"/>
      <c r="T6" s="232"/>
      <c r="U6" s="231" t="s">
        <v>9</v>
      </c>
      <c r="V6" s="237"/>
      <c r="W6" s="237"/>
      <c r="X6" s="237"/>
      <c r="Y6" s="232"/>
      <c r="Z6" s="231" t="s">
        <v>10</v>
      </c>
      <c r="AA6" s="237"/>
      <c r="AB6" s="237"/>
      <c r="AC6" s="237"/>
      <c r="AD6" s="232"/>
      <c r="AE6" s="231" t="s">
        <v>11</v>
      </c>
      <c r="AF6" s="237"/>
      <c r="AG6" s="237"/>
      <c r="AH6" s="237"/>
      <c r="AI6" s="232"/>
      <c r="AJ6" s="231" t="s">
        <v>12</v>
      </c>
      <c r="AK6" s="237"/>
      <c r="AL6" s="237"/>
      <c r="AM6" s="237"/>
      <c r="AN6" s="232"/>
      <c r="AO6" s="227"/>
    </row>
    <row r="7" spans="1:41" ht="15.75" customHeight="1" x14ac:dyDescent="0.35">
      <c r="A7" s="227"/>
      <c r="B7" s="227"/>
      <c r="C7" s="229"/>
      <c r="D7" s="227"/>
      <c r="E7" s="228" t="s">
        <v>14</v>
      </c>
      <c r="F7" s="228" t="s">
        <v>15</v>
      </c>
      <c r="G7" s="229"/>
      <c r="H7" s="227" t="s">
        <v>16</v>
      </c>
      <c r="I7" s="227" t="s">
        <v>17</v>
      </c>
      <c r="J7" s="227"/>
      <c r="K7" s="227" t="s">
        <v>18</v>
      </c>
      <c r="L7" s="227" t="s">
        <v>42</v>
      </c>
      <c r="M7" s="228" t="s">
        <v>23</v>
      </c>
      <c r="N7" s="239" t="s">
        <v>24</v>
      </c>
      <c r="O7" s="239"/>
      <c r="P7" s="227" t="s">
        <v>20</v>
      </c>
      <c r="Q7" s="227"/>
      <c r="R7" s="231" t="s">
        <v>21</v>
      </c>
      <c r="S7" s="237"/>
      <c r="T7" s="232"/>
      <c r="U7" s="231" t="s">
        <v>20</v>
      </c>
      <c r="V7" s="232"/>
      <c r="W7" s="231" t="s">
        <v>21</v>
      </c>
      <c r="X7" s="237"/>
      <c r="Y7" s="232"/>
      <c r="Z7" s="231" t="s">
        <v>20</v>
      </c>
      <c r="AA7" s="232"/>
      <c r="AB7" s="231" t="s">
        <v>21</v>
      </c>
      <c r="AC7" s="237"/>
      <c r="AD7" s="232"/>
      <c r="AE7" s="231" t="s">
        <v>20</v>
      </c>
      <c r="AF7" s="232"/>
      <c r="AG7" s="231" t="s">
        <v>71</v>
      </c>
      <c r="AH7" s="237"/>
      <c r="AI7" s="232"/>
      <c r="AJ7" s="231" t="s">
        <v>22</v>
      </c>
      <c r="AK7" s="232"/>
      <c r="AL7" s="231" t="s">
        <v>71</v>
      </c>
      <c r="AM7" s="237"/>
      <c r="AN7" s="232"/>
      <c r="AO7" s="227"/>
    </row>
    <row r="8" spans="1:41" ht="15.75" customHeight="1" x14ac:dyDescent="0.35">
      <c r="A8" s="227"/>
      <c r="B8" s="227"/>
      <c r="C8" s="229"/>
      <c r="D8" s="227"/>
      <c r="E8" s="229"/>
      <c r="F8" s="229"/>
      <c r="G8" s="229"/>
      <c r="H8" s="227"/>
      <c r="I8" s="227" t="s">
        <v>18</v>
      </c>
      <c r="J8" s="227" t="s">
        <v>42</v>
      </c>
      <c r="K8" s="227"/>
      <c r="L8" s="227"/>
      <c r="M8" s="229"/>
      <c r="N8" s="246" t="s">
        <v>26</v>
      </c>
      <c r="O8" s="246" t="s">
        <v>27</v>
      </c>
      <c r="P8" s="228" t="s">
        <v>23</v>
      </c>
      <c r="Q8" s="228" t="s">
        <v>31</v>
      </c>
      <c r="R8" s="228" t="s">
        <v>23</v>
      </c>
      <c r="S8" s="231" t="s">
        <v>25</v>
      </c>
      <c r="T8" s="232"/>
      <c r="U8" s="228" t="s">
        <v>23</v>
      </c>
      <c r="V8" s="228" t="s">
        <v>32</v>
      </c>
      <c r="W8" s="228" t="s">
        <v>23</v>
      </c>
      <c r="X8" s="231" t="s">
        <v>25</v>
      </c>
      <c r="Y8" s="232"/>
      <c r="Z8" s="228" t="s">
        <v>23</v>
      </c>
      <c r="AA8" s="228" t="s">
        <v>80</v>
      </c>
      <c r="AB8" s="228" t="s">
        <v>23</v>
      </c>
      <c r="AC8" s="231" t="s">
        <v>25</v>
      </c>
      <c r="AD8" s="232"/>
      <c r="AE8" s="228" t="s">
        <v>23</v>
      </c>
      <c r="AF8" s="228" t="s">
        <v>83</v>
      </c>
      <c r="AG8" s="228" t="s">
        <v>23</v>
      </c>
      <c r="AH8" s="231" t="s">
        <v>25</v>
      </c>
      <c r="AI8" s="232"/>
      <c r="AJ8" s="228" t="s">
        <v>23</v>
      </c>
      <c r="AK8" s="228" t="s">
        <v>86</v>
      </c>
      <c r="AL8" s="228" t="s">
        <v>23</v>
      </c>
      <c r="AM8" s="231" t="s">
        <v>25</v>
      </c>
      <c r="AN8" s="232"/>
      <c r="AO8" s="227"/>
    </row>
    <row r="9" spans="1:41" ht="15.75" customHeight="1" x14ac:dyDescent="0.35">
      <c r="A9" s="227"/>
      <c r="B9" s="227"/>
      <c r="C9" s="229"/>
      <c r="D9" s="227"/>
      <c r="E9" s="229"/>
      <c r="F9" s="229"/>
      <c r="G9" s="229"/>
      <c r="H9" s="227"/>
      <c r="I9" s="227"/>
      <c r="J9" s="227"/>
      <c r="K9" s="227"/>
      <c r="L9" s="227"/>
      <c r="M9" s="229"/>
      <c r="N9" s="247"/>
      <c r="O9" s="247"/>
      <c r="P9" s="229"/>
      <c r="Q9" s="229"/>
      <c r="R9" s="229"/>
      <c r="S9" s="228" t="s">
        <v>78</v>
      </c>
      <c r="T9" s="228" t="s">
        <v>96</v>
      </c>
      <c r="U9" s="229"/>
      <c r="V9" s="229"/>
      <c r="W9" s="229"/>
      <c r="X9" s="228" t="s">
        <v>79</v>
      </c>
      <c r="Y9" s="228" t="s">
        <v>97</v>
      </c>
      <c r="Z9" s="229"/>
      <c r="AA9" s="229"/>
      <c r="AB9" s="229"/>
      <c r="AC9" s="228" t="s">
        <v>82</v>
      </c>
      <c r="AD9" s="228" t="s">
        <v>98</v>
      </c>
      <c r="AE9" s="229"/>
      <c r="AF9" s="229"/>
      <c r="AG9" s="229"/>
      <c r="AH9" s="228" t="s">
        <v>84</v>
      </c>
      <c r="AI9" s="228" t="s">
        <v>99</v>
      </c>
      <c r="AJ9" s="229"/>
      <c r="AK9" s="229"/>
      <c r="AL9" s="229"/>
      <c r="AM9" s="228" t="s">
        <v>87</v>
      </c>
      <c r="AN9" s="228" t="s">
        <v>100</v>
      </c>
      <c r="AO9" s="227"/>
    </row>
    <row r="10" spans="1:41" x14ac:dyDescent="0.35">
      <c r="A10" s="227"/>
      <c r="B10" s="227"/>
      <c r="C10" s="229"/>
      <c r="D10" s="227"/>
      <c r="E10" s="229"/>
      <c r="F10" s="229"/>
      <c r="G10" s="229"/>
      <c r="H10" s="227"/>
      <c r="I10" s="227"/>
      <c r="J10" s="227"/>
      <c r="K10" s="227"/>
      <c r="L10" s="227"/>
      <c r="M10" s="229"/>
      <c r="N10" s="247"/>
      <c r="O10" s="247"/>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7"/>
    </row>
    <row r="11" spans="1:41" ht="64.5" customHeight="1" x14ac:dyDescent="0.35">
      <c r="A11" s="227"/>
      <c r="B11" s="227"/>
      <c r="C11" s="230"/>
      <c r="D11" s="227"/>
      <c r="E11" s="230"/>
      <c r="F11" s="230"/>
      <c r="G11" s="230"/>
      <c r="H11" s="227"/>
      <c r="I11" s="227"/>
      <c r="J11" s="227"/>
      <c r="K11" s="227"/>
      <c r="L11" s="227"/>
      <c r="M11" s="230"/>
      <c r="N11" s="248"/>
      <c r="O11" s="248"/>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27"/>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65" customFormat="1" ht="15" x14ac:dyDescent="0.3">
      <c r="A13" s="36"/>
      <c r="B13" s="36" t="s">
        <v>400</v>
      </c>
      <c r="C13" s="36"/>
      <c r="D13" s="36"/>
      <c r="E13" s="36"/>
      <c r="F13" s="36"/>
      <c r="G13" s="36"/>
      <c r="H13" s="36"/>
      <c r="I13" s="36">
        <f>+I14+I93+I106</f>
        <v>506728.2</v>
      </c>
      <c r="J13" s="36">
        <f t="shared" ref="J13:AN13" si="0">+J14+J93+J106</f>
        <v>501088.2</v>
      </c>
      <c r="K13" s="36">
        <f t="shared" si="0"/>
        <v>0</v>
      </c>
      <c r="L13" s="36">
        <f t="shared" si="0"/>
        <v>0</v>
      </c>
      <c r="M13" s="36">
        <f t="shared" si="0"/>
        <v>338278.37599999999</v>
      </c>
      <c r="N13" s="36">
        <f t="shared" si="0"/>
        <v>0</v>
      </c>
      <c r="O13" s="36">
        <f t="shared" si="0"/>
        <v>0</v>
      </c>
      <c r="P13" s="36">
        <f t="shared" si="0"/>
        <v>0</v>
      </c>
      <c r="Q13" s="36">
        <f t="shared" si="0"/>
        <v>0</v>
      </c>
      <c r="R13" s="36">
        <f t="shared" si="0"/>
        <v>0</v>
      </c>
      <c r="S13" s="36">
        <f t="shared" si="0"/>
        <v>0</v>
      </c>
      <c r="T13" s="36">
        <f t="shared" si="0"/>
        <v>0</v>
      </c>
      <c r="U13" s="36">
        <f t="shared" si="0"/>
        <v>106760</v>
      </c>
      <c r="V13" s="36">
        <f t="shared" si="0"/>
        <v>8671.0949999999993</v>
      </c>
      <c r="W13" s="36">
        <f t="shared" si="0"/>
        <v>105393.448</v>
      </c>
      <c r="X13" s="36">
        <f t="shared" si="0"/>
        <v>98088.904999999999</v>
      </c>
      <c r="Y13" s="36">
        <f t="shared" si="0"/>
        <v>7304.5429999999997</v>
      </c>
      <c r="Z13" s="36">
        <f t="shared" si="0"/>
        <v>118662.376</v>
      </c>
      <c r="AA13" s="36">
        <f t="shared" si="0"/>
        <v>23602.759957000002</v>
      </c>
      <c r="AB13" s="36">
        <f t="shared" si="0"/>
        <v>118661.383231</v>
      </c>
      <c r="AC13" s="36">
        <f t="shared" si="0"/>
        <v>92594.616043000002</v>
      </c>
      <c r="AD13" s="36">
        <f t="shared" si="0"/>
        <v>23602.759957000002</v>
      </c>
      <c r="AE13" s="36">
        <f t="shared" si="0"/>
        <v>112856</v>
      </c>
      <c r="AF13" s="36">
        <f t="shared" si="0"/>
        <v>0</v>
      </c>
      <c r="AG13" s="36">
        <f t="shared" si="0"/>
        <v>112856</v>
      </c>
      <c r="AH13" s="36">
        <f t="shared" si="0"/>
        <v>112856</v>
      </c>
      <c r="AI13" s="36">
        <f t="shared" si="0"/>
        <v>0</v>
      </c>
      <c r="AJ13" s="36">
        <f t="shared" si="0"/>
        <v>162191.6</v>
      </c>
      <c r="AK13" s="36">
        <f t="shared" si="0"/>
        <v>0</v>
      </c>
      <c r="AL13" s="36">
        <f t="shared" si="0"/>
        <v>162191.6</v>
      </c>
      <c r="AM13" s="36">
        <f t="shared" si="0"/>
        <v>162191.6</v>
      </c>
      <c r="AN13" s="36">
        <f t="shared" si="0"/>
        <v>0</v>
      </c>
      <c r="AO13" s="36"/>
    </row>
    <row r="14" spans="1:41" s="93" customFormat="1" ht="60" x14ac:dyDescent="0.35">
      <c r="A14" s="67" t="s">
        <v>39</v>
      </c>
      <c r="B14" s="68" t="s">
        <v>46</v>
      </c>
      <c r="C14" s="73"/>
      <c r="D14" s="74"/>
      <c r="E14" s="74"/>
      <c r="F14" s="74"/>
      <c r="G14" s="74"/>
      <c r="H14" s="74"/>
      <c r="I14" s="75">
        <f>+I15</f>
        <v>266213.2</v>
      </c>
      <c r="J14" s="75">
        <f t="shared" ref="J14:AN15" si="1">+J15</f>
        <v>260573.2</v>
      </c>
      <c r="K14" s="75">
        <f t="shared" si="1"/>
        <v>0</v>
      </c>
      <c r="L14" s="75">
        <f t="shared" si="1"/>
        <v>0</v>
      </c>
      <c r="M14" s="75">
        <f t="shared" si="1"/>
        <v>138897.37599999999</v>
      </c>
      <c r="N14" s="75">
        <f t="shared" si="1"/>
        <v>0</v>
      </c>
      <c r="O14" s="75">
        <f t="shared" si="1"/>
        <v>0</v>
      </c>
      <c r="P14" s="75">
        <f t="shared" si="1"/>
        <v>0</v>
      </c>
      <c r="Q14" s="75">
        <f t="shared" si="1"/>
        <v>0</v>
      </c>
      <c r="R14" s="75">
        <f t="shared" si="1"/>
        <v>0</v>
      </c>
      <c r="S14" s="75">
        <f t="shared" si="1"/>
        <v>0</v>
      </c>
      <c r="T14" s="75">
        <f t="shared" si="1"/>
        <v>0</v>
      </c>
      <c r="U14" s="75">
        <f t="shared" si="1"/>
        <v>31495</v>
      </c>
      <c r="V14" s="75">
        <f t="shared" si="1"/>
        <v>0</v>
      </c>
      <c r="W14" s="75">
        <f t="shared" si="1"/>
        <v>31495</v>
      </c>
      <c r="X14" s="75">
        <f t="shared" si="1"/>
        <v>31495</v>
      </c>
      <c r="Y14" s="75">
        <f t="shared" si="1"/>
        <v>0</v>
      </c>
      <c r="Z14" s="75">
        <f t="shared" si="1"/>
        <v>50442.376000000004</v>
      </c>
      <c r="AA14" s="75">
        <f t="shared" si="1"/>
        <v>10998.910779</v>
      </c>
      <c r="AB14" s="75">
        <f t="shared" si="1"/>
        <v>50441.383231</v>
      </c>
      <c r="AC14" s="75">
        <f t="shared" si="1"/>
        <v>36978.465220999999</v>
      </c>
      <c r="AD14" s="75">
        <f t="shared" si="1"/>
        <v>10998.910779</v>
      </c>
      <c r="AE14" s="75">
        <f t="shared" si="1"/>
        <v>56960</v>
      </c>
      <c r="AF14" s="75">
        <f t="shared" si="1"/>
        <v>0</v>
      </c>
      <c r="AG14" s="75">
        <f t="shared" si="1"/>
        <v>56960</v>
      </c>
      <c r="AH14" s="75">
        <f t="shared" si="1"/>
        <v>56960</v>
      </c>
      <c r="AI14" s="75">
        <f t="shared" si="1"/>
        <v>0</v>
      </c>
      <c r="AJ14" s="75">
        <f t="shared" si="1"/>
        <v>123251.6</v>
      </c>
      <c r="AK14" s="75">
        <f t="shared" si="1"/>
        <v>0</v>
      </c>
      <c r="AL14" s="75">
        <f t="shared" si="1"/>
        <v>123251.6</v>
      </c>
      <c r="AM14" s="75">
        <f t="shared" si="1"/>
        <v>123251.6</v>
      </c>
      <c r="AN14" s="75">
        <f t="shared" si="1"/>
        <v>0</v>
      </c>
      <c r="AO14" s="74"/>
    </row>
    <row r="15" spans="1:41" s="66" customFormat="1" ht="30" x14ac:dyDescent="0.35">
      <c r="A15" s="67" t="s">
        <v>157</v>
      </c>
      <c r="B15" s="68" t="s">
        <v>38</v>
      </c>
      <c r="C15" s="68"/>
      <c r="D15" s="69"/>
      <c r="E15" s="69"/>
      <c r="F15" s="69"/>
      <c r="G15" s="69"/>
      <c r="H15" s="69"/>
      <c r="I15" s="70">
        <f>+I16</f>
        <v>266213.2</v>
      </c>
      <c r="J15" s="70">
        <f t="shared" si="1"/>
        <v>260573.2</v>
      </c>
      <c r="K15" s="70">
        <f t="shared" si="1"/>
        <v>0</v>
      </c>
      <c r="L15" s="70">
        <f t="shared" si="1"/>
        <v>0</v>
      </c>
      <c r="M15" s="70">
        <f t="shared" si="1"/>
        <v>138897.37599999999</v>
      </c>
      <c r="N15" s="70">
        <f t="shared" si="1"/>
        <v>0</v>
      </c>
      <c r="O15" s="70">
        <f t="shared" si="1"/>
        <v>0</v>
      </c>
      <c r="P15" s="70">
        <f t="shared" si="1"/>
        <v>0</v>
      </c>
      <c r="Q15" s="70">
        <f t="shared" si="1"/>
        <v>0</v>
      </c>
      <c r="R15" s="70">
        <f t="shared" si="1"/>
        <v>0</v>
      </c>
      <c r="S15" s="70">
        <f t="shared" si="1"/>
        <v>0</v>
      </c>
      <c r="T15" s="70">
        <f t="shared" si="1"/>
        <v>0</v>
      </c>
      <c r="U15" s="70">
        <f t="shared" si="1"/>
        <v>31495</v>
      </c>
      <c r="V15" s="70">
        <f t="shared" si="1"/>
        <v>0</v>
      </c>
      <c r="W15" s="70">
        <f t="shared" si="1"/>
        <v>31495</v>
      </c>
      <c r="X15" s="70">
        <f t="shared" si="1"/>
        <v>31495</v>
      </c>
      <c r="Y15" s="70">
        <f t="shared" si="1"/>
        <v>0</v>
      </c>
      <c r="Z15" s="70">
        <f t="shared" si="1"/>
        <v>50442.376000000004</v>
      </c>
      <c r="AA15" s="70">
        <f t="shared" si="1"/>
        <v>10998.910779</v>
      </c>
      <c r="AB15" s="70">
        <f t="shared" si="1"/>
        <v>50441.383231</v>
      </c>
      <c r="AC15" s="70">
        <f t="shared" si="1"/>
        <v>36978.465220999999</v>
      </c>
      <c r="AD15" s="70">
        <f t="shared" si="1"/>
        <v>10998.910779</v>
      </c>
      <c r="AE15" s="70">
        <f t="shared" si="1"/>
        <v>56960</v>
      </c>
      <c r="AF15" s="70">
        <f t="shared" si="1"/>
        <v>0</v>
      </c>
      <c r="AG15" s="70">
        <f t="shared" si="1"/>
        <v>56960</v>
      </c>
      <c r="AH15" s="70">
        <f t="shared" si="1"/>
        <v>56960</v>
      </c>
      <c r="AI15" s="70">
        <f t="shared" si="1"/>
        <v>0</v>
      </c>
      <c r="AJ15" s="70">
        <f t="shared" si="1"/>
        <v>123251.6</v>
      </c>
      <c r="AK15" s="70">
        <f t="shared" si="1"/>
        <v>0</v>
      </c>
      <c r="AL15" s="70">
        <f t="shared" si="1"/>
        <v>123251.6</v>
      </c>
      <c r="AM15" s="70">
        <f t="shared" si="1"/>
        <v>123251.6</v>
      </c>
      <c r="AN15" s="70">
        <f t="shared" si="1"/>
        <v>0</v>
      </c>
      <c r="AO15" s="69"/>
    </row>
    <row r="16" spans="1:41" s="66" customFormat="1" ht="45" x14ac:dyDescent="0.35">
      <c r="A16" s="94" t="s">
        <v>269</v>
      </c>
      <c r="B16" s="68" t="s">
        <v>93</v>
      </c>
      <c r="C16" s="68"/>
      <c r="D16" s="69"/>
      <c r="E16" s="69"/>
      <c r="F16" s="69"/>
      <c r="G16" s="69"/>
      <c r="H16" s="69"/>
      <c r="I16" s="70">
        <f>+I17+I25+I28+I80+I91</f>
        <v>266213.2</v>
      </c>
      <c r="J16" s="70">
        <f t="shared" ref="J16:AN16" si="2">+J17+J25+J28+J80+J91</f>
        <v>260573.2</v>
      </c>
      <c r="K16" s="70">
        <f t="shared" si="2"/>
        <v>0</v>
      </c>
      <c r="L16" s="70">
        <f t="shared" si="2"/>
        <v>0</v>
      </c>
      <c r="M16" s="70">
        <f t="shared" si="2"/>
        <v>138897.37599999999</v>
      </c>
      <c r="N16" s="70">
        <f t="shared" si="2"/>
        <v>0</v>
      </c>
      <c r="O16" s="70">
        <f t="shared" si="2"/>
        <v>0</v>
      </c>
      <c r="P16" s="70">
        <f t="shared" si="2"/>
        <v>0</v>
      </c>
      <c r="Q16" s="70">
        <f t="shared" si="2"/>
        <v>0</v>
      </c>
      <c r="R16" s="70">
        <f t="shared" si="2"/>
        <v>0</v>
      </c>
      <c r="S16" s="70">
        <f t="shared" si="2"/>
        <v>0</v>
      </c>
      <c r="T16" s="70">
        <f t="shared" si="2"/>
        <v>0</v>
      </c>
      <c r="U16" s="70">
        <f t="shared" si="2"/>
        <v>31495</v>
      </c>
      <c r="V16" s="70">
        <f t="shared" si="2"/>
        <v>0</v>
      </c>
      <c r="W16" s="70">
        <f t="shared" si="2"/>
        <v>31495</v>
      </c>
      <c r="X16" s="70">
        <f t="shared" si="2"/>
        <v>31495</v>
      </c>
      <c r="Y16" s="70">
        <f t="shared" si="2"/>
        <v>0</v>
      </c>
      <c r="Z16" s="70">
        <f t="shared" si="2"/>
        <v>50442.376000000004</v>
      </c>
      <c r="AA16" s="70">
        <f t="shared" si="2"/>
        <v>10998.910779</v>
      </c>
      <c r="AB16" s="70">
        <f t="shared" si="2"/>
        <v>50441.383231</v>
      </c>
      <c r="AC16" s="70">
        <f t="shared" si="2"/>
        <v>36978.465220999999</v>
      </c>
      <c r="AD16" s="70">
        <f t="shared" si="2"/>
        <v>10998.910779</v>
      </c>
      <c r="AE16" s="70">
        <f t="shared" si="2"/>
        <v>56960</v>
      </c>
      <c r="AF16" s="70">
        <f t="shared" si="2"/>
        <v>0</v>
      </c>
      <c r="AG16" s="70">
        <f t="shared" si="2"/>
        <v>56960</v>
      </c>
      <c r="AH16" s="70">
        <f t="shared" si="2"/>
        <v>56960</v>
      </c>
      <c r="AI16" s="70">
        <f t="shared" si="2"/>
        <v>0</v>
      </c>
      <c r="AJ16" s="70">
        <f t="shared" si="2"/>
        <v>123251.6</v>
      </c>
      <c r="AK16" s="70">
        <f t="shared" si="2"/>
        <v>0</v>
      </c>
      <c r="AL16" s="70">
        <f t="shared" si="2"/>
        <v>123251.6</v>
      </c>
      <c r="AM16" s="70">
        <f t="shared" si="2"/>
        <v>123251.6</v>
      </c>
      <c r="AN16" s="70">
        <f t="shared" si="2"/>
        <v>0</v>
      </c>
      <c r="AO16" s="69"/>
    </row>
    <row r="17" spans="1:41" s="66" customFormat="1" ht="45" x14ac:dyDescent="0.35">
      <c r="A17" s="67" t="s">
        <v>396</v>
      </c>
      <c r="B17" s="95" t="s">
        <v>268</v>
      </c>
      <c r="C17" s="68"/>
      <c r="D17" s="69"/>
      <c r="E17" s="69"/>
      <c r="F17" s="69"/>
      <c r="G17" s="69"/>
      <c r="H17" s="69"/>
      <c r="I17" s="70">
        <f>+I18+I23</f>
        <v>18352</v>
      </c>
      <c r="J17" s="70">
        <f t="shared" ref="J17:AM17" si="3">+J18+J23</f>
        <v>18352</v>
      </c>
      <c r="K17" s="96">
        <f>+L17/M14</f>
        <v>0</v>
      </c>
      <c r="L17" s="70"/>
      <c r="M17" s="70">
        <f t="shared" si="3"/>
        <v>2498.3760000000002</v>
      </c>
      <c r="N17" s="70">
        <f t="shared" si="3"/>
        <v>0</v>
      </c>
      <c r="O17" s="70">
        <f t="shared" si="3"/>
        <v>0</v>
      </c>
      <c r="P17" s="70">
        <f t="shared" si="3"/>
        <v>0</v>
      </c>
      <c r="Q17" s="70">
        <f t="shared" si="3"/>
        <v>0</v>
      </c>
      <c r="R17" s="70">
        <f t="shared" si="3"/>
        <v>0</v>
      </c>
      <c r="S17" s="70">
        <f t="shared" si="3"/>
        <v>0</v>
      </c>
      <c r="T17" s="70">
        <f t="shared" si="3"/>
        <v>0</v>
      </c>
      <c r="U17" s="70">
        <f t="shared" si="3"/>
        <v>0</v>
      </c>
      <c r="V17" s="70">
        <f t="shared" si="3"/>
        <v>0</v>
      </c>
      <c r="W17" s="70">
        <f t="shared" si="3"/>
        <v>0</v>
      </c>
      <c r="X17" s="70">
        <f t="shared" si="3"/>
        <v>0</v>
      </c>
      <c r="Y17" s="70">
        <f t="shared" si="3"/>
        <v>0</v>
      </c>
      <c r="Z17" s="70">
        <f t="shared" si="3"/>
        <v>2498.3760000000002</v>
      </c>
      <c r="AA17" s="70">
        <f t="shared" si="3"/>
        <v>0</v>
      </c>
      <c r="AB17" s="70">
        <f t="shared" si="3"/>
        <v>2498.3760000000002</v>
      </c>
      <c r="AC17" s="70">
        <f t="shared" si="3"/>
        <v>2498.3760000000002</v>
      </c>
      <c r="AD17" s="70">
        <f t="shared" si="3"/>
        <v>0</v>
      </c>
      <c r="AE17" s="70">
        <f t="shared" si="3"/>
        <v>0</v>
      </c>
      <c r="AF17" s="70">
        <f t="shared" si="3"/>
        <v>0</v>
      </c>
      <c r="AG17" s="70">
        <f t="shared" si="3"/>
        <v>0</v>
      </c>
      <c r="AH17" s="70">
        <f t="shared" si="3"/>
        <v>0</v>
      </c>
      <c r="AI17" s="70">
        <f t="shared" si="3"/>
        <v>0</v>
      </c>
      <c r="AJ17" s="70">
        <f t="shared" si="3"/>
        <v>15752</v>
      </c>
      <c r="AK17" s="70">
        <f t="shared" si="3"/>
        <v>0</v>
      </c>
      <c r="AL17" s="70">
        <f t="shared" si="3"/>
        <v>15752</v>
      </c>
      <c r="AM17" s="70">
        <f t="shared" si="3"/>
        <v>15752</v>
      </c>
      <c r="AN17" s="70">
        <f>+AN18+AN23</f>
        <v>0</v>
      </c>
      <c r="AO17" s="69"/>
    </row>
    <row r="18" spans="1:41" s="71" customFormat="1" x14ac:dyDescent="0.35">
      <c r="A18" s="72" t="s">
        <v>90</v>
      </c>
      <c r="B18" s="73" t="s">
        <v>270</v>
      </c>
      <c r="C18" s="73"/>
      <c r="D18" s="74"/>
      <c r="E18" s="74"/>
      <c r="F18" s="74"/>
      <c r="G18" s="74"/>
      <c r="H18" s="74"/>
      <c r="I18" s="75">
        <f>SUM(I19:I22)</f>
        <v>8763</v>
      </c>
      <c r="J18" s="75">
        <f t="shared" ref="J18:AM18" si="4">SUM(J19:J22)</f>
        <v>8763</v>
      </c>
      <c r="K18" s="75">
        <f t="shared" si="4"/>
        <v>0</v>
      </c>
      <c r="L18" s="75">
        <f t="shared" si="4"/>
        <v>0</v>
      </c>
      <c r="M18" s="75">
        <f t="shared" si="4"/>
        <v>2498.3760000000002</v>
      </c>
      <c r="N18" s="75">
        <f t="shared" si="4"/>
        <v>0</v>
      </c>
      <c r="O18" s="75">
        <f t="shared" si="4"/>
        <v>0</v>
      </c>
      <c r="P18" s="75">
        <f t="shared" si="4"/>
        <v>0</v>
      </c>
      <c r="Q18" s="75">
        <f t="shared" si="4"/>
        <v>0</v>
      </c>
      <c r="R18" s="75">
        <f t="shared" si="4"/>
        <v>0</v>
      </c>
      <c r="S18" s="75">
        <f t="shared" si="4"/>
        <v>0</v>
      </c>
      <c r="T18" s="75">
        <f t="shared" si="4"/>
        <v>0</v>
      </c>
      <c r="U18" s="75">
        <f t="shared" si="4"/>
        <v>0</v>
      </c>
      <c r="V18" s="75">
        <f t="shared" si="4"/>
        <v>0</v>
      </c>
      <c r="W18" s="75">
        <f t="shared" si="4"/>
        <v>0</v>
      </c>
      <c r="X18" s="75">
        <f t="shared" si="4"/>
        <v>0</v>
      </c>
      <c r="Y18" s="75">
        <f t="shared" si="4"/>
        <v>0</v>
      </c>
      <c r="Z18" s="75">
        <f t="shared" si="4"/>
        <v>2498.3760000000002</v>
      </c>
      <c r="AA18" s="75">
        <f t="shared" si="4"/>
        <v>0</v>
      </c>
      <c r="AB18" s="75">
        <f t="shared" si="4"/>
        <v>2498.3760000000002</v>
      </c>
      <c r="AC18" s="75">
        <f t="shared" si="4"/>
        <v>2498.3760000000002</v>
      </c>
      <c r="AD18" s="75">
        <f t="shared" si="4"/>
        <v>0</v>
      </c>
      <c r="AE18" s="75">
        <f t="shared" si="4"/>
        <v>0</v>
      </c>
      <c r="AF18" s="75">
        <f t="shared" si="4"/>
        <v>0</v>
      </c>
      <c r="AG18" s="75">
        <f t="shared" si="4"/>
        <v>0</v>
      </c>
      <c r="AH18" s="75">
        <f t="shared" si="4"/>
        <v>0</v>
      </c>
      <c r="AI18" s="75">
        <f t="shared" si="4"/>
        <v>0</v>
      </c>
      <c r="AJ18" s="75">
        <f t="shared" si="4"/>
        <v>6163</v>
      </c>
      <c r="AK18" s="75">
        <f t="shared" si="4"/>
        <v>0</v>
      </c>
      <c r="AL18" s="75">
        <f t="shared" si="4"/>
        <v>6163</v>
      </c>
      <c r="AM18" s="75">
        <f t="shared" si="4"/>
        <v>6163</v>
      </c>
      <c r="AN18" s="75">
        <f>SUM(AN19:AN22)</f>
        <v>0</v>
      </c>
      <c r="AO18" s="74"/>
    </row>
    <row r="19" spans="1:41" s="77" customFormat="1" ht="31" x14ac:dyDescent="0.35">
      <c r="A19" s="78">
        <v>1</v>
      </c>
      <c r="B19" s="79" t="s">
        <v>296</v>
      </c>
      <c r="C19" s="81" t="s">
        <v>41</v>
      </c>
      <c r="D19" s="81" t="s">
        <v>132</v>
      </c>
      <c r="E19" s="78">
        <v>2023</v>
      </c>
      <c r="F19" s="78">
        <v>2023</v>
      </c>
      <c r="G19" s="82"/>
      <c r="H19" s="81" t="s">
        <v>297</v>
      </c>
      <c r="I19" s="84">
        <f>+J19</f>
        <v>2600</v>
      </c>
      <c r="J19" s="84">
        <v>2600</v>
      </c>
      <c r="K19" s="82"/>
      <c r="L19" s="82"/>
      <c r="M19" s="85">
        <f>+U19+Z19+AE19</f>
        <v>2498.3760000000002</v>
      </c>
      <c r="N19" s="82"/>
      <c r="O19" s="82"/>
      <c r="P19" s="82"/>
      <c r="Q19" s="82"/>
      <c r="R19" s="82"/>
      <c r="S19" s="82"/>
      <c r="T19" s="82"/>
      <c r="U19" s="82"/>
      <c r="V19" s="82"/>
      <c r="W19" s="82"/>
      <c r="X19" s="82"/>
      <c r="Y19" s="82"/>
      <c r="Z19" s="90">
        <v>2498.3760000000002</v>
      </c>
      <c r="AA19" s="82"/>
      <c r="AB19" s="85">
        <f>+AC19</f>
        <v>2498.3760000000002</v>
      </c>
      <c r="AC19" s="85">
        <f>+Z19</f>
        <v>2498.3760000000002</v>
      </c>
      <c r="AD19" s="82"/>
      <c r="AE19" s="82"/>
      <c r="AF19" s="82"/>
      <c r="AG19" s="82"/>
      <c r="AH19" s="82"/>
      <c r="AI19" s="82"/>
      <c r="AJ19" s="82"/>
      <c r="AK19" s="82"/>
      <c r="AL19" s="82"/>
      <c r="AM19" s="82"/>
      <c r="AN19" s="82"/>
      <c r="AO19" s="82"/>
    </row>
    <row r="20" spans="1:41" s="77" customFormat="1" ht="31" x14ac:dyDescent="0.35">
      <c r="A20" s="78">
        <v>2</v>
      </c>
      <c r="B20" s="79" t="s">
        <v>298</v>
      </c>
      <c r="C20" s="81" t="s">
        <v>41</v>
      </c>
      <c r="D20" s="81" t="s">
        <v>181</v>
      </c>
      <c r="E20" s="78">
        <v>2024</v>
      </c>
      <c r="F20" s="78">
        <v>2025</v>
      </c>
      <c r="G20" s="82"/>
      <c r="H20" s="81" t="s">
        <v>301</v>
      </c>
      <c r="I20" s="85">
        <f>+J20</f>
        <v>1650</v>
      </c>
      <c r="J20" s="84">
        <v>1650</v>
      </c>
      <c r="K20" s="82"/>
      <c r="L20" s="82"/>
      <c r="M20" s="85">
        <f>+U20+Z20+AE20</f>
        <v>0</v>
      </c>
      <c r="N20" s="82"/>
      <c r="O20" s="82"/>
      <c r="P20" s="82"/>
      <c r="Q20" s="82"/>
      <c r="R20" s="82"/>
      <c r="S20" s="82"/>
      <c r="T20" s="82"/>
      <c r="U20" s="82"/>
      <c r="V20" s="82"/>
      <c r="W20" s="82"/>
      <c r="X20" s="82"/>
      <c r="Y20" s="82"/>
      <c r="Z20" s="82"/>
      <c r="AA20" s="82"/>
      <c r="AB20" s="82"/>
      <c r="AC20" s="82"/>
      <c r="AD20" s="82"/>
      <c r="AE20" s="82"/>
      <c r="AF20" s="82"/>
      <c r="AG20" s="82"/>
      <c r="AH20" s="82"/>
      <c r="AI20" s="82"/>
      <c r="AJ20" s="84">
        <v>1650</v>
      </c>
      <c r="AK20" s="82"/>
      <c r="AL20" s="85">
        <f>+AM20</f>
        <v>1650</v>
      </c>
      <c r="AM20" s="85">
        <f>+AJ20</f>
        <v>1650</v>
      </c>
      <c r="AN20" s="82"/>
      <c r="AO20" s="82"/>
    </row>
    <row r="21" spans="1:41" s="77" customFormat="1" ht="31" x14ac:dyDescent="0.35">
      <c r="A21" s="78">
        <v>3</v>
      </c>
      <c r="B21" s="79" t="s">
        <v>299</v>
      </c>
      <c r="C21" s="81" t="s">
        <v>41</v>
      </c>
      <c r="D21" s="81" t="s">
        <v>183</v>
      </c>
      <c r="E21" s="78">
        <v>2024</v>
      </c>
      <c r="F21" s="78">
        <v>2025</v>
      </c>
      <c r="G21" s="82"/>
      <c r="H21" s="81" t="s">
        <v>302</v>
      </c>
      <c r="I21" s="85">
        <f t="shared" ref="I21:I22" si="5">+J21</f>
        <v>1450</v>
      </c>
      <c r="J21" s="84">
        <v>1450</v>
      </c>
      <c r="K21" s="82"/>
      <c r="L21" s="82"/>
      <c r="M21" s="85">
        <f>+U21+Z21+AE21</f>
        <v>0</v>
      </c>
      <c r="N21" s="82"/>
      <c r="O21" s="82"/>
      <c r="P21" s="82"/>
      <c r="Q21" s="82"/>
      <c r="R21" s="82"/>
      <c r="S21" s="82"/>
      <c r="T21" s="82"/>
      <c r="U21" s="82"/>
      <c r="V21" s="82"/>
      <c r="W21" s="82"/>
      <c r="X21" s="82"/>
      <c r="Y21" s="82"/>
      <c r="Z21" s="82"/>
      <c r="AA21" s="82"/>
      <c r="AB21" s="82"/>
      <c r="AC21" s="82"/>
      <c r="AD21" s="82"/>
      <c r="AE21" s="82"/>
      <c r="AF21" s="82"/>
      <c r="AG21" s="82"/>
      <c r="AH21" s="82"/>
      <c r="AI21" s="82"/>
      <c r="AJ21" s="84">
        <v>1450</v>
      </c>
      <c r="AK21" s="82"/>
      <c r="AL21" s="85">
        <f t="shared" ref="AL21:AL24" si="6">+AM21</f>
        <v>1450</v>
      </c>
      <c r="AM21" s="85">
        <f t="shared" ref="AM21:AM22" si="7">+AJ21</f>
        <v>1450</v>
      </c>
      <c r="AN21" s="82"/>
      <c r="AO21" s="82"/>
    </row>
    <row r="22" spans="1:41" s="77" customFormat="1" ht="31" x14ac:dyDescent="0.35">
      <c r="A22" s="78">
        <v>4</v>
      </c>
      <c r="B22" s="79" t="s">
        <v>300</v>
      </c>
      <c r="C22" s="81" t="s">
        <v>41</v>
      </c>
      <c r="D22" s="81" t="s">
        <v>132</v>
      </c>
      <c r="E22" s="78">
        <v>2024</v>
      </c>
      <c r="F22" s="78">
        <v>2025</v>
      </c>
      <c r="G22" s="82"/>
      <c r="H22" s="82"/>
      <c r="I22" s="85">
        <f t="shared" si="5"/>
        <v>3063</v>
      </c>
      <c r="J22" s="84">
        <v>3063</v>
      </c>
      <c r="K22" s="82"/>
      <c r="L22" s="82"/>
      <c r="M22" s="85">
        <f>+U22+Z22+AE22</f>
        <v>0</v>
      </c>
      <c r="N22" s="82"/>
      <c r="O22" s="82"/>
      <c r="P22" s="82"/>
      <c r="Q22" s="82"/>
      <c r="R22" s="82"/>
      <c r="S22" s="82"/>
      <c r="T22" s="82"/>
      <c r="U22" s="82"/>
      <c r="V22" s="82"/>
      <c r="W22" s="82"/>
      <c r="X22" s="82"/>
      <c r="Y22" s="82"/>
      <c r="Z22" s="82"/>
      <c r="AA22" s="82"/>
      <c r="AB22" s="82"/>
      <c r="AC22" s="82"/>
      <c r="AD22" s="82"/>
      <c r="AE22" s="82"/>
      <c r="AF22" s="82"/>
      <c r="AG22" s="82"/>
      <c r="AH22" s="82"/>
      <c r="AI22" s="82"/>
      <c r="AJ22" s="84">
        <v>3063</v>
      </c>
      <c r="AK22" s="82"/>
      <c r="AL22" s="85">
        <f t="shared" si="6"/>
        <v>3063</v>
      </c>
      <c r="AM22" s="85">
        <f t="shared" si="7"/>
        <v>3063</v>
      </c>
      <c r="AN22" s="82"/>
      <c r="AO22" s="82"/>
    </row>
    <row r="23" spans="1:41" s="71" customFormat="1" x14ac:dyDescent="0.35">
      <c r="A23" s="72" t="s">
        <v>91</v>
      </c>
      <c r="B23" s="73" t="s">
        <v>303</v>
      </c>
      <c r="C23" s="73"/>
      <c r="D23" s="74"/>
      <c r="E23" s="74"/>
      <c r="F23" s="74"/>
      <c r="G23" s="74"/>
      <c r="H23" s="74"/>
      <c r="I23" s="75">
        <f>+I24</f>
        <v>9589</v>
      </c>
      <c r="J23" s="75">
        <f t="shared" ref="J23:AN23" si="8">+J24</f>
        <v>9589</v>
      </c>
      <c r="K23" s="75">
        <f t="shared" si="8"/>
        <v>0</v>
      </c>
      <c r="L23" s="75">
        <f t="shared" si="8"/>
        <v>0</v>
      </c>
      <c r="M23" s="75">
        <f t="shared" si="8"/>
        <v>0</v>
      </c>
      <c r="N23" s="75">
        <f t="shared" si="8"/>
        <v>0</v>
      </c>
      <c r="O23" s="75">
        <f t="shared" si="8"/>
        <v>0</v>
      </c>
      <c r="P23" s="75">
        <f t="shared" si="8"/>
        <v>0</v>
      </c>
      <c r="Q23" s="75">
        <f t="shared" si="8"/>
        <v>0</v>
      </c>
      <c r="R23" s="75">
        <f t="shared" si="8"/>
        <v>0</v>
      </c>
      <c r="S23" s="75">
        <f t="shared" si="8"/>
        <v>0</v>
      </c>
      <c r="T23" s="75">
        <f t="shared" si="8"/>
        <v>0</v>
      </c>
      <c r="U23" s="75">
        <f t="shared" si="8"/>
        <v>0</v>
      </c>
      <c r="V23" s="75">
        <f t="shared" si="8"/>
        <v>0</v>
      </c>
      <c r="W23" s="75">
        <f t="shared" si="8"/>
        <v>0</v>
      </c>
      <c r="X23" s="75">
        <f t="shared" si="8"/>
        <v>0</v>
      </c>
      <c r="Y23" s="75">
        <f t="shared" si="8"/>
        <v>0</v>
      </c>
      <c r="Z23" s="75">
        <f t="shared" si="8"/>
        <v>0</v>
      </c>
      <c r="AA23" s="75">
        <f t="shared" si="8"/>
        <v>0</v>
      </c>
      <c r="AB23" s="75">
        <f t="shared" si="8"/>
        <v>0</v>
      </c>
      <c r="AC23" s="75">
        <f t="shared" si="8"/>
        <v>0</v>
      </c>
      <c r="AD23" s="75">
        <f t="shared" si="8"/>
        <v>0</v>
      </c>
      <c r="AE23" s="75">
        <f t="shared" si="8"/>
        <v>0</v>
      </c>
      <c r="AF23" s="75">
        <f t="shared" si="8"/>
        <v>0</v>
      </c>
      <c r="AG23" s="75">
        <f t="shared" si="8"/>
        <v>0</v>
      </c>
      <c r="AH23" s="75">
        <f t="shared" si="8"/>
        <v>0</v>
      </c>
      <c r="AI23" s="75">
        <f t="shared" si="8"/>
        <v>0</v>
      </c>
      <c r="AJ23" s="75">
        <f t="shared" si="8"/>
        <v>9589</v>
      </c>
      <c r="AK23" s="75">
        <f t="shared" si="8"/>
        <v>0</v>
      </c>
      <c r="AL23" s="75">
        <f t="shared" si="8"/>
        <v>9589</v>
      </c>
      <c r="AM23" s="75">
        <f t="shared" si="8"/>
        <v>9589</v>
      </c>
      <c r="AN23" s="75">
        <f t="shared" si="8"/>
        <v>0</v>
      </c>
      <c r="AO23" s="74"/>
    </row>
    <row r="24" spans="1:41" s="77" customFormat="1" ht="46.5" x14ac:dyDescent="0.35">
      <c r="A24" s="78">
        <v>1</v>
      </c>
      <c r="B24" s="87" t="s">
        <v>304</v>
      </c>
      <c r="C24" s="87"/>
      <c r="D24" s="81" t="s">
        <v>147</v>
      </c>
      <c r="E24" s="78">
        <v>2024</v>
      </c>
      <c r="F24" s="78">
        <v>2025</v>
      </c>
      <c r="G24" s="82"/>
      <c r="H24" s="82"/>
      <c r="I24" s="85">
        <f>+J24</f>
        <v>9589</v>
      </c>
      <c r="J24" s="85">
        <v>9589</v>
      </c>
      <c r="K24" s="82"/>
      <c r="L24" s="82"/>
      <c r="M24" s="85">
        <f>+U24+Z24+AE24</f>
        <v>0</v>
      </c>
      <c r="N24" s="82"/>
      <c r="O24" s="82"/>
      <c r="P24" s="82"/>
      <c r="Q24" s="82"/>
      <c r="R24" s="82"/>
      <c r="S24" s="82"/>
      <c r="T24" s="82"/>
      <c r="U24" s="82"/>
      <c r="V24" s="82"/>
      <c r="W24" s="82"/>
      <c r="X24" s="82"/>
      <c r="Y24" s="82"/>
      <c r="Z24" s="82"/>
      <c r="AA24" s="82"/>
      <c r="AB24" s="82"/>
      <c r="AC24" s="82"/>
      <c r="AD24" s="82"/>
      <c r="AE24" s="82"/>
      <c r="AF24" s="82"/>
      <c r="AG24" s="82"/>
      <c r="AH24" s="82"/>
      <c r="AI24" s="82"/>
      <c r="AJ24" s="85">
        <v>9589</v>
      </c>
      <c r="AK24" s="82"/>
      <c r="AL24" s="85">
        <f t="shared" si="6"/>
        <v>9589</v>
      </c>
      <c r="AM24" s="85">
        <f t="shared" ref="AM24" si="9">+AJ24</f>
        <v>9589</v>
      </c>
      <c r="AN24" s="82"/>
      <c r="AO24" s="82"/>
    </row>
    <row r="25" spans="1:41" s="66" customFormat="1" ht="45" x14ac:dyDescent="0.35">
      <c r="A25" s="67" t="s">
        <v>35</v>
      </c>
      <c r="B25" s="95" t="s">
        <v>305</v>
      </c>
      <c r="C25" s="68"/>
      <c r="D25" s="69"/>
      <c r="E25" s="69"/>
      <c r="F25" s="69"/>
      <c r="G25" s="69"/>
      <c r="H25" s="69"/>
      <c r="I25" s="70">
        <f>+I26</f>
        <v>25662</v>
      </c>
      <c r="J25" s="70">
        <f t="shared" ref="J25:AN26" si="10">+J26</f>
        <v>20022</v>
      </c>
      <c r="K25" s="70">
        <f t="shared" si="10"/>
        <v>0</v>
      </c>
      <c r="L25" s="70">
        <f t="shared" si="10"/>
        <v>0</v>
      </c>
      <c r="M25" s="70">
        <f t="shared" si="10"/>
        <v>10650</v>
      </c>
      <c r="N25" s="70">
        <f t="shared" si="10"/>
        <v>0</v>
      </c>
      <c r="O25" s="70">
        <f t="shared" si="10"/>
        <v>0</v>
      </c>
      <c r="P25" s="70">
        <f t="shared" si="10"/>
        <v>0</v>
      </c>
      <c r="Q25" s="70">
        <f t="shared" si="10"/>
        <v>0</v>
      </c>
      <c r="R25" s="70">
        <f t="shared" si="10"/>
        <v>0</v>
      </c>
      <c r="S25" s="70">
        <f t="shared" si="10"/>
        <v>0</v>
      </c>
      <c r="T25" s="70">
        <f t="shared" si="10"/>
        <v>0</v>
      </c>
      <c r="U25" s="70">
        <f t="shared" si="10"/>
        <v>0</v>
      </c>
      <c r="V25" s="70">
        <f t="shared" si="10"/>
        <v>0</v>
      </c>
      <c r="W25" s="70">
        <f t="shared" si="10"/>
        <v>0</v>
      </c>
      <c r="X25" s="70">
        <f t="shared" si="10"/>
        <v>0</v>
      </c>
      <c r="Y25" s="70">
        <f t="shared" si="10"/>
        <v>0</v>
      </c>
      <c r="Z25" s="70">
        <f t="shared" si="10"/>
        <v>650</v>
      </c>
      <c r="AA25" s="70">
        <f t="shared" si="10"/>
        <v>282.62400000000002</v>
      </c>
      <c r="AB25" s="70">
        <f t="shared" si="10"/>
        <v>650</v>
      </c>
      <c r="AC25" s="70">
        <f t="shared" si="10"/>
        <v>367.37599999999998</v>
      </c>
      <c r="AD25" s="70">
        <f t="shared" si="10"/>
        <v>282.62400000000002</v>
      </c>
      <c r="AE25" s="70">
        <f t="shared" si="10"/>
        <v>10000</v>
      </c>
      <c r="AF25" s="70">
        <f t="shared" si="10"/>
        <v>0</v>
      </c>
      <c r="AG25" s="70">
        <f t="shared" si="10"/>
        <v>10000</v>
      </c>
      <c r="AH25" s="70">
        <f t="shared" si="10"/>
        <v>10000</v>
      </c>
      <c r="AI25" s="70">
        <f t="shared" si="10"/>
        <v>0</v>
      </c>
      <c r="AJ25" s="70">
        <f t="shared" si="10"/>
        <v>9372</v>
      </c>
      <c r="AK25" s="70">
        <f t="shared" si="10"/>
        <v>0</v>
      </c>
      <c r="AL25" s="70">
        <f t="shared" si="10"/>
        <v>9372</v>
      </c>
      <c r="AM25" s="70">
        <f t="shared" si="10"/>
        <v>9372</v>
      </c>
      <c r="AN25" s="70">
        <f t="shared" si="10"/>
        <v>0</v>
      </c>
      <c r="AO25" s="69"/>
    </row>
    <row r="26" spans="1:41" s="71" customFormat="1" ht="31" x14ac:dyDescent="0.35">
      <c r="A26" s="72" t="s">
        <v>90</v>
      </c>
      <c r="B26" s="89" t="s">
        <v>306</v>
      </c>
      <c r="C26" s="73"/>
      <c r="D26" s="74"/>
      <c r="E26" s="74"/>
      <c r="F26" s="74"/>
      <c r="G26" s="74"/>
      <c r="H26" s="74"/>
      <c r="I26" s="75">
        <f>+I27</f>
        <v>25662</v>
      </c>
      <c r="J26" s="75">
        <f t="shared" si="10"/>
        <v>20022</v>
      </c>
      <c r="K26" s="75">
        <f t="shared" si="10"/>
        <v>0</v>
      </c>
      <c r="L26" s="75">
        <f t="shared" si="10"/>
        <v>0</v>
      </c>
      <c r="M26" s="75">
        <f t="shared" si="10"/>
        <v>10650</v>
      </c>
      <c r="N26" s="75">
        <f t="shared" si="10"/>
        <v>0</v>
      </c>
      <c r="O26" s="75">
        <f t="shared" si="10"/>
        <v>0</v>
      </c>
      <c r="P26" s="75">
        <f t="shared" si="10"/>
        <v>0</v>
      </c>
      <c r="Q26" s="75">
        <f t="shared" si="10"/>
        <v>0</v>
      </c>
      <c r="R26" s="75">
        <f t="shared" si="10"/>
        <v>0</v>
      </c>
      <c r="S26" s="75">
        <f t="shared" si="10"/>
        <v>0</v>
      </c>
      <c r="T26" s="75">
        <f t="shared" si="10"/>
        <v>0</v>
      </c>
      <c r="U26" s="75">
        <f t="shared" si="10"/>
        <v>0</v>
      </c>
      <c r="V26" s="75">
        <f t="shared" si="10"/>
        <v>0</v>
      </c>
      <c r="W26" s="75">
        <f t="shared" si="10"/>
        <v>0</v>
      </c>
      <c r="X26" s="75">
        <f t="shared" si="10"/>
        <v>0</v>
      </c>
      <c r="Y26" s="75">
        <f t="shared" si="10"/>
        <v>0</v>
      </c>
      <c r="Z26" s="75">
        <f t="shared" si="10"/>
        <v>650</v>
      </c>
      <c r="AA26" s="75">
        <f t="shared" si="10"/>
        <v>282.62400000000002</v>
      </c>
      <c r="AB26" s="75">
        <f t="shared" si="10"/>
        <v>650</v>
      </c>
      <c r="AC26" s="75">
        <f t="shared" si="10"/>
        <v>367.37599999999998</v>
      </c>
      <c r="AD26" s="75">
        <f t="shared" si="10"/>
        <v>282.62400000000002</v>
      </c>
      <c r="AE26" s="75">
        <f t="shared" si="10"/>
        <v>10000</v>
      </c>
      <c r="AF26" s="75">
        <f t="shared" si="10"/>
        <v>0</v>
      </c>
      <c r="AG26" s="75">
        <f t="shared" si="10"/>
        <v>10000</v>
      </c>
      <c r="AH26" s="75">
        <f t="shared" si="10"/>
        <v>10000</v>
      </c>
      <c r="AI26" s="75">
        <f t="shared" si="10"/>
        <v>0</v>
      </c>
      <c r="AJ26" s="75">
        <f t="shared" si="10"/>
        <v>9372</v>
      </c>
      <c r="AK26" s="75">
        <f t="shared" si="10"/>
        <v>0</v>
      </c>
      <c r="AL26" s="75">
        <f t="shared" si="10"/>
        <v>9372</v>
      </c>
      <c r="AM26" s="75">
        <f t="shared" si="10"/>
        <v>9372</v>
      </c>
      <c r="AN26" s="75">
        <f t="shared" si="10"/>
        <v>0</v>
      </c>
      <c r="AO26" s="74"/>
    </row>
    <row r="27" spans="1:41" s="77" customFormat="1" ht="46.5" x14ac:dyDescent="0.35">
      <c r="A27" s="78">
        <v>1</v>
      </c>
      <c r="B27" s="79" t="s">
        <v>307</v>
      </c>
      <c r="C27" s="81" t="s">
        <v>41</v>
      </c>
      <c r="D27" s="81" t="s">
        <v>150</v>
      </c>
      <c r="E27" s="78">
        <v>2023</v>
      </c>
      <c r="F27" s="78">
        <v>2025</v>
      </c>
      <c r="G27" s="82"/>
      <c r="H27" s="81" t="s">
        <v>154</v>
      </c>
      <c r="I27" s="85">
        <v>25662</v>
      </c>
      <c r="J27" s="85">
        <v>20022</v>
      </c>
      <c r="K27" s="82"/>
      <c r="L27" s="82"/>
      <c r="M27" s="85">
        <f>+U27+Z27+AE27</f>
        <v>10650</v>
      </c>
      <c r="N27" s="82"/>
      <c r="O27" s="82"/>
      <c r="P27" s="82"/>
      <c r="Q27" s="82"/>
      <c r="R27" s="82"/>
      <c r="S27" s="82"/>
      <c r="T27" s="82"/>
      <c r="U27" s="82"/>
      <c r="V27" s="82"/>
      <c r="W27" s="82"/>
      <c r="X27" s="82"/>
      <c r="Y27" s="82"/>
      <c r="Z27" s="84">
        <f>+AB27</f>
        <v>650</v>
      </c>
      <c r="AA27" s="84">
        <f>+AD27</f>
        <v>282.62400000000002</v>
      </c>
      <c r="AB27" s="84">
        <f>+AC27+AD27</f>
        <v>650</v>
      </c>
      <c r="AC27" s="84">
        <v>367.37599999999998</v>
      </c>
      <c r="AD27" s="84">
        <v>282.62400000000002</v>
      </c>
      <c r="AE27" s="84">
        <v>10000</v>
      </c>
      <c r="AF27" s="84"/>
      <c r="AG27" s="84">
        <f>+AH27</f>
        <v>10000</v>
      </c>
      <c r="AH27" s="90">
        <f>+AE27</f>
        <v>10000</v>
      </c>
      <c r="AI27" s="82"/>
      <c r="AJ27" s="85">
        <f>+J27-(P27+U27+Z27+AE27)</f>
        <v>9372</v>
      </c>
      <c r="AK27" s="82"/>
      <c r="AL27" s="85">
        <f t="shared" ref="AL27" si="11">+AM27</f>
        <v>9372</v>
      </c>
      <c r="AM27" s="85">
        <f t="shared" ref="AM27" si="12">+AJ27</f>
        <v>9372</v>
      </c>
      <c r="AN27" s="82"/>
      <c r="AO27" s="82"/>
    </row>
    <row r="28" spans="1:41" s="66" customFormat="1" ht="75" x14ac:dyDescent="0.35">
      <c r="A28" s="67" t="s">
        <v>48</v>
      </c>
      <c r="B28" s="95" t="s">
        <v>308</v>
      </c>
      <c r="C28" s="68"/>
      <c r="D28" s="69"/>
      <c r="E28" s="69"/>
      <c r="F28" s="69"/>
      <c r="G28" s="69"/>
      <c r="H28" s="69"/>
      <c r="I28" s="70">
        <f>+I29+I73+I78</f>
        <v>155902.20000000001</v>
      </c>
      <c r="J28" s="70">
        <f t="shared" ref="J28:AN28" si="13">+J29+J73+J78</f>
        <v>155902.20000000001</v>
      </c>
      <c r="K28" s="70">
        <f t="shared" si="13"/>
        <v>0</v>
      </c>
      <c r="L28" s="70">
        <f t="shared" si="13"/>
        <v>0</v>
      </c>
      <c r="M28" s="70">
        <f t="shared" si="13"/>
        <v>91084</v>
      </c>
      <c r="N28" s="70">
        <f t="shared" si="13"/>
        <v>0</v>
      </c>
      <c r="O28" s="70">
        <f t="shared" si="13"/>
        <v>0</v>
      </c>
      <c r="P28" s="70">
        <f t="shared" si="13"/>
        <v>0</v>
      </c>
      <c r="Q28" s="70">
        <f t="shared" si="13"/>
        <v>0</v>
      </c>
      <c r="R28" s="70">
        <f t="shared" si="13"/>
        <v>0</v>
      </c>
      <c r="S28" s="70">
        <f t="shared" si="13"/>
        <v>0</v>
      </c>
      <c r="T28" s="70">
        <f t="shared" si="13"/>
        <v>0</v>
      </c>
      <c r="U28" s="70">
        <f t="shared" si="13"/>
        <v>17495</v>
      </c>
      <c r="V28" s="70">
        <f t="shared" si="13"/>
        <v>0</v>
      </c>
      <c r="W28" s="70">
        <f t="shared" si="13"/>
        <v>17495</v>
      </c>
      <c r="X28" s="70">
        <f t="shared" si="13"/>
        <v>17495</v>
      </c>
      <c r="Y28" s="70">
        <f t="shared" si="13"/>
        <v>0</v>
      </c>
      <c r="Z28" s="70">
        <f t="shared" si="13"/>
        <v>30362</v>
      </c>
      <c r="AA28" s="70">
        <f t="shared" si="13"/>
        <v>6967.1417789999996</v>
      </c>
      <c r="AB28" s="70">
        <f t="shared" si="13"/>
        <v>30361.007231</v>
      </c>
      <c r="AC28" s="70">
        <f t="shared" si="13"/>
        <v>20929.858220999999</v>
      </c>
      <c r="AD28" s="70">
        <f t="shared" si="13"/>
        <v>6967.1417789999996</v>
      </c>
      <c r="AE28" s="70">
        <f t="shared" si="13"/>
        <v>43227</v>
      </c>
      <c r="AF28" s="70">
        <f t="shared" si="13"/>
        <v>0</v>
      </c>
      <c r="AG28" s="70">
        <f t="shared" si="13"/>
        <v>43227</v>
      </c>
      <c r="AH28" s="70">
        <f t="shared" si="13"/>
        <v>43227</v>
      </c>
      <c r="AI28" s="70">
        <f t="shared" si="13"/>
        <v>0</v>
      </c>
      <c r="AJ28" s="70">
        <f t="shared" si="13"/>
        <v>66728.600000000006</v>
      </c>
      <c r="AK28" s="70">
        <f t="shared" si="13"/>
        <v>0</v>
      </c>
      <c r="AL28" s="70">
        <f t="shared" si="13"/>
        <v>66728.600000000006</v>
      </c>
      <c r="AM28" s="70">
        <f t="shared" si="13"/>
        <v>66728.600000000006</v>
      </c>
      <c r="AN28" s="70">
        <f t="shared" si="13"/>
        <v>0</v>
      </c>
      <c r="AO28" s="69"/>
    </row>
    <row r="29" spans="1:41" s="71" customFormat="1" x14ac:dyDescent="0.35">
      <c r="A29" s="72" t="s">
        <v>90</v>
      </c>
      <c r="B29" s="73" t="s">
        <v>309</v>
      </c>
      <c r="C29" s="73"/>
      <c r="D29" s="74"/>
      <c r="E29" s="74"/>
      <c r="F29" s="74"/>
      <c r="G29" s="74"/>
      <c r="H29" s="74"/>
      <c r="I29" s="75">
        <f>+I30+I62</f>
        <v>108812.2</v>
      </c>
      <c r="J29" s="75">
        <f t="shared" ref="J29:AN29" si="14">+J30+J62</f>
        <v>108812.2</v>
      </c>
      <c r="K29" s="75">
        <f t="shared" si="14"/>
        <v>0</v>
      </c>
      <c r="L29" s="75">
        <f t="shared" si="14"/>
        <v>0</v>
      </c>
      <c r="M29" s="75">
        <f t="shared" si="14"/>
        <v>46918</v>
      </c>
      <c r="N29" s="75">
        <f t="shared" si="14"/>
        <v>0</v>
      </c>
      <c r="O29" s="75">
        <f t="shared" si="14"/>
        <v>0</v>
      </c>
      <c r="P29" s="75">
        <f t="shared" si="14"/>
        <v>0</v>
      </c>
      <c r="Q29" s="75">
        <f t="shared" si="14"/>
        <v>0</v>
      </c>
      <c r="R29" s="75">
        <f t="shared" si="14"/>
        <v>0</v>
      </c>
      <c r="S29" s="75">
        <f t="shared" si="14"/>
        <v>0</v>
      </c>
      <c r="T29" s="75">
        <f t="shared" si="14"/>
        <v>0</v>
      </c>
      <c r="U29" s="75">
        <f t="shared" si="14"/>
        <v>0</v>
      </c>
      <c r="V29" s="75">
        <f t="shared" si="14"/>
        <v>0</v>
      </c>
      <c r="W29" s="75">
        <f t="shared" si="14"/>
        <v>0</v>
      </c>
      <c r="X29" s="75">
        <f t="shared" si="14"/>
        <v>0</v>
      </c>
      <c r="Y29" s="75">
        <f t="shared" si="14"/>
        <v>0</v>
      </c>
      <c r="Z29" s="75">
        <f t="shared" si="14"/>
        <v>7641</v>
      </c>
      <c r="AA29" s="75">
        <f t="shared" si="14"/>
        <v>1635.3677789999999</v>
      </c>
      <c r="AB29" s="75">
        <f t="shared" si="14"/>
        <v>7641</v>
      </c>
      <c r="AC29" s="75">
        <f t="shared" si="14"/>
        <v>6005.6322209999998</v>
      </c>
      <c r="AD29" s="75">
        <f t="shared" si="14"/>
        <v>1635.3677789999999</v>
      </c>
      <c r="AE29" s="75">
        <f t="shared" si="14"/>
        <v>39277</v>
      </c>
      <c r="AF29" s="75">
        <f t="shared" si="14"/>
        <v>0</v>
      </c>
      <c r="AG29" s="75">
        <f t="shared" si="14"/>
        <v>39277</v>
      </c>
      <c r="AH29" s="75">
        <f t="shared" si="14"/>
        <v>39277</v>
      </c>
      <c r="AI29" s="75">
        <f t="shared" si="14"/>
        <v>0</v>
      </c>
      <c r="AJ29" s="75">
        <f t="shared" si="14"/>
        <v>63939.6</v>
      </c>
      <c r="AK29" s="75">
        <f t="shared" si="14"/>
        <v>0</v>
      </c>
      <c r="AL29" s="75">
        <f t="shared" si="14"/>
        <v>63939.6</v>
      </c>
      <c r="AM29" s="75">
        <f t="shared" si="14"/>
        <v>63939.6</v>
      </c>
      <c r="AN29" s="75">
        <f t="shared" si="14"/>
        <v>0</v>
      </c>
      <c r="AO29" s="74"/>
    </row>
    <row r="30" spans="1:41" s="97" customFormat="1" x14ac:dyDescent="0.35">
      <c r="A30" s="98" t="s">
        <v>157</v>
      </c>
      <c r="B30" s="99" t="s">
        <v>310</v>
      </c>
      <c r="C30" s="99"/>
      <c r="D30" s="100"/>
      <c r="E30" s="100"/>
      <c r="F30" s="100"/>
      <c r="G30" s="100"/>
      <c r="H30" s="100"/>
      <c r="I30" s="101">
        <f>SUM(I31:I61)</f>
        <v>92148</v>
      </c>
      <c r="J30" s="101">
        <f t="shared" ref="J30:AN30" si="15">SUM(J31:J61)</f>
        <v>92148</v>
      </c>
      <c r="K30" s="101">
        <f t="shared" si="15"/>
        <v>0</v>
      </c>
      <c r="L30" s="101">
        <f t="shared" si="15"/>
        <v>0</v>
      </c>
      <c r="M30" s="101">
        <f t="shared" si="15"/>
        <v>39808</v>
      </c>
      <c r="N30" s="101">
        <f t="shared" si="15"/>
        <v>0</v>
      </c>
      <c r="O30" s="101">
        <f t="shared" si="15"/>
        <v>0</v>
      </c>
      <c r="P30" s="101">
        <f t="shared" si="15"/>
        <v>0</v>
      </c>
      <c r="Q30" s="101">
        <f t="shared" si="15"/>
        <v>0</v>
      </c>
      <c r="R30" s="101">
        <f t="shared" si="15"/>
        <v>0</v>
      </c>
      <c r="S30" s="101">
        <f t="shared" si="15"/>
        <v>0</v>
      </c>
      <c r="T30" s="101">
        <f t="shared" si="15"/>
        <v>0</v>
      </c>
      <c r="U30" s="101">
        <f t="shared" si="15"/>
        <v>0</v>
      </c>
      <c r="V30" s="101">
        <f t="shared" si="15"/>
        <v>0</v>
      </c>
      <c r="W30" s="101">
        <f t="shared" si="15"/>
        <v>0</v>
      </c>
      <c r="X30" s="101">
        <f t="shared" si="15"/>
        <v>0</v>
      </c>
      <c r="Y30" s="101">
        <f t="shared" si="15"/>
        <v>0</v>
      </c>
      <c r="Z30" s="101">
        <f t="shared" si="15"/>
        <v>7641</v>
      </c>
      <c r="AA30" s="101">
        <f t="shared" si="15"/>
        <v>1635.3677789999999</v>
      </c>
      <c r="AB30" s="101">
        <f t="shared" si="15"/>
        <v>7641</v>
      </c>
      <c r="AC30" s="101">
        <f t="shared" si="15"/>
        <v>6005.6322209999998</v>
      </c>
      <c r="AD30" s="101">
        <f t="shared" si="15"/>
        <v>1635.3677789999999</v>
      </c>
      <c r="AE30" s="101">
        <f t="shared" si="15"/>
        <v>32167</v>
      </c>
      <c r="AF30" s="101">
        <f t="shared" si="15"/>
        <v>0</v>
      </c>
      <c r="AG30" s="101">
        <f t="shared" si="15"/>
        <v>32167</v>
      </c>
      <c r="AH30" s="101">
        <f t="shared" si="15"/>
        <v>32167</v>
      </c>
      <c r="AI30" s="101">
        <f t="shared" si="15"/>
        <v>0</v>
      </c>
      <c r="AJ30" s="101">
        <f t="shared" si="15"/>
        <v>53280</v>
      </c>
      <c r="AK30" s="101">
        <f t="shared" si="15"/>
        <v>0</v>
      </c>
      <c r="AL30" s="101">
        <f t="shared" si="15"/>
        <v>53280</v>
      </c>
      <c r="AM30" s="101">
        <f t="shared" si="15"/>
        <v>53280</v>
      </c>
      <c r="AN30" s="101">
        <f t="shared" si="15"/>
        <v>0</v>
      </c>
      <c r="AO30" s="100"/>
    </row>
    <row r="31" spans="1:41" s="77" customFormat="1" ht="31" x14ac:dyDescent="0.35">
      <c r="A31" s="78">
        <v>1</v>
      </c>
      <c r="B31" s="79" t="s">
        <v>325</v>
      </c>
      <c r="C31" s="81" t="s">
        <v>41</v>
      </c>
      <c r="D31" s="81" t="s">
        <v>275</v>
      </c>
      <c r="E31" s="78">
        <v>2023</v>
      </c>
      <c r="F31" s="78">
        <v>2024</v>
      </c>
      <c r="G31" s="82"/>
      <c r="H31" s="81" t="s">
        <v>326</v>
      </c>
      <c r="I31" s="85">
        <f t="shared" ref="I31:I48" si="16">+J31</f>
        <v>4000</v>
      </c>
      <c r="J31" s="85">
        <v>4000</v>
      </c>
      <c r="K31" s="82"/>
      <c r="L31" s="82"/>
      <c r="M31" s="85">
        <f t="shared" ref="M31:M46" si="17">+U31+Z31+AE31</f>
        <v>4000</v>
      </c>
      <c r="N31" s="82"/>
      <c r="O31" s="82"/>
      <c r="P31" s="82"/>
      <c r="Q31" s="82"/>
      <c r="R31" s="82"/>
      <c r="S31" s="82"/>
      <c r="T31" s="82"/>
      <c r="U31" s="82"/>
      <c r="V31" s="82"/>
      <c r="W31" s="82"/>
      <c r="X31" s="82"/>
      <c r="Y31" s="82"/>
      <c r="Z31" s="85">
        <f>+AB31</f>
        <v>2996</v>
      </c>
      <c r="AA31" s="85">
        <f>+AD31</f>
        <v>1168.653779</v>
      </c>
      <c r="AB31" s="85">
        <f>+AC31+AD31</f>
        <v>2996</v>
      </c>
      <c r="AC31" s="85">
        <v>1827.346221</v>
      </c>
      <c r="AD31" s="85">
        <v>1168.653779</v>
      </c>
      <c r="AE31" s="85">
        <v>1004</v>
      </c>
      <c r="AF31" s="82"/>
      <c r="AG31" s="85">
        <f>+AH31</f>
        <v>1004</v>
      </c>
      <c r="AH31" s="85">
        <f>+AE31</f>
        <v>1004</v>
      </c>
      <c r="AI31" s="82"/>
      <c r="AJ31" s="85">
        <f t="shared" ref="AJ31:AJ38" si="18">+J31-(P31+U31+Z31+AE31)</f>
        <v>0</v>
      </c>
      <c r="AK31" s="82"/>
      <c r="AL31" s="85">
        <f t="shared" ref="AL31:AL38" si="19">+AM31</f>
        <v>0</v>
      </c>
      <c r="AM31" s="85">
        <f t="shared" ref="AM31:AM38" si="20">+AJ31</f>
        <v>0</v>
      </c>
      <c r="AN31" s="82"/>
      <c r="AO31" s="82"/>
    </row>
    <row r="32" spans="1:41" s="77" customFormat="1" ht="46.5" x14ac:dyDescent="0.35">
      <c r="A32" s="78">
        <v>2</v>
      </c>
      <c r="B32" s="79" t="s">
        <v>327</v>
      </c>
      <c r="C32" s="81" t="s">
        <v>41</v>
      </c>
      <c r="D32" s="81" t="s">
        <v>275</v>
      </c>
      <c r="E32" s="78">
        <v>2023</v>
      </c>
      <c r="F32" s="78">
        <v>2024</v>
      </c>
      <c r="G32" s="82"/>
      <c r="H32" s="81" t="s">
        <v>328</v>
      </c>
      <c r="I32" s="85">
        <f t="shared" si="16"/>
        <v>3823</v>
      </c>
      <c r="J32" s="85">
        <v>3823</v>
      </c>
      <c r="K32" s="82"/>
      <c r="L32" s="82"/>
      <c r="M32" s="85">
        <f t="shared" si="17"/>
        <v>3823</v>
      </c>
      <c r="N32" s="82"/>
      <c r="O32" s="82"/>
      <c r="P32" s="82"/>
      <c r="Q32" s="82"/>
      <c r="R32" s="82"/>
      <c r="S32" s="82"/>
      <c r="T32" s="82"/>
      <c r="U32" s="82"/>
      <c r="V32" s="82"/>
      <c r="W32" s="82"/>
      <c r="X32" s="82"/>
      <c r="Y32" s="82"/>
      <c r="Z32" s="85">
        <v>2110</v>
      </c>
      <c r="AA32" s="82"/>
      <c r="AB32" s="85">
        <f>+AC32</f>
        <v>2110</v>
      </c>
      <c r="AC32" s="85">
        <f>+Z32</f>
        <v>2110</v>
      </c>
      <c r="AD32" s="82"/>
      <c r="AE32" s="85">
        <v>1713</v>
      </c>
      <c r="AF32" s="82"/>
      <c r="AG32" s="85">
        <f>+AH32</f>
        <v>1713</v>
      </c>
      <c r="AH32" s="85">
        <f>+AE32</f>
        <v>1713</v>
      </c>
      <c r="AI32" s="82"/>
      <c r="AJ32" s="85">
        <f t="shared" si="18"/>
        <v>0</v>
      </c>
      <c r="AK32" s="82"/>
      <c r="AL32" s="85">
        <f t="shared" si="19"/>
        <v>0</v>
      </c>
      <c r="AM32" s="85">
        <f t="shared" si="20"/>
        <v>0</v>
      </c>
      <c r="AN32" s="82"/>
      <c r="AO32" s="82"/>
    </row>
    <row r="33" spans="1:41" s="77" customFormat="1" ht="46.5" x14ac:dyDescent="0.35">
      <c r="A33" s="78">
        <v>3</v>
      </c>
      <c r="B33" s="79" t="s">
        <v>329</v>
      </c>
      <c r="C33" s="81" t="s">
        <v>41</v>
      </c>
      <c r="D33" s="81" t="s">
        <v>156</v>
      </c>
      <c r="E33" s="78">
        <v>2023</v>
      </c>
      <c r="F33" s="78">
        <v>2024</v>
      </c>
      <c r="G33" s="82"/>
      <c r="H33" s="81" t="s">
        <v>330</v>
      </c>
      <c r="I33" s="85">
        <f t="shared" si="16"/>
        <v>4335</v>
      </c>
      <c r="J33" s="85">
        <v>4335</v>
      </c>
      <c r="K33" s="82"/>
      <c r="L33" s="82"/>
      <c r="M33" s="85">
        <f t="shared" si="17"/>
        <v>4335</v>
      </c>
      <c r="N33" s="82"/>
      <c r="O33" s="82"/>
      <c r="P33" s="82"/>
      <c r="Q33" s="82"/>
      <c r="R33" s="82"/>
      <c r="S33" s="82"/>
      <c r="T33" s="82"/>
      <c r="U33" s="82"/>
      <c r="V33" s="82"/>
      <c r="W33" s="82"/>
      <c r="X33" s="82"/>
      <c r="Y33" s="82"/>
      <c r="Z33" s="85">
        <f>+AB33</f>
        <v>2535</v>
      </c>
      <c r="AA33" s="85">
        <f>+AD33</f>
        <v>466.71399999999994</v>
      </c>
      <c r="AB33" s="85">
        <f>+AC33+AD33</f>
        <v>2535</v>
      </c>
      <c r="AC33" s="85">
        <v>2068.2860000000001</v>
      </c>
      <c r="AD33" s="85">
        <v>466.71399999999994</v>
      </c>
      <c r="AE33" s="85">
        <v>1800</v>
      </c>
      <c r="AF33" s="82"/>
      <c r="AG33" s="85">
        <f>+AH33</f>
        <v>1800</v>
      </c>
      <c r="AH33" s="85">
        <f>+AE33</f>
        <v>1800</v>
      </c>
      <c r="AI33" s="82"/>
      <c r="AJ33" s="85">
        <f t="shared" si="18"/>
        <v>0</v>
      </c>
      <c r="AK33" s="82"/>
      <c r="AL33" s="85">
        <f t="shared" si="19"/>
        <v>0</v>
      </c>
      <c r="AM33" s="85">
        <f t="shared" si="20"/>
        <v>0</v>
      </c>
      <c r="AN33" s="82"/>
      <c r="AO33" s="82"/>
    </row>
    <row r="34" spans="1:41" s="77" customFormat="1" ht="31" x14ac:dyDescent="0.35">
      <c r="A34" s="78">
        <v>4</v>
      </c>
      <c r="B34" s="79" t="s">
        <v>331</v>
      </c>
      <c r="C34" s="81" t="s">
        <v>41</v>
      </c>
      <c r="D34" s="81" t="s">
        <v>150</v>
      </c>
      <c r="E34" s="78">
        <v>2024</v>
      </c>
      <c r="F34" s="78">
        <v>2025</v>
      </c>
      <c r="G34" s="82"/>
      <c r="H34" s="81" t="s">
        <v>336</v>
      </c>
      <c r="I34" s="85">
        <f t="shared" si="16"/>
        <v>9373</v>
      </c>
      <c r="J34" s="85">
        <v>9373</v>
      </c>
      <c r="K34" s="82"/>
      <c r="L34" s="82"/>
      <c r="M34" s="85">
        <f t="shared" si="17"/>
        <v>3000</v>
      </c>
      <c r="N34" s="82"/>
      <c r="O34" s="82"/>
      <c r="P34" s="82"/>
      <c r="Q34" s="82"/>
      <c r="R34" s="82"/>
      <c r="S34" s="82"/>
      <c r="T34" s="82"/>
      <c r="U34" s="82"/>
      <c r="V34" s="82"/>
      <c r="W34" s="82"/>
      <c r="X34" s="82"/>
      <c r="Y34" s="82"/>
      <c r="Z34" s="82"/>
      <c r="AA34" s="82"/>
      <c r="AB34" s="82"/>
      <c r="AC34" s="82"/>
      <c r="AD34" s="82"/>
      <c r="AE34" s="85">
        <v>3000</v>
      </c>
      <c r="AF34" s="82"/>
      <c r="AG34" s="85">
        <f t="shared" ref="AG34:AG47" si="21">+AH34</f>
        <v>3000</v>
      </c>
      <c r="AH34" s="85">
        <f t="shared" ref="AH34:AH39" si="22">+AE34</f>
        <v>3000</v>
      </c>
      <c r="AI34" s="82"/>
      <c r="AJ34" s="85">
        <f t="shared" si="18"/>
        <v>6373</v>
      </c>
      <c r="AK34" s="82"/>
      <c r="AL34" s="85">
        <f t="shared" si="19"/>
        <v>6373</v>
      </c>
      <c r="AM34" s="85">
        <f t="shared" si="20"/>
        <v>6373</v>
      </c>
      <c r="AN34" s="82"/>
      <c r="AO34" s="82"/>
    </row>
    <row r="35" spans="1:41" s="77" customFormat="1" ht="31" x14ac:dyDescent="0.35">
      <c r="A35" s="78">
        <v>5</v>
      </c>
      <c r="B35" s="79" t="s">
        <v>332</v>
      </c>
      <c r="C35" s="81" t="s">
        <v>41</v>
      </c>
      <c r="D35" s="81" t="s">
        <v>150</v>
      </c>
      <c r="E35" s="78">
        <v>2024</v>
      </c>
      <c r="F35" s="78">
        <v>2025</v>
      </c>
      <c r="G35" s="82"/>
      <c r="H35" s="81" t="s">
        <v>337</v>
      </c>
      <c r="I35" s="85">
        <f t="shared" si="16"/>
        <v>2335</v>
      </c>
      <c r="J35" s="85">
        <v>2335</v>
      </c>
      <c r="K35" s="82"/>
      <c r="L35" s="82"/>
      <c r="M35" s="85">
        <f t="shared" si="17"/>
        <v>2300</v>
      </c>
      <c r="N35" s="82"/>
      <c r="O35" s="82"/>
      <c r="P35" s="82"/>
      <c r="Q35" s="82"/>
      <c r="R35" s="82"/>
      <c r="S35" s="82"/>
      <c r="T35" s="82"/>
      <c r="U35" s="82"/>
      <c r="V35" s="82"/>
      <c r="W35" s="82"/>
      <c r="X35" s="82"/>
      <c r="Y35" s="82"/>
      <c r="Z35" s="82"/>
      <c r="AA35" s="82"/>
      <c r="AB35" s="82"/>
      <c r="AC35" s="82"/>
      <c r="AD35" s="82"/>
      <c r="AE35" s="85">
        <v>2300</v>
      </c>
      <c r="AF35" s="82"/>
      <c r="AG35" s="85">
        <f t="shared" si="21"/>
        <v>2300</v>
      </c>
      <c r="AH35" s="85">
        <f t="shared" si="22"/>
        <v>2300</v>
      </c>
      <c r="AI35" s="82"/>
      <c r="AJ35" s="85">
        <f t="shared" si="18"/>
        <v>35</v>
      </c>
      <c r="AK35" s="82"/>
      <c r="AL35" s="85">
        <f t="shared" si="19"/>
        <v>35</v>
      </c>
      <c r="AM35" s="85">
        <f t="shared" si="20"/>
        <v>35</v>
      </c>
      <c r="AN35" s="82"/>
      <c r="AO35" s="82"/>
    </row>
    <row r="36" spans="1:41" s="77" customFormat="1" ht="31" x14ac:dyDescent="0.35">
      <c r="A36" s="78">
        <v>6</v>
      </c>
      <c r="B36" s="79" t="s">
        <v>333</v>
      </c>
      <c r="C36" s="81" t="s">
        <v>41</v>
      </c>
      <c r="D36" s="81" t="s">
        <v>150</v>
      </c>
      <c r="E36" s="78">
        <v>2024</v>
      </c>
      <c r="F36" s="78">
        <v>2025</v>
      </c>
      <c r="G36" s="82"/>
      <c r="H36" s="81" t="s">
        <v>338</v>
      </c>
      <c r="I36" s="85">
        <f t="shared" si="16"/>
        <v>1830</v>
      </c>
      <c r="J36" s="85">
        <v>1830</v>
      </c>
      <c r="K36" s="82"/>
      <c r="L36" s="82"/>
      <c r="M36" s="85">
        <f t="shared" si="17"/>
        <v>1800</v>
      </c>
      <c r="N36" s="82"/>
      <c r="O36" s="82"/>
      <c r="P36" s="82"/>
      <c r="Q36" s="82"/>
      <c r="R36" s="82"/>
      <c r="S36" s="82"/>
      <c r="T36" s="82"/>
      <c r="U36" s="82"/>
      <c r="V36" s="82"/>
      <c r="W36" s="82"/>
      <c r="X36" s="82"/>
      <c r="Y36" s="82"/>
      <c r="Z36" s="82"/>
      <c r="AA36" s="82"/>
      <c r="AB36" s="82"/>
      <c r="AC36" s="82"/>
      <c r="AD36" s="82"/>
      <c r="AE36" s="85">
        <v>1800</v>
      </c>
      <c r="AF36" s="82"/>
      <c r="AG36" s="85">
        <f t="shared" si="21"/>
        <v>1800</v>
      </c>
      <c r="AH36" s="85">
        <f t="shared" si="22"/>
        <v>1800</v>
      </c>
      <c r="AI36" s="82"/>
      <c r="AJ36" s="85">
        <f t="shared" si="18"/>
        <v>30</v>
      </c>
      <c r="AK36" s="82"/>
      <c r="AL36" s="85">
        <f t="shared" si="19"/>
        <v>30</v>
      </c>
      <c r="AM36" s="85">
        <f t="shared" si="20"/>
        <v>30</v>
      </c>
      <c r="AN36" s="82"/>
      <c r="AO36" s="82"/>
    </row>
    <row r="37" spans="1:41" s="77" customFormat="1" ht="31" x14ac:dyDescent="0.35">
      <c r="A37" s="78">
        <v>7</v>
      </c>
      <c r="B37" s="79" t="s">
        <v>334</v>
      </c>
      <c r="C37" s="81" t="s">
        <v>41</v>
      </c>
      <c r="D37" s="81" t="s">
        <v>150</v>
      </c>
      <c r="E37" s="78">
        <v>2024</v>
      </c>
      <c r="F37" s="78">
        <v>2025</v>
      </c>
      <c r="G37" s="82"/>
      <c r="H37" s="81" t="s">
        <v>339</v>
      </c>
      <c r="I37" s="85">
        <f t="shared" si="16"/>
        <v>4060</v>
      </c>
      <c r="J37" s="85">
        <v>4060</v>
      </c>
      <c r="K37" s="82"/>
      <c r="L37" s="82"/>
      <c r="M37" s="85">
        <f t="shared" si="17"/>
        <v>2000</v>
      </c>
      <c r="N37" s="82"/>
      <c r="O37" s="82"/>
      <c r="P37" s="82"/>
      <c r="Q37" s="82"/>
      <c r="R37" s="82"/>
      <c r="S37" s="82"/>
      <c r="T37" s="82"/>
      <c r="U37" s="82"/>
      <c r="V37" s="82"/>
      <c r="W37" s="82"/>
      <c r="X37" s="82"/>
      <c r="Y37" s="82"/>
      <c r="Z37" s="82"/>
      <c r="AA37" s="82"/>
      <c r="AB37" s="82"/>
      <c r="AC37" s="82"/>
      <c r="AD37" s="82"/>
      <c r="AE37" s="85">
        <v>2000</v>
      </c>
      <c r="AF37" s="82"/>
      <c r="AG37" s="85">
        <f t="shared" si="21"/>
        <v>2000</v>
      </c>
      <c r="AH37" s="85">
        <f t="shared" si="22"/>
        <v>2000</v>
      </c>
      <c r="AI37" s="82"/>
      <c r="AJ37" s="85">
        <f t="shared" si="18"/>
        <v>2060</v>
      </c>
      <c r="AK37" s="82"/>
      <c r="AL37" s="85">
        <f t="shared" si="19"/>
        <v>2060</v>
      </c>
      <c r="AM37" s="85">
        <f t="shared" si="20"/>
        <v>2060</v>
      </c>
      <c r="AN37" s="82"/>
      <c r="AO37" s="82"/>
    </row>
    <row r="38" spans="1:41" s="77" customFormat="1" ht="31" x14ac:dyDescent="0.35">
      <c r="A38" s="78">
        <v>8</v>
      </c>
      <c r="B38" s="79" t="s">
        <v>335</v>
      </c>
      <c r="C38" s="81" t="s">
        <v>41</v>
      </c>
      <c r="D38" s="81" t="s">
        <v>150</v>
      </c>
      <c r="E38" s="78">
        <v>2024</v>
      </c>
      <c r="F38" s="78">
        <v>2025</v>
      </c>
      <c r="G38" s="82"/>
      <c r="H38" s="81" t="s">
        <v>340</v>
      </c>
      <c r="I38" s="85">
        <f t="shared" si="16"/>
        <v>2280</v>
      </c>
      <c r="J38" s="85">
        <v>2280</v>
      </c>
      <c r="K38" s="82"/>
      <c r="L38" s="82"/>
      <c r="M38" s="85">
        <f t="shared" si="17"/>
        <v>2200</v>
      </c>
      <c r="N38" s="82"/>
      <c r="O38" s="82"/>
      <c r="P38" s="82"/>
      <c r="Q38" s="82"/>
      <c r="R38" s="82"/>
      <c r="S38" s="82"/>
      <c r="T38" s="82"/>
      <c r="U38" s="82"/>
      <c r="V38" s="82"/>
      <c r="W38" s="82"/>
      <c r="X38" s="82"/>
      <c r="Y38" s="82"/>
      <c r="Z38" s="82"/>
      <c r="AA38" s="82"/>
      <c r="AB38" s="82"/>
      <c r="AC38" s="82"/>
      <c r="AD38" s="82"/>
      <c r="AE38" s="85">
        <v>2200</v>
      </c>
      <c r="AF38" s="82"/>
      <c r="AG38" s="85">
        <f t="shared" si="21"/>
        <v>2200</v>
      </c>
      <c r="AH38" s="85">
        <f t="shared" si="22"/>
        <v>2200</v>
      </c>
      <c r="AI38" s="82"/>
      <c r="AJ38" s="85">
        <f t="shared" si="18"/>
        <v>80</v>
      </c>
      <c r="AK38" s="82"/>
      <c r="AL38" s="85">
        <f t="shared" si="19"/>
        <v>80</v>
      </c>
      <c r="AM38" s="85">
        <f t="shared" si="20"/>
        <v>80</v>
      </c>
      <c r="AN38" s="82"/>
      <c r="AO38" s="82"/>
    </row>
    <row r="39" spans="1:41" s="77" customFormat="1" ht="46.5" x14ac:dyDescent="0.35">
      <c r="A39" s="78">
        <v>9</v>
      </c>
      <c r="B39" s="79" t="s">
        <v>341</v>
      </c>
      <c r="C39" s="81" t="s">
        <v>41</v>
      </c>
      <c r="D39" s="81" t="s">
        <v>125</v>
      </c>
      <c r="E39" s="78">
        <v>2024</v>
      </c>
      <c r="F39" s="78">
        <v>2025</v>
      </c>
      <c r="G39" s="82"/>
      <c r="H39" s="81" t="s">
        <v>342</v>
      </c>
      <c r="I39" s="85">
        <f t="shared" si="16"/>
        <v>2100</v>
      </c>
      <c r="J39" s="85">
        <v>2100</v>
      </c>
      <c r="K39" s="82"/>
      <c r="L39" s="82"/>
      <c r="M39" s="85">
        <f t="shared" si="17"/>
        <v>2450</v>
      </c>
      <c r="N39" s="82"/>
      <c r="O39" s="82"/>
      <c r="P39" s="82"/>
      <c r="Q39" s="82"/>
      <c r="R39" s="82"/>
      <c r="S39" s="82"/>
      <c r="T39" s="82"/>
      <c r="U39" s="82"/>
      <c r="V39" s="82"/>
      <c r="W39" s="82"/>
      <c r="X39" s="82"/>
      <c r="Y39" s="82"/>
      <c r="Z39" s="82"/>
      <c r="AA39" s="82"/>
      <c r="AB39" s="82"/>
      <c r="AC39" s="82"/>
      <c r="AD39" s="82"/>
      <c r="AE39" s="84">
        <v>2450</v>
      </c>
      <c r="AF39" s="84"/>
      <c r="AG39" s="84">
        <f t="shared" si="21"/>
        <v>2450</v>
      </c>
      <c r="AH39" s="84">
        <f t="shared" si="22"/>
        <v>2450</v>
      </c>
      <c r="AI39" s="82"/>
      <c r="AJ39" s="85"/>
      <c r="AK39" s="82"/>
      <c r="AL39" s="85"/>
      <c r="AM39" s="85"/>
      <c r="AN39" s="82"/>
      <c r="AO39" s="82"/>
    </row>
    <row r="40" spans="1:41" s="77" customFormat="1" ht="31" x14ac:dyDescent="0.35">
      <c r="A40" s="78">
        <v>10</v>
      </c>
      <c r="B40" s="79" t="s">
        <v>343</v>
      </c>
      <c r="C40" s="81" t="s">
        <v>41</v>
      </c>
      <c r="D40" s="81" t="s">
        <v>181</v>
      </c>
      <c r="E40" s="78">
        <v>2024</v>
      </c>
      <c r="F40" s="78">
        <v>2025</v>
      </c>
      <c r="G40" s="82"/>
      <c r="H40" s="81" t="s">
        <v>344</v>
      </c>
      <c r="I40" s="85">
        <f t="shared" si="16"/>
        <v>2300</v>
      </c>
      <c r="J40" s="85">
        <v>2300</v>
      </c>
      <c r="K40" s="82"/>
      <c r="L40" s="82"/>
      <c r="M40" s="85">
        <f t="shared" si="17"/>
        <v>2450</v>
      </c>
      <c r="N40" s="82"/>
      <c r="O40" s="82"/>
      <c r="P40" s="82"/>
      <c r="Q40" s="82"/>
      <c r="R40" s="82"/>
      <c r="S40" s="82"/>
      <c r="T40" s="82"/>
      <c r="U40" s="82"/>
      <c r="V40" s="82"/>
      <c r="W40" s="82"/>
      <c r="X40" s="82"/>
      <c r="Y40" s="82"/>
      <c r="Z40" s="82"/>
      <c r="AA40" s="82"/>
      <c r="AB40" s="82"/>
      <c r="AC40" s="82"/>
      <c r="AD40" s="82"/>
      <c r="AE40" s="84">
        <v>2450</v>
      </c>
      <c r="AF40" s="84"/>
      <c r="AG40" s="84">
        <f t="shared" si="21"/>
        <v>2450</v>
      </c>
      <c r="AH40" s="84">
        <f t="shared" ref="AH40:AH41" si="23">+AE40</f>
        <v>2450</v>
      </c>
      <c r="AI40" s="82"/>
      <c r="AJ40" s="85"/>
      <c r="AK40" s="82"/>
      <c r="AL40" s="85"/>
      <c r="AM40" s="85"/>
      <c r="AN40" s="82"/>
      <c r="AO40" s="82"/>
    </row>
    <row r="41" spans="1:41" s="77" customFormat="1" ht="46.5" x14ac:dyDescent="0.35">
      <c r="A41" s="78">
        <v>11</v>
      </c>
      <c r="B41" s="79" t="s">
        <v>345</v>
      </c>
      <c r="C41" s="81" t="s">
        <v>41</v>
      </c>
      <c r="D41" s="81" t="s">
        <v>181</v>
      </c>
      <c r="E41" s="78">
        <v>2024</v>
      </c>
      <c r="F41" s="78">
        <v>2025</v>
      </c>
      <c r="G41" s="82"/>
      <c r="H41" s="81" t="s">
        <v>346</v>
      </c>
      <c r="I41" s="85">
        <f t="shared" si="16"/>
        <v>560</v>
      </c>
      <c r="J41" s="85">
        <v>560</v>
      </c>
      <c r="K41" s="82"/>
      <c r="L41" s="82"/>
      <c r="M41" s="85">
        <f t="shared" si="17"/>
        <v>1000</v>
      </c>
      <c r="N41" s="82"/>
      <c r="O41" s="82"/>
      <c r="P41" s="82"/>
      <c r="Q41" s="82"/>
      <c r="R41" s="82"/>
      <c r="S41" s="82"/>
      <c r="T41" s="82"/>
      <c r="U41" s="82"/>
      <c r="V41" s="82"/>
      <c r="W41" s="82"/>
      <c r="X41" s="82"/>
      <c r="Y41" s="82"/>
      <c r="Z41" s="82"/>
      <c r="AA41" s="82"/>
      <c r="AB41" s="82"/>
      <c r="AC41" s="82"/>
      <c r="AD41" s="82"/>
      <c r="AE41" s="84">
        <v>1000</v>
      </c>
      <c r="AF41" s="84"/>
      <c r="AG41" s="84">
        <f t="shared" si="21"/>
        <v>1000</v>
      </c>
      <c r="AH41" s="84">
        <f t="shared" si="23"/>
        <v>1000</v>
      </c>
      <c r="AI41" s="82"/>
      <c r="AJ41" s="85"/>
      <c r="AK41" s="82"/>
      <c r="AL41" s="85"/>
      <c r="AM41" s="85"/>
      <c r="AN41" s="82"/>
      <c r="AO41" s="82"/>
    </row>
    <row r="42" spans="1:41" s="77" customFormat="1" ht="46.5" x14ac:dyDescent="0.35">
      <c r="A42" s="78">
        <v>12</v>
      </c>
      <c r="B42" s="79" t="s">
        <v>347</v>
      </c>
      <c r="C42" s="81" t="s">
        <v>41</v>
      </c>
      <c r="D42" s="81" t="s">
        <v>254</v>
      </c>
      <c r="E42" s="78">
        <v>2024</v>
      </c>
      <c r="F42" s="78">
        <v>2025</v>
      </c>
      <c r="G42" s="82"/>
      <c r="H42" s="81" t="s">
        <v>348</v>
      </c>
      <c r="I42" s="84">
        <f t="shared" si="16"/>
        <v>3500</v>
      </c>
      <c r="J42" s="84">
        <v>3500</v>
      </c>
      <c r="K42" s="82"/>
      <c r="L42" s="82"/>
      <c r="M42" s="85">
        <f t="shared" si="17"/>
        <v>2700</v>
      </c>
      <c r="N42" s="82"/>
      <c r="O42" s="82"/>
      <c r="P42" s="82"/>
      <c r="Q42" s="82"/>
      <c r="R42" s="82"/>
      <c r="S42" s="82"/>
      <c r="T42" s="82"/>
      <c r="U42" s="82"/>
      <c r="V42" s="82"/>
      <c r="W42" s="82"/>
      <c r="X42" s="82"/>
      <c r="Y42" s="82"/>
      <c r="Z42" s="82"/>
      <c r="AA42" s="82"/>
      <c r="AB42" s="82"/>
      <c r="AC42" s="82"/>
      <c r="AD42" s="82"/>
      <c r="AE42" s="84">
        <v>2700</v>
      </c>
      <c r="AF42" s="84"/>
      <c r="AG42" s="84">
        <f t="shared" si="21"/>
        <v>2700</v>
      </c>
      <c r="AH42" s="84">
        <f t="shared" ref="AH42:AH47" si="24">+AE42</f>
        <v>2700</v>
      </c>
      <c r="AI42" s="82"/>
      <c r="AJ42" s="85">
        <f t="shared" ref="AJ42:AJ61" si="25">+J42-(P42+U42+Z42+AE42)</f>
        <v>800</v>
      </c>
      <c r="AK42" s="82"/>
      <c r="AL42" s="85">
        <f t="shared" ref="AL42:AL61" si="26">+AM42</f>
        <v>800</v>
      </c>
      <c r="AM42" s="85">
        <f t="shared" ref="AM42:AM61" si="27">+AJ42</f>
        <v>800</v>
      </c>
      <c r="AN42" s="82"/>
      <c r="AO42" s="82"/>
    </row>
    <row r="43" spans="1:41" s="77" customFormat="1" ht="31" x14ac:dyDescent="0.35">
      <c r="A43" s="78">
        <v>13</v>
      </c>
      <c r="B43" s="79" t="s">
        <v>349</v>
      </c>
      <c r="C43" s="81" t="s">
        <v>41</v>
      </c>
      <c r="D43" s="81" t="s">
        <v>261</v>
      </c>
      <c r="E43" s="78">
        <v>2024</v>
      </c>
      <c r="F43" s="78">
        <v>2025</v>
      </c>
      <c r="G43" s="82"/>
      <c r="H43" s="81" t="s">
        <v>351</v>
      </c>
      <c r="I43" s="84">
        <f t="shared" si="16"/>
        <v>1700</v>
      </c>
      <c r="J43" s="84">
        <v>1700</v>
      </c>
      <c r="K43" s="82"/>
      <c r="L43" s="82"/>
      <c r="M43" s="85">
        <f t="shared" si="17"/>
        <v>1650</v>
      </c>
      <c r="N43" s="82"/>
      <c r="O43" s="82"/>
      <c r="P43" s="82"/>
      <c r="Q43" s="82"/>
      <c r="R43" s="82"/>
      <c r="S43" s="82"/>
      <c r="T43" s="82"/>
      <c r="U43" s="82"/>
      <c r="V43" s="82"/>
      <c r="W43" s="82"/>
      <c r="X43" s="82"/>
      <c r="Y43" s="82"/>
      <c r="Z43" s="82"/>
      <c r="AA43" s="82"/>
      <c r="AB43" s="82"/>
      <c r="AC43" s="82"/>
      <c r="AD43" s="82"/>
      <c r="AE43" s="84">
        <v>1650</v>
      </c>
      <c r="AF43" s="82"/>
      <c r="AG43" s="84">
        <f t="shared" si="21"/>
        <v>1650</v>
      </c>
      <c r="AH43" s="84">
        <f t="shared" si="24"/>
        <v>1650</v>
      </c>
      <c r="AI43" s="82"/>
      <c r="AJ43" s="85">
        <f t="shared" si="25"/>
        <v>50</v>
      </c>
      <c r="AK43" s="82"/>
      <c r="AL43" s="85">
        <f t="shared" si="26"/>
        <v>50</v>
      </c>
      <c r="AM43" s="85">
        <f t="shared" si="27"/>
        <v>50</v>
      </c>
      <c r="AN43" s="82"/>
      <c r="AO43" s="82"/>
    </row>
    <row r="44" spans="1:41" s="77" customFormat="1" ht="31" x14ac:dyDescent="0.35">
      <c r="A44" s="78">
        <v>14</v>
      </c>
      <c r="B44" s="79" t="s">
        <v>350</v>
      </c>
      <c r="C44" s="81" t="s">
        <v>41</v>
      </c>
      <c r="D44" s="81" t="s">
        <v>261</v>
      </c>
      <c r="E44" s="78">
        <v>2024</v>
      </c>
      <c r="F44" s="78">
        <v>2025</v>
      </c>
      <c r="G44" s="82"/>
      <c r="H44" s="81" t="s">
        <v>352</v>
      </c>
      <c r="I44" s="84">
        <f t="shared" si="16"/>
        <v>1700</v>
      </c>
      <c r="J44" s="84">
        <v>1700</v>
      </c>
      <c r="K44" s="82"/>
      <c r="L44" s="82"/>
      <c r="M44" s="85">
        <f t="shared" si="17"/>
        <v>1650</v>
      </c>
      <c r="N44" s="82"/>
      <c r="O44" s="82"/>
      <c r="P44" s="82"/>
      <c r="Q44" s="82"/>
      <c r="R44" s="82"/>
      <c r="S44" s="82"/>
      <c r="T44" s="82"/>
      <c r="U44" s="82"/>
      <c r="V44" s="82"/>
      <c r="W44" s="82"/>
      <c r="X44" s="82"/>
      <c r="Y44" s="82"/>
      <c r="Z44" s="82"/>
      <c r="AA44" s="82"/>
      <c r="AB44" s="82"/>
      <c r="AC44" s="82"/>
      <c r="AD44" s="82"/>
      <c r="AE44" s="84">
        <v>1650</v>
      </c>
      <c r="AF44" s="82"/>
      <c r="AG44" s="84">
        <f t="shared" si="21"/>
        <v>1650</v>
      </c>
      <c r="AH44" s="84">
        <f t="shared" si="24"/>
        <v>1650</v>
      </c>
      <c r="AI44" s="82"/>
      <c r="AJ44" s="85">
        <f t="shared" si="25"/>
        <v>50</v>
      </c>
      <c r="AK44" s="82"/>
      <c r="AL44" s="85">
        <f t="shared" si="26"/>
        <v>50</v>
      </c>
      <c r="AM44" s="85">
        <f t="shared" si="27"/>
        <v>50</v>
      </c>
      <c r="AN44" s="82"/>
      <c r="AO44" s="82"/>
    </row>
    <row r="45" spans="1:41" s="77" customFormat="1" ht="46.5" x14ac:dyDescent="0.35">
      <c r="A45" s="78">
        <v>15</v>
      </c>
      <c r="B45" s="79" t="s">
        <v>353</v>
      </c>
      <c r="C45" s="81" t="s">
        <v>41</v>
      </c>
      <c r="D45" s="81" t="s">
        <v>132</v>
      </c>
      <c r="E45" s="78">
        <v>2024</v>
      </c>
      <c r="F45" s="78">
        <v>2025</v>
      </c>
      <c r="G45" s="82"/>
      <c r="H45" s="81" t="s">
        <v>355</v>
      </c>
      <c r="I45" s="84">
        <f t="shared" si="16"/>
        <v>2900</v>
      </c>
      <c r="J45" s="84">
        <v>2900</v>
      </c>
      <c r="K45" s="82"/>
      <c r="L45" s="82"/>
      <c r="M45" s="85">
        <f t="shared" si="17"/>
        <v>2000</v>
      </c>
      <c r="N45" s="82"/>
      <c r="O45" s="82"/>
      <c r="P45" s="82"/>
      <c r="Q45" s="82"/>
      <c r="R45" s="82"/>
      <c r="S45" s="82"/>
      <c r="T45" s="82"/>
      <c r="U45" s="82"/>
      <c r="V45" s="82"/>
      <c r="W45" s="82"/>
      <c r="X45" s="82"/>
      <c r="Y45" s="82"/>
      <c r="Z45" s="82"/>
      <c r="AA45" s="82"/>
      <c r="AB45" s="82"/>
      <c r="AC45" s="82"/>
      <c r="AD45" s="82"/>
      <c r="AE45" s="84">
        <v>2000</v>
      </c>
      <c r="AF45" s="82"/>
      <c r="AG45" s="84">
        <f t="shared" si="21"/>
        <v>2000</v>
      </c>
      <c r="AH45" s="84">
        <f t="shared" si="24"/>
        <v>2000</v>
      </c>
      <c r="AI45" s="82"/>
      <c r="AJ45" s="85">
        <f t="shared" si="25"/>
        <v>900</v>
      </c>
      <c r="AK45" s="82"/>
      <c r="AL45" s="85">
        <f t="shared" si="26"/>
        <v>900</v>
      </c>
      <c r="AM45" s="85">
        <f t="shared" si="27"/>
        <v>900</v>
      </c>
      <c r="AN45" s="82"/>
      <c r="AO45" s="82"/>
    </row>
    <row r="46" spans="1:41" s="77" customFormat="1" ht="46.5" x14ac:dyDescent="0.35">
      <c r="A46" s="78">
        <v>16</v>
      </c>
      <c r="B46" s="79" t="s">
        <v>354</v>
      </c>
      <c r="C46" s="81" t="s">
        <v>41</v>
      </c>
      <c r="D46" s="81" t="s">
        <v>132</v>
      </c>
      <c r="E46" s="78">
        <v>2024</v>
      </c>
      <c r="F46" s="78">
        <v>2025</v>
      </c>
      <c r="G46" s="82"/>
      <c r="H46" s="81" t="s">
        <v>356</v>
      </c>
      <c r="I46" s="84">
        <f t="shared" si="16"/>
        <v>2550</v>
      </c>
      <c r="J46" s="84">
        <v>2550</v>
      </c>
      <c r="K46" s="82"/>
      <c r="L46" s="82"/>
      <c r="M46" s="85">
        <f t="shared" si="17"/>
        <v>1000</v>
      </c>
      <c r="N46" s="82"/>
      <c r="O46" s="82"/>
      <c r="P46" s="82"/>
      <c r="Q46" s="82"/>
      <c r="R46" s="82"/>
      <c r="S46" s="82"/>
      <c r="T46" s="82"/>
      <c r="U46" s="82"/>
      <c r="V46" s="82"/>
      <c r="W46" s="82"/>
      <c r="X46" s="82"/>
      <c r="Y46" s="82"/>
      <c r="Z46" s="82"/>
      <c r="AA46" s="82"/>
      <c r="AB46" s="82"/>
      <c r="AC46" s="82"/>
      <c r="AD46" s="82"/>
      <c r="AE46" s="84">
        <v>1000</v>
      </c>
      <c r="AF46" s="82"/>
      <c r="AG46" s="84">
        <f t="shared" si="21"/>
        <v>1000</v>
      </c>
      <c r="AH46" s="84">
        <f t="shared" si="24"/>
        <v>1000</v>
      </c>
      <c r="AI46" s="82"/>
      <c r="AJ46" s="85">
        <f t="shared" si="25"/>
        <v>1550</v>
      </c>
      <c r="AK46" s="82"/>
      <c r="AL46" s="85">
        <f t="shared" si="26"/>
        <v>1550</v>
      </c>
      <c r="AM46" s="85">
        <f t="shared" si="27"/>
        <v>1550</v>
      </c>
      <c r="AN46" s="82"/>
      <c r="AO46" s="82"/>
    </row>
    <row r="47" spans="1:41" s="77" customFormat="1" ht="46.5" x14ac:dyDescent="0.35">
      <c r="A47" s="78">
        <v>17</v>
      </c>
      <c r="B47" s="79" t="s">
        <v>357</v>
      </c>
      <c r="C47" s="81" t="s">
        <v>41</v>
      </c>
      <c r="D47" s="81" t="s">
        <v>320</v>
      </c>
      <c r="E47" s="78">
        <v>2024</v>
      </c>
      <c r="F47" s="78">
        <v>2025</v>
      </c>
      <c r="G47" s="82"/>
      <c r="H47" s="81" t="s">
        <v>358</v>
      </c>
      <c r="I47" s="84">
        <f t="shared" si="16"/>
        <v>1500</v>
      </c>
      <c r="J47" s="84">
        <v>1500</v>
      </c>
      <c r="K47" s="82"/>
      <c r="L47" s="82"/>
      <c r="M47" s="85">
        <f t="shared" ref="M47:M79" si="28">+U47+Z47+AE47</f>
        <v>1450</v>
      </c>
      <c r="N47" s="82"/>
      <c r="O47" s="82"/>
      <c r="P47" s="82"/>
      <c r="Q47" s="82"/>
      <c r="R47" s="82"/>
      <c r="S47" s="82"/>
      <c r="T47" s="82"/>
      <c r="U47" s="82"/>
      <c r="V47" s="82"/>
      <c r="W47" s="82"/>
      <c r="X47" s="82"/>
      <c r="Y47" s="82"/>
      <c r="Z47" s="82"/>
      <c r="AA47" s="82"/>
      <c r="AB47" s="82"/>
      <c r="AC47" s="82"/>
      <c r="AD47" s="82"/>
      <c r="AE47" s="84">
        <v>1450</v>
      </c>
      <c r="AF47" s="82"/>
      <c r="AG47" s="84">
        <f t="shared" si="21"/>
        <v>1450</v>
      </c>
      <c r="AH47" s="84">
        <f t="shared" si="24"/>
        <v>1450</v>
      </c>
      <c r="AI47" s="82"/>
      <c r="AJ47" s="85">
        <f t="shared" si="25"/>
        <v>50</v>
      </c>
      <c r="AK47" s="82"/>
      <c r="AL47" s="85">
        <f t="shared" si="26"/>
        <v>50</v>
      </c>
      <c r="AM47" s="85">
        <f t="shared" si="27"/>
        <v>50</v>
      </c>
      <c r="AN47" s="82"/>
      <c r="AO47" s="82"/>
    </row>
    <row r="48" spans="1:41" s="77" customFormat="1" ht="31" x14ac:dyDescent="0.35">
      <c r="A48" s="78">
        <v>18</v>
      </c>
      <c r="B48" s="79" t="s">
        <v>369</v>
      </c>
      <c r="C48" s="81" t="s">
        <v>41</v>
      </c>
      <c r="D48" s="81" t="s">
        <v>261</v>
      </c>
      <c r="E48" s="78">
        <v>2024</v>
      </c>
      <c r="F48" s="78">
        <v>2025</v>
      </c>
      <c r="G48" s="82"/>
      <c r="H48" s="81" t="s">
        <v>385</v>
      </c>
      <c r="I48" s="85">
        <f t="shared" si="16"/>
        <v>1600</v>
      </c>
      <c r="J48" s="84">
        <v>1600</v>
      </c>
      <c r="K48" s="82"/>
      <c r="L48" s="82"/>
      <c r="M48" s="85">
        <f t="shared" si="28"/>
        <v>0</v>
      </c>
      <c r="N48" s="82"/>
      <c r="O48" s="82"/>
      <c r="P48" s="82"/>
      <c r="Q48" s="82"/>
      <c r="R48" s="82"/>
      <c r="S48" s="82"/>
      <c r="T48" s="82"/>
      <c r="U48" s="82"/>
      <c r="V48" s="82"/>
      <c r="W48" s="82"/>
      <c r="X48" s="82"/>
      <c r="Y48" s="82"/>
      <c r="Z48" s="82"/>
      <c r="AA48" s="82"/>
      <c r="AB48" s="82"/>
      <c r="AC48" s="82"/>
      <c r="AD48" s="82"/>
      <c r="AE48" s="82"/>
      <c r="AF48" s="82"/>
      <c r="AG48" s="82"/>
      <c r="AH48" s="82"/>
      <c r="AI48" s="82"/>
      <c r="AJ48" s="85">
        <f t="shared" si="25"/>
        <v>1600</v>
      </c>
      <c r="AK48" s="82"/>
      <c r="AL48" s="85">
        <f t="shared" si="26"/>
        <v>1600</v>
      </c>
      <c r="AM48" s="85">
        <f t="shared" si="27"/>
        <v>1600</v>
      </c>
      <c r="AN48" s="82"/>
      <c r="AO48" s="82"/>
    </row>
    <row r="49" spans="1:41" s="77" customFormat="1" ht="62" x14ac:dyDescent="0.35">
      <c r="A49" s="78">
        <v>19</v>
      </c>
      <c r="B49" s="79" t="s">
        <v>370</v>
      </c>
      <c r="C49" s="81" t="s">
        <v>41</v>
      </c>
      <c r="D49" s="81" t="s">
        <v>181</v>
      </c>
      <c r="E49" s="78">
        <v>2024</v>
      </c>
      <c r="F49" s="78">
        <v>2025</v>
      </c>
      <c r="G49" s="82"/>
      <c r="H49" s="81" t="s">
        <v>386</v>
      </c>
      <c r="I49" s="85">
        <f t="shared" ref="I49:I61" si="29">+J49</f>
        <v>4000</v>
      </c>
      <c r="J49" s="84">
        <v>4000</v>
      </c>
      <c r="K49" s="82"/>
      <c r="L49" s="82"/>
      <c r="M49" s="85">
        <f t="shared" si="28"/>
        <v>0</v>
      </c>
      <c r="N49" s="82"/>
      <c r="O49" s="82"/>
      <c r="P49" s="82"/>
      <c r="Q49" s="82"/>
      <c r="R49" s="82"/>
      <c r="S49" s="82"/>
      <c r="T49" s="82"/>
      <c r="U49" s="82"/>
      <c r="V49" s="82"/>
      <c r="W49" s="82"/>
      <c r="X49" s="82"/>
      <c r="Y49" s="82"/>
      <c r="Z49" s="82"/>
      <c r="AA49" s="82"/>
      <c r="AB49" s="82"/>
      <c r="AC49" s="82"/>
      <c r="AD49" s="82"/>
      <c r="AE49" s="82"/>
      <c r="AF49" s="82"/>
      <c r="AG49" s="82"/>
      <c r="AH49" s="82"/>
      <c r="AI49" s="82"/>
      <c r="AJ49" s="85">
        <f t="shared" si="25"/>
        <v>4000</v>
      </c>
      <c r="AK49" s="82"/>
      <c r="AL49" s="85">
        <f t="shared" si="26"/>
        <v>4000</v>
      </c>
      <c r="AM49" s="85">
        <f t="shared" si="27"/>
        <v>4000</v>
      </c>
      <c r="AN49" s="82"/>
      <c r="AO49" s="82"/>
    </row>
    <row r="50" spans="1:41" s="77" customFormat="1" ht="31" x14ac:dyDescent="0.35">
      <c r="A50" s="78">
        <v>20</v>
      </c>
      <c r="B50" s="79" t="s">
        <v>371</v>
      </c>
      <c r="C50" s="81" t="s">
        <v>41</v>
      </c>
      <c r="D50" s="81" t="s">
        <v>156</v>
      </c>
      <c r="E50" s="78">
        <v>2024</v>
      </c>
      <c r="F50" s="78">
        <v>2025</v>
      </c>
      <c r="G50" s="82"/>
      <c r="H50" s="81" t="s">
        <v>387</v>
      </c>
      <c r="I50" s="85">
        <f t="shared" si="29"/>
        <v>2700</v>
      </c>
      <c r="J50" s="84">
        <v>2700</v>
      </c>
      <c r="K50" s="82"/>
      <c r="L50" s="82"/>
      <c r="M50" s="85">
        <f t="shared" si="28"/>
        <v>0</v>
      </c>
      <c r="N50" s="82"/>
      <c r="O50" s="82"/>
      <c r="P50" s="82"/>
      <c r="Q50" s="82"/>
      <c r="R50" s="82"/>
      <c r="S50" s="82"/>
      <c r="T50" s="82"/>
      <c r="U50" s="82"/>
      <c r="V50" s="82"/>
      <c r="W50" s="82"/>
      <c r="X50" s="82"/>
      <c r="Y50" s="82"/>
      <c r="Z50" s="82"/>
      <c r="AA50" s="82"/>
      <c r="AB50" s="82"/>
      <c r="AC50" s="82"/>
      <c r="AD50" s="82"/>
      <c r="AE50" s="82"/>
      <c r="AF50" s="82"/>
      <c r="AG50" s="82"/>
      <c r="AH50" s="82"/>
      <c r="AI50" s="82"/>
      <c r="AJ50" s="85">
        <f t="shared" si="25"/>
        <v>2700</v>
      </c>
      <c r="AK50" s="82"/>
      <c r="AL50" s="85">
        <f t="shared" si="26"/>
        <v>2700</v>
      </c>
      <c r="AM50" s="85">
        <f t="shared" si="27"/>
        <v>2700</v>
      </c>
      <c r="AN50" s="82"/>
      <c r="AO50" s="82"/>
    </row>
    <row r="51" spans="1:41" s="77" customFormat="1" ht="46.5" x14ac:dyDescent="0.35">
      <c r="A51" s="78">
        <v>21</v>
      </c>
      <c r="B51" s="79" t="s">
        <v>372</v>
      </c>
      <c r="C51" s="81" t="s">
        <v>41</v>
      </c>
      <c r="D51" s="81" t="s">
        <v>125</v>
      </c>
      <c r="E51" s="78">
        <v>2024</v>
      </c>
      <c r="F51" s="78">
        <v>2025</v>
      </c>
      <c r="G51" s="82"/>
      <c r="H51" s="81" t="s">
        <v>388</v>
      </c>
      <c r="I51" s="85">
        <f t="shared" si="29"/>
        <v>1200</v>
      </c>
      <c r="J51" s="84">
        <v>1200</v>
      </c>
      <c r="K51" s="82"/>
      <c r="L51" s="82"/>
      <c r="M51" s="85">
        <f t="shared" si="28"/>
        <v>0</v>
      </c>
      <c r="N51" s="82"/>
      <c r="O51" s="82"/>
      <c r="P51" s="82"/>
      <c r="Q51" s="82"/>
      <c r="R51" s="82"/>
      <c r="S51" s="82"/>
      <c r="T51" s="82"/>
      <c r="U51" s="82"/>
      <c r="V51" s="82"/>
      <c r="W51" s="82"/>
      <c r="X51" s="82"/>
      <c r="Y51" s="82"/>
      <c r="Z51" s="82"/>
      <c r="AA51" s="82"/>
      <c r="AB51" s="82"/>
      <c r="AC51" s="82"/>
      <c r="AD51" s="82"/>
      <c r="AE51" s="82"/>
      <c r="AF51" s="82"/>
      <c r="AG51" s="82"/>
      <c r="AH51" s="82"/>
      <c r="AI51" s="82"/>
      <c r="AJ51" s="85">
        <f t="shared" si="25"/>
        <v>1200</v>
      </c>
      <c r="AK51" s="82"/>
      <c r="AL51" s="85">
        <f t="shared" si="26"/>
        <v>1200</v>
      </c>
      <c r="AM51" s="85">
        <f t="shared" si="27"/>
        <v>1200</v>
      </c>
      <c r="AN51" s="82"/>
      <c r="AO51" s="82"/>
    </row>
    <row r="52" spans="1:41" s="77" customFormat="1" ht="31" x14ac:dyDescent="0.35">
      <c r="A52" s="78">
        <v>22</v>
      </c>
      <c r="B52" s="79" t="s">
        <v>373</v>
      </c>
      <c r="C52" s="81" t="s">
        <v>41</v>
      </c>
      <c r="D52" s="81" t="s">
        <v>150</v>
      </c>
      <c r="E52" s="78">
        <v>2024</v>
      </c>
      <c r="F52" s="78">
        <v>2025</v>
      </c>
      <c r="G52" s="82"/>
      <c r="H52" s="81" t="s">
        <v>389</v>
      </c>
      <c r="I52" s="85">
        <f t="shared" si="29"/>
        <v>1400</v>
      </c>
      <c r="J52" s="84">
        <v>1400</v>
      </c>
      <c r="K52" s="82"/>
      <c r="L52" s="82"/>
      <c r="M52" s="85">
        <f t="shared" si="28"/>
        <v>0</v>
      </c>
      <c r="N52" s="82"/>
      <c r="O52" s="82"/>
      <c r="P52" s="82"/>
      <c r="Q52" s="82"/>
      <c r="R52" s="82"/>
      <c r="S52" s="82"/>
      <c r="T52" s="82"/>
      <c r="U52" s="82"/>
      <c r="V52" s="82"/>
      <c r="W52" s="82"/>
      <c r="X52" s="82"/>
      <c r="Y52" s="82"/>
      <c r="Z52" s="82"/>
      <c r="AA52" s="82"/>
      <c r="AB52" s="82"/>
      <c r="AC52" s="82"/>
      <c r="AD52" s="82"/>
      <c r="AE52" s="82"/>
      <c r="AF52" s="82"/>
      <c r="AG52" s="82"/>
      <c r="AH52" s="82"/>
      <c r="AI52" s="82"/>
      <c r="AJ52" s="85">
        <f t="shared" si="25"/>
        <v>1400</v>
      </c>
      <c r="AK52" s="82"/>
      <c r="AL52" s="85">
        <f t="shared" si="26"/>
        <v>1400</v>
      </c>
      <c r="AM52" s="85">
        <f t="shared" si="27"/>
        <v>1400</v>
      </c>
      <c r="AN52" s="82"/>
      <c r="AO52" s="82"/>
    </row>
    <row r="53" spans="1:41" s="77" customFormat="1" ht="31" x14ac:dyDescent="0.35">
      <c r="A53" s="78">
        <v>23</v>
      </c>
      <c r="B53" s="79" t="s">
        <v>374</v>
      </c>
      <c r="C53" s="81" t="s">
        <v>41</v>
      </c>
      <c r="D53" s="81" t="s">
        <v>150</v>
      </c>
      <c r="E53" s="78">
        <v>2024</v>
      </c>
      <c r="F53" s="78">
        <v>2025</v>
      </c>
      <c r="G53" s="82"/>
      <c r="H53" s="82"/>
      <c r="I53" s="85">
        <f t="shared" si="29"/>
        <v>5400</v>
      </c>
      <c r="J53" s="84">
        <v>5400</v>
      </c>
      <c r="K53" s="82"/>
      <c r="L53" s="82"/>
      <c r="M53" s="85">
        <f t="shared" si="28"/>
        <v>0</v>
      </c>
      <c r="N53" s="82"/>
      <c r="O53" s="82"/>
      <c r="P53" s="82"/>
      <c r="Q53" s="82"/>
      <c r="R53" s="82"/>
      <c r="S53" s="82"/>
      <c r="T53" s="82"/>
      <c r="U53" s="82"/>
      <c r="V53" s="82"/>
      <c r="W53" s="82"/>
      <c r="X53" s="82"/>
      <c r="Y53" s="82"/>
      <c r="Z53" s="82"/>
      <c r="AA53" s="82"/>
      <c r="AB53" s="82"/>
      <c r="AC53" s="82"/>
      <c r="AD53" s="82"/>
      <c r="AE53" s="82"/>
      <c r="AF53" s="82"/>
      <c r="AG53" s="82"/>
      <c r="AH53" s="82"/>
      <c r="AI53" s="82"/>
      <c r="AJ53" s="85">
        <f t="shared" si="25"/>
        <v>5400</v>
      </c>
      <c r="AK53" s="82"/>
      <c r="AL53" s="85">
        <f t="shared" si="26"/>
        <v>5400</v>
      </c>
      <c r="AM53" s="85">
        <f t="shared" si="27"/>
        <v>5400</v>
      </c>
      <c r="AN53" s="82"/>
      <c r="AO53" s="82"/>
    </row>
    <row r="54" spans="1:41" s="77" customFormat="1" ht="31" x14ac:dyDescent="0.35">
      <c r="A54" s="78">
        <v>24</v>
      </c>
      <c r="B54" s="79" t="s">
        <v>375</v>
      </c>
      <c r="C54" s="81" t="s">
        <v>41</v>
      </c>
      <c r="D54" s="81" t="s">
        <v>150</v>
      </c>
      <c r="E54" s="78">
        <v>2024</v>
      </c>
      <c r="F54" s="78">
        <v>2025</v>
      </c>
      <c r="G54" s="82"/>
      <c r="H54" s="82"/>
      <c r="I54" s="85">
        <f t="shared" si="29"/>
        <v>7200</v>
      </c>
      <c r="J54" s="84">
        <v>7200</v>
      </c>
      <c r="K54" s="82"/>
      <c r="L54" s="82"/>
      <c r="M54" s="85">
        <f t="shared" si="28"/>
        <v>0</v>
      </c>
      <c r="N54" s="82"/>
      <c r="O54" s="82"/>
      <c r="P54" s="82"/>
      <c r="Q54" s="82"/>
      <c r="R54" s="82"/>
      <c r="S54" s="82"/>
      <c r="T54" s="82"/>
      <c r="U54" s="82"/>
      <c r="V54" s="82"/>
      <c r="W54" s="82"/>
      <c r="X54" s="82"/>
      <c r="Y54" s="82"/>
      <c r="Z54" s="82"/>
      <c r="AA54" s="82"/>
      <c r="AB54" s="82"/>
      <c r="AC54" s="82"/>
      <c r="AD54" s="82"/>
      <c r="AE54" s="82"/>
      <c r="AF54" s="82"/>
      <c r="AG54" s="82"/>
      <c r="AH54" s="82"/>
      <c r="AI54" s="82"/>
      <c r="AJ54" s="85">
        <f t="shared" si="25"/>
        <v>7200</v>
      </c>
      <c r="AK54" s="82"/>
      <c r="AL54" s="85">
        <f t="shared" si="26"/>
        <v>7200</v>
      </c>
      <c r="AM54" s="85">
        <f t="shared" si="27"/>
        <v>7200</v>
      </c>
      <c r="AN54" s="82"/>
      <c r="AO54" s="82"/>
    </row>
    <row r="55" spans="1:41" s="77" customFormat="1" ht="31" x14ac:dyDescent="0.35">
      <c r="A55" s="78">
        <v>25</v>
      </c>
      <c r="B55" s="79" t="s">
        <v>376</v>
      </c>
      <c r="C55" s="81" t="s">
        <v>41</v>
      </c>
      <c r="D55" s="81" t="s">
        <v>383</v>
      </c>
      <c r="E55" s="78">
        <v>2024</v>
      </c>
      <c r="F55" s="78">
        <v>2025</v>
      </c>
      <c r="G55" s="82"/>
      <c r="H55" s="82"/>
      <c r="I55" s="85">
        <f t="shared" si="29"/>
        <v>1300</v>
      </c>
      <c r="J55" s="84">
        <v>1300</v>
      </c>
      <c r="K55" s="82"/>
      <c r="L55" s="82"/>
      <c r="M55" s="85">
        <f t="shared" si="28"/>
        <v>0</v>
      </c>
      <c r="N55" s="82"/>
      <c r="O55" s="82"/>
      <c r="P55" s="82"/>
      <c r="Q55" s="82"/>
      <c r="R55" s="82"/>
      <c r="S55" s="82"/>
      <c r="T55" s="82"/>
      <c r="U55" s="82"/>
      <c r="V55" s="82"/>
      <c r="W55" s="82"/>
      <c r="X55" s="82"/>
      <c r="Y55" s="82"/>
      <c r="Z55" s="82"/>
      <c r="AA55" s="82"/>
      <c r="AB55" s="82"/>
      <c r="AC55" s="82"/>
      <c r="AD55" s="82"/>
      <c r="AE55" s="82"/>
      <c r="AF55" s="82"/>
      <c r="AG55" s="82"/>
      <c r="AH55" s="82"/>
      <c r="AI55" s="82"/>
      <c r="AJ55" s="85">
        <f t="shared" si="25"/>
        <v>1300</v>
      </c>
      <c r="AK55" s="82"/>
      <c r="AL55" s="85">
        <f t="shared" si="26"/>
        <v>1300</v>
      </c>
      <c r="AM55" s="85">
        <f t="shared" si="27"/>
        <v>1300</v>
      </c>
      <c r="AN55" s="82"/>
      <c r="AO55" s="82"/>
    </row>
    <row r="56" spans="1:41" s="77" customFormat="1" ht="46.5" x14ac:dyDescent="0.35">
      <c r="A56" s="78">
        <v>26</v>
      </c>
      <c r="B56" s="79" t="s">
        <v>377</v>
      </c>
      <c r="C56" s="81" t="s">
        <v>41</v>
      </c>
      <c r="D56" s="81" t="s">
        <v>125</v>
      </c>
      <c r="E56" s="78">
        <v>2024</v>
      </c>
      <c r="F56" s="78">
        <v>2025</v>
      </c>
      <c r="G56" s="82"/>
      <c r="H56" s="82"/>
      <c r="I56" s="85">
        <f t="shared" si="29"/>
        <v>1300</v>
      </c>
      <c r="J56" s="84">
        <v>1300</v>
      </c>
      <c r="K56" s="82"/>
      <c r="L56" s="82"/>
      <c r="M56" s="85">
        <f t="shared" si="28"/>
        <v>0</v>
      </c>
      <c r="N56" s="82"/>
      <c r="O56" s="82"/>
      <c r="P56" s="82"/>
      <c r="Q56" s="82"/>
      <c r="R56" s="82"/>
      <c r="S56" s="82"/>
      <c r="T56" s="82"/>
      <c r="U56" s="82"/>
      <c r="V56" s="82"/>
      <c r="W56" s="82"/>
      <c r="X56" s="82"/>
      <c r="Y56" s="82"/>
      <c r="Z56" s="82"/>
      <c r="AA56" s="82"/>
      <c r="AB56" s="82"/>
      <c r="AC56" s="82"/>
      <c r="AD56" s="82"/>
      <c r="AE56" s="82"/>
      <c r="AF56" s="82"/>
      <c r="AG56" s="82"/>
      <c r="AH56" s="82"/>
      <c r="AI56" s="82"/>
      <c r="AJ56" s="85">
        <f t="shared" si="25"/>
        <v>1300</v>
      </c>
      <c r="AK56" s="82"/>
      <c r="AL56" s="85">
        <f t="shared" si="26"/>
        <v>1300</v>
      </c>
      <c r="AM56" s="85">
        <f t="shared" si="27"/>
        <v>1300</v>
      </c>
      <c r="AN56" s="82"/>
      <c r="AO56" s="82"/>
    </row>
    <row r="57" spans="1:41" s="77" customFormat="1" ht="31" x14ac:dyDescent="0.35">
      <c r="A57" s="78">
        <v>27</v>
      </c>
      <c r="B57" s="79" t="s">
        <v>378</v>
      </c>
      <c r="C57" s="81" t="s">
        <v>41</v>
      </c>
      <c r="D57" s="81" t="s">
        <v>384</v>
      </c>
      <c r="E57" s="78">
        <v>2024</v>
      </c>
      <c r="F57" s="78">
        <v>2025</v>
      </c>
      <c r="G57" s="82"/>
      <c r="H57" s="82"/>
      <c r="I57" s="85">
        <f t="shared" si="29"/>
        <v>1300</v>
      </c>
      <c r="J57" s="84">
        <v>1300</v>
      </c>
      <c r="K57" s="82"/>
      <c r="L57" s="82"/>
      <c r="M57" s="85">
        <f t="shared" si="28"/>
        <v>0</v>
      </c>
      <c r="N57" s="82"/>
      <c r="O57" s="82"/>
      <c r="P57" s="82"/>
      <c r="Q57" s="82"/>
      <c r="R57" s="82"/>
      <c r="S57" s="82"/>
      <c r="T57" s="82"/>
      <c r="U57" s="82"/>
      <c r="V57" s="82"/>
      <c r="W57" s="82"/>
      <c r="X57" s="82"/>
      <c r="Y57" s="82"/>
      <c r="Z57" s="82"/>
      <c r="AA57" s="82"/>
      <c r="AB57" s="82"/>
      <c r="AC57" s="82"/>
      <c r="AD57" s="82"/>
      <c r="AE57" s="82"/>
      <c r="AF57" s="82"/>
      <c r="AG57" s="82"/>
      <c r="AH57" s="82"/>
      <c r="AI57" s="82"/>
      <c r="AJ57" s="85">
        <f t="shared" si="25"/>
        <v>1300</v>
      </c>
      <c r="AK57" s="82"/>
      <c r="AL57" s="85">
        <f t="shared" si="26"/>
        <v>1300</v>
      </c>
      <c r="AM57" s="85">
        <f t="shared" si="27"/>
        <v>1300</v>
      </c>
      <c r="AN57" s="82"/>
      <c r="AO57" s="82"/>
    </row>
    <row r="58" spans="1:41" s="77" customFormat="1" ht="46.5" x14ac:dyDescent="0.35">
      <c r="A58" s="78">
        <v>28</v>
      </c>
      <c r="B58" s="79" t="s">
        <v>379</v>
      </c>
      <c r="C58" s="81" t="s">
        <v>41</v>
      </c>
      <c r="D58" s="81" t="s">
        <v>254</v>
      </c>
      <c r="E58" s="78">
        <v>2024</v>
      </c>
      <c r="F58" s="78">
        <v>2025</v>
      </c>
      <c r="G58" s="82"/>
      <c r="H58" s="82"/>
      <c r="I58" s="85">
        <f t="shared" si="29"/>
        <v>5400</v>
      </c>
      <c r="J58" s="84">
        <v>5400</v>
      </c>
      <c r="K58" s="82"/>
      <c r="L58" s="82"/>
      <c r="M58" s="85">
        <f t="shared" si="28"/>
        <v>0</v>
      </c>
      <c r="N58" s="82"/>
      <c r="O58" s="82"/>
      <c r="P58" s="82"/>
      <c r="Q58" s="82"/>
      <c r="R58" s="82"/>
      <c r="S58" s="82"/>
      <c r="T58" s="82"/>
      <c r="U58" s="82"/>
      <c r="V58" s="82"/>
      <c r="W58" s="82"/>
      <c r="X58" s="82"/>
      <c r="Y58" s="82"/>
      <c r="Z58" s="82"/>
      <c r="AA58" s="82"/>
      <c r="AB58" s="82"/>
      <c r="AC58" s="82"/>
      <c r="AD58" s="82"/>
      <c r="AE58" s="82"/>
      <c r="AF58" s="82"/>
      <c r="AG58" s="82"/>
      <c r="AH58" s="82"/>
      <c r="AI58" s="82"/>
      <c r="AJ58" s="85">
        <f t="shared" si="25"/>
        <v>5400</v>
      </c>
      <c r="AK58" s="82"/>
      <c r="AL58" s="85">
        <f t="shared" si="26"/>
        <v>5400</v>
      </c>
      <c r="AM58" s="85">
        <f t="shared" si="27"/>
        <v>5400</v>
      </c>
      <c r="AN58" s="82"/>
      <c r="AO58" s="82"/>
    </row>
    <row r="59" spans="1:41" s="77" customFormat="1" ht="46.5" x14ac:dyDescent="0.35">
      <c r="A59" s="78">
        <v>29</v>
      </c>
      <c r="B59" s="79" t="s">
        <v>380</v>
      </c>
      <c r="C59" s="81" t="s">
        <v>41</v>
      </c>
      <c r="D59" s="81" t="s">
        <v>254</v>
      </c>
      <c r="E59" s="78">
        <v>2024</v>
      </c>
      <c r="F59" s="78">
        <v>2025</v>
      </c>
      <c r="G59" s="82"/>
      <c r="H59" s="82"/>
      <c r="I59" s="85">
        <f t="shared" si="29"/>
        <v>1500</v>
      </c>
      <c r="J59" s="84">
        <v>1500</v>
      </c>
      <c r="K59" s="82"/>
      <c r="L59" s="82"/>
      <c r="M59" s="85">
        <f t="shared" si="28"/>
        <v>0</v>
      </c>
      <c r="N59" s="82"/>
      <c r="O59" s="82"/>
      <c r="P59" s="82"/>
      <c r="Q59" s="82"/>
      <c r="R59" s="82"/>
      <c r="S59" s="82"/>
      <c r="T59" s="82"/>
      <c r="U59" s="82"/>
      <c r="V59" s="82"/>
      <c r="W59" s="82"/>
      <c r="X59" s="82"/>
      <c r="Y59" s="82"/>
      <c r="Z59" s="82"/>
      <c r="AA59" s="82"/>
      <c r="AB59" s="82"/>
      <c r="AC59" s="82"/>
      <c r="AD59" s="82"/>
      <c r="AE59" s="82"/>
      <c r="AF59" s="82"/>
      <c r="AG59" s="82"/>
      <c r="AH59" s="82"/>
      <c r="AI59" s="82"/>
      <c r="AJ59" s="85">
        <f t="shared" si="25"/>
        <v>1500</v>
      </c>
      <c r="AK59" s="82"/>
      <c r="AL59" s="85">
        <f t="shared" si="26"/>
        <v>1500</v>
      </c>
      <c r="AM59" s="85">
        <f t="shared" si="27"/>
        <v>1500</v>
      </c>
      <c r="AN59" s="82"/>
      <c r="AO59" s="82"/>
    </row>
    <row r="60" spans="1:41" s="77" customFormat="1" ht="46.5" x14ac:dyDescent="0.35">
      <c r="A60" s="78">
        <v>30</v>
      </c>
      <c r="B60" s="79" t="s">
        <v>381</v>
      </c>
      <c r="C60" s="81" t="s">
        <v>41</v>
      </c>
      <c r="D60" s="81" t="s">
        <v>320</v>
      </c>
      <c r="E60" s="78">
        <v>2024</v>
      </c>
      <c r="F60" s="78">
        <v>2025</v>
      </c>
      <c r="G60" s="82"/>
      <c r="H60" s="82"/>
      <c r="I60" s="85">
        <f t="shared" si="29"/>
        <v>2800</v>
      </c>
      <c r="J60" s="84">
        <v>2800</v>
      </c>
      <c r="K60" s="82"/>
      <c r="L60" s="82"/>
      <c r="M60" s="85">
        <f t="shared" si="28"/>
        <v>0</v>
      </c>
      <c r="N60" s="82"/>
      <c r="O60" s="82"/>
      <c r="P60" s="82"/>
      <c r="Q60" s="82"/>
      <c r="R60" s="82"/>
      <c r="S60" s="82"/>
      <c r="T60" s="82"/>
      <c r="U60" s="82"/>
      <c r="V60" s="82"/>
      <c r="W60" s="82"/>
      <c r="X60" s="82"/>
      <c r="Y60" s="82"/>
      <c r="Z60" s="82"/>
      <c r="AA60" s="82"/>
      <c r="AB60" s="82"/>
      <c r="AC60" s="82"/>
      <c r="AD60" s="82"/>
      <c r="AE60" s="82"/>
      <c r="AF60" s="82"/>
      <c r="AG60" s="82"/>
      <c r="AH60" s="82"/>
      <c r="AI60" s="82"/>
      <c r="AJ60" s="85">
        <f t="shared" si="25"/>
        <v>2800</v>
      </c>
      <c r="AK60" s="82"/>
      <c r="AL60" s="85">
        <f t="shared" si="26"/>
        <v>2800</v>
      </c>
      <c r="AM60" s="85">
        <f t="shared" si="27"/>
        <v>2800</v>
      </c>
      <c r="AN60" s="82"/>
      <c r="AO60" s="82"/>
    </row>
    <row r="61" spans="1:41" s="77" customFormat="1" ht="46.5" x14ac:dyDescent="0.35">
      <c r="A61" s="78">
        <v>31</v>
      </c>
      <c r="B61" s="79" t="s">
        <v>382</v>
      </c>
      <c r="C61" s="81" t="s">
        <v>41</v>
      </c>
      <c r="D61" s="81" t="s">
        <v>125</v>
      </c>
      <c r="E61" s="78">
        <v>2024</v>
      </c>
      <c r="F61" s="78">
        <v>2025</v>
      </c>
      <c r="G61" s="82"/>
      <c r="H61" s="82"/>
      <c r="I61" s="85">
        <f t="shared" si="29"/>
        <v>4202</v>
      </c>
      <c r="J61" s="84">
        <v>4202</v>
      </c>
      <c r="K61" s="82"/>
      <c r="L61" s="82"/>
      <c r="M61" s="85">
        <f t="shared" si="28"/>
        <v>0</v>
      </c>
      <c r="N61" s="82"/>
      <c r="O61" s="82"/>
      <c r="P61" s="82"/>
      <c r="Q61" s="82"/>
      <c r="R61" s="82"/>
      <c r="S61" s="82"/>
      <c r="T61" s="82"/>
      <c r="U61" s="82"/>
      <c r="V61" s="82"/>
      <c r="W61" s="82"/>
      <c r="X61" s="82"/>
      <c r="Y61" s="82"/>
      <c r="Z61" s="82"/>
      <c r="AA61" s="82"/>
      <c r="AB61" s="82"/>
      <c r="AC61" s="82"/>
      <c r="AD61" s="82"/>
      <c r="AE61" s="82"/>
      <c r="AF61" s="82"/>
      <c r="AG61" s="82"/>
      <c r="AH61" s="82"/>
      <c r="AI61" s="82"/>
      <c r="AJ61" s="85">
        <f t="shared" si="25"/>
        <v>4202</v>
      </c>
      <c r="AK61" s="82"/>
      <c r="AL61" s="85">
        <f t="shared" si="26"/>
        <v>4202</v>
      </c>
      <c r="AM61" s="85">
        <f t="shared" si="27"/>
        <v>4202</v>
      </c>
      <c r="AN61" s="82"/>
      <c r="AO61" s="82"/>
    </row>
    <row r="62" spans="1:41" s="97" customFormat="1" x14ac:dyDescent="0.35">
      <c r="A62" s="98" t="s">
        <v>157</v>
      </c>
      <c r="B62" s="99" t="s">
        <v>311</v>
      </c>
      <c r="C62" s="99"/>
      <c r="D62" s="100"/>
      <c r="E62" s="100"/>
      <c r="F62" s="100"/>
      <c r="G62" s="100"/>
      <c r="H62" s="100"/>
      <c r="I62" s="101">
        <f>SUM(I63:I72)</f>
        <v>16664.2</v>
      </c>
      <c r="J62" s="101">
        <f t="shared" ref="J62:AN62" si="30">SUM(J63:J72)</f>
        <v>16664.2</v>
      </c>
      <c r="K62" s="101">
        <f t="shared" si="30"/>
        <v>0</v>
      </c>
      <c r="L62" s="101">
        <f t="shared" si="30"/>
        <v>0</v>
      </c>
      <c r="M62" s="101">
        <f t="shared" si="30"/>
        <v>7110</v>
      </c>
      <c r="N62" s="101">
        <f t="shared" si="30"/>
        <v>0</v>
      </c>
      <c r="O62" s="101">
        <f t="shared" si="30"/>
        <v>0</v>
      </c>
      <c r="P62" s="101">
        <f t="shared" si="30"/>
        <v>0</v>
      </c>
      <c r="Q62" s="101">
        <f t="shared" si="30"/>
        <v>0</v>
      </c>
      <c r="R62" s="101">
        <f t="shared" si="30"/>
        <v>0</v>
      </c>
      <c r="S62" s="101">
        <f t="shared" si="30"/>
        <v>0</v>
      </c>
      <c r="T62" s="101">
        <f t="shared" si="30"/>
        <v>0</v>
      </c>
      <c r="U62" s="101">
        <f t="shared" si="30"/>
        <v>0</v>
      </c>
      <c r="V62" s="101">
        <f t="shared" si="30"/>
        <v>0</v>
      </c>
      <c r="W62" s="101">
        <f t="shared" si="30"/>
        <v>0</v>
      </c>
      <c r="X62" s="101">
        <f t="shared" si="30"/>
        <v>0</v>
      </c>
      <c r="Y62" s="101">
        <f t="shared" si="30"/>
        <v>0</v>
      </c>
      <c r="Z62" s="101">
        <f t="shared" si="30"/>
        <v>0</v>
      </c>
      <c r="AA62" s="101">
        <f t="shared" si="30"/>
        <v>0</v>
      </c>
      <c r="AB62" s="101">
        <f t="shared" si="30"/>
        <v>0</v>
      </c>
      <c r="AC62" s="101">
        <f t="shared" si="30"/>
        <v>0</v>
      </c>
      <c r="AD62" s="101">
        <f t="shared" si="30"/>
        <v>0</v>
      </c>
      <c r="AE62" s="101">
        <f t="shared" si="30"/>
        <v>7110</v>
      </c>
      <c r="AF62" s="101">
        <f t="shared" si="30"/>
        <v>0</v>
      </c>
      <c r="AG62" s="101">
        <f t="shared" si="30"/>
        <v>7110</v>
      </c>
      <c r="AH62" s="101">
        <f t="shared" si="30"/>
        <v>7110</v>
      </c>
      <c r="AI62" s="101">
        <f t="shared" si="30"/>
        <v>0</v>
      </c>
      <c r="AJ62" s="101">
        <f t="shared" si="30"/>
        <v>10659.6</v>
      </c>
      <c r="AK62" s="101">
        <f t="shared" si="30"/>
        <v>0</v>
      </c>
      <c r="AL62" s="101">
        <f t="shared" si="30"/>
        <v>10659.6</v>
      </c>
      <c r="AM62" s="101">
        <f t="shared" si="30"/>
        <v>10659.6</v>
      </c>
      <c r="AN62" s="101">
        <f t="shared" si="30"/>
        <v>0</v>
      </c>
      <c r="AO62" s="100"/>
    </row>
    <row r="63" spans="1:41" s="77" customFormat="1" ht="31" x14ac:dyDescent="0.35">
      <c r="A63" s="78">
        <v>1</v>
      </c>
      <c r="B63" s="79" t="s">
        <v>359</v>
      </c>
      <c r="C63" s="81" t="s">
        <v>41</v>
      </c>
      <c r="D63" s="81" t="s">
        <v>126</v>
      </c>
      <c r="E63" s="78">
        <v>2024</v>
      </c>
      <c r="F63" s="78">
        <v>2025</v>
      </c>
      <c r="G63" s="82"/>
      <c r="H63" s="81" t="s">
        <v>364</v>
      </c>
      <c r="I63" s="85">
        <f>+J63</f>
        <v>900</v>
      </c>
      <c r="J63" s="85">
        <v>900</v>
      </c>
      <c r="K63" s="82"/>
      <c r="L63" s="82"/>
      <c r="M63" s="85">
        <f t="shared" si="28"/>
        <v>1000</v>
      </c>
      <c r="N63" s="82"/>
      <c r="O63" s="82"/>
      <c r="P63" s="82"/>
      <c r="Q63" s="82"/>
      <c r="R63" s="82"/>
      <c r="S63" s="82"/>
      <c r="T63" s="82"/>
      <c r="U63" s="82"/>
      <c r="V63" s="82"/>
      <c r="W63" s="82"/>
      <c r="X63" s="82"/>
      <c r="Y63" s="82"/>
      <c r="Z63" s="82"/>
      <c r="AA63" s="82"/>
      <c r="AB63" s="82"/>
      <c r="AC63" s="82"/>
      <c r="AD63" s="82"/>
      <c r="AE63" s="84">
        <v>1000</v>
      </c>
      <c r="AF63" s="82"/>
      <c r="AG63" s="85">
        <f>+AH63</f>
        <v>1000</v>
      </c>
      <c r="AH63" s="85">
        <f>+AE63</f>
        <v>1000</v>
      </c>
      <c r="AI63" s="82"/>
      <c r="AJ63" s="85"/>
      <c r="AK63" s="82"/>
      <c r="AL63" s="85"/>
      <c r="AM63" s="85"/>
      <c r="AN63" s="82"/>
      <c r="AO63" s="82"/>
    </row>
    <row r="64" spans="1:41" s="77" customFormat="1" ht="46.5" x14ac:dyDescent="0.35">
      <c r="A64" s="78">
        <v>2</v>
      </c>
      <c r="B64" s="79" t="s">
        <v>360</v>
      </c>
      <c r="C64" s="81" t="s">
        <v>41</v>
      </c>
      <c r="D64" s="81" t="s">
        <v>254</v>
      </c>
      <c r="E64" s="78">
        <v>2024</v>
      </c>
      <c r="F64" s="78">
        <v>2025</v>
      </c>
      <c r="G64" s="82"/>
      <c r="H64" s="81" t="s">
        <v>365</v>
      </c>
      <c r="I64" s="85">
        <f t="shared" ref="I64:I67" si="31">+J64</f>
        <v>1300</v>
      </c>
      <c r="J64" s="85">
        <v>1300</v>
      </c>
      <c r="K64" s="82"/>
      <c r="L64" s="82"/>
      <c r="M64" s="85">
        <f t="shared" si="28"/>
        <v>1270</v>
      </c>
      <c r="N64" s="82"/>
      <c r="O64" s="82"/>
      <c r="P64" s="82"/>
      <c r="Q64" s="82"/>
      <c r="R64" s="82"/>
      <c r="S64" s="82"/>
      <c r="T64" s="82"/>
      <c r="U64" s="82"/>
      <c r="V64" s="82"/>
      <c r="W64" s="82"/>
      <c r="X64" s="82"/>
      <c r="Y64" s="82"/>
      <c r="Z64" s="82"/>
      <c r="AA64" s="82"/>
      <c r="AB64" s="82"/>
      <c r="AC64" s="82"/>
      <c r="AD64" s="82"/>
      <c r="AE64" s="84">
        <v>1270</v>
      </c>
      <c r="AF64" s="82"/>
      <c r="AG64" s="85">
        <f t="shared" ref="AG64:AG67" si="32">+AH64</f>
        <v>1270</v>
      </c>
      <c r="AH64" s="85">
        <f t="shared" ref="AH64:AH67" si="33">+AE64</f>
        <v>1270</v>
      </c>
      <c r="AI64" s="82"/>
      <c r="AJ64" s="85">
        <f t="shared" ref="AJ64:AJ72" si="34">+J64-(P64+U64+Z64+AE64)</f>
        <v>30</v>
      </c>
      <c r="AK64" s="82"/>
      <c r="AL64" s="85">
        <f t="shared" ref="AL64:AL72" si="35">+AM64</f>
        <v>30</v>
      </c>
      <c r="AM64" s="85">
        <f t="shared" ref="AM64:AM72" si="36">+AJ64</f>
        <v>30</v>
      </c>
      <c r="AN64" s="82"/>
      <c r="AO64" s="82"/>
    </row>
    <row r="65" spans="1:41" s="77" customFormat="1" ht="46.5" x14ac:dyDescent="0.35">
      <c r="A65" s="78">
        <v>3</v>
      </c>
      <c r="B65" s="79" t="s">
        <v>361</v>
      </c>
      <c r="C65" s="81" t="s">
        <v>41</v>
      </c>
      <c r="D65" s="81" t="s">
        <v>153</v>
      </c>
      <c r="E65" s="78">
        <v>2024</v>
      </c>
      <c r="F65" s="78">
        <v>2025</v>
      </c>
      <c r="G65" s="82"/>
      <c r="H65" s="81" t="s">
        <v>366</v>
      </c>
      <c r="I65" s="85">
        <f t="shared" si="31"/>
        <v>1500</v>
      </c>
      <c r="J65" s="85">
        <v>1500</v>
      </c>
      <c r="K65" s="82"/>
      <c r="L65" s="82"/>
      <c r="M65" s="85">
        <f t="shared" si="28"/>
        <v>1470</v>
      </c>
      <c r="N65" s="82"/>
      <c r="O65" s="82"/>
      <c r="P65" s="82"/>
      <c r="Q65" s="82"/>
      <c r="R65" s="82"/>
      <c r="S65" s="82"/>
      <c r="T65" s="82"/>
      <c r="U65" s="82"/>
      <c r="V65" s="82"/>
      <c r="W65" s="82"/>
      <c r="X65" s="82"/>
      <c r="Y65" s="82"/>
      <c r="Z65" s="82"/>
      <c r="AA65" s="82"/>
      <c r="AB65" s="82"/>
      <c r="AC65" s="82"/>
      <c r="AD65" s="82"/>
      <c r="AE65" s="84">
        <v>1470</v>
      </c>
      <c r="AF65" s="82"/>
      <c r="AG65" s="85">
        <f t="shared" si="32"/>
        <v>1470</v>
      </c>
      <c r="AH65" s="85">
        <f t="shared" si="33"/>
        <v>1470</v>
      </c>
      <c r="AI65" s="82"/>
      <c r="AJ65" s="85">
        <f t="shared" si="34"/>
        <v>30</v>
      </c>
      <c r="AK65" s="82"/>
      <c r="AL65" s="85">
        <f t="shared" si="35"/>
        <v>30</v>
      </c>
      <c r="AM65" s="85">
        <f t="shared" si="36"/>
        <v>30</v>
      </c>
      <c r="AN65" s="82"/>
      <c r="AO65" s="82"/>
    </row>
    <row r="66" spans="1:41" s="77" customFormat="1" ht="46.5" x14ac:dyDescent="0.35">
      <c r="A66" s="78">
        <v>4</v>
      </c>
      <c r="B66" s="79" t="s">
        <v>362</v>
      </c>
      <c r="C66" s="81" t="s">
        <v>41</v>
      </c>
      <c r="D66" s="81" t="s">
        <v>153</v>
      </c>
      <c r="E66" s="78">
        <v>2024</v>
      </c>
      <c r="F66" s="78">
        <v>2025</v>
      </c>
      <c r="G66" s="82"/>
      <c r="H66" s="81" t="s">
        <v>367</v>
      </c>
      <c r="I66" s="85">
        <f t="shared" si="31"/>
        <v>1364.6</v>
      </c>
      <c r="J66" s="85">
        <v>1364.6</v>
      </c>
      <c r="K66" s="82"/>
      <c r="L66" s="82"/>
      <c r="M66" s="85">
        <f t="shared" si="28"/>
        <v>1470</v>
      </c>
      <c r="N66" s="82"/>
      <c r="O66" s="82"/>
      <c r="P66" s="82"/>
      <c r="Q66" s="82"/>
      <c r="R66" s="82"/>
      <c r="S66" s="82"/>
      <c r="T66" s="82"/>
      <c r="U66" s="82"/>
      <c r="V66" s="82"/>
      <c r="W66" s="82"/>
      <c r="X66" s="82"/>
      <c r="Y66" s="82"/>
      <c r="Z66" s="82"/>
      <c r="AA66" s="82"/>
      <c r="AB66" s="82"/>
      <c r="AC66" s="82"/>
      <c r="AD66" s="82"/>
      <c r="AE66" s="84">
        <v>1470</v>
      </c>
      <c r="AF66" s="82"/>
      <c r="AG66" s="85">
        <f t="shared" si="32"/>
        <v>1470</v>
      </c>
      <c r="AH66" s="85">
        <f t="shared" si="33"/>
        <v>1470</v>
      </c>
      <c r="AI66" s="82"/>
      <c r="AJ66" s="85"/>
      <c r="AK66" s="82"/>
      <c r="AL66" s="85"/>
      <c r="AM66" s="85"/>
      <c r="AN66" s="82"/>
      <c r="AO66" s="82"/>
    </row>
    <row r="67" spans="1:41" s="77" customFormat="1" ht="46.5" x14ac:dyDescent="0.35">
      <c r="A67" s="78">
        <v>5</v>
      </c>
      <c r="B67" s="79" t="s">
        <v>363</v>
      </c>
      <c r="C67" s="81" t="s">
        <v>41</v>
      </c>
      <c r="D67" s="81" t="s">
        <v>181</v>
      </c>
      <c r="E67" s="78">
        <v>2024</v>
      </c>
      <c r="F67" s="78">
        <v>2025</v>
      </c>
      <c r="G67" s="82"/>
      <c r="H67" s="81" t="s">
        <v>368</v>
      </c>
      <c r="I67" s="85">
        <f t="shared" si="31"/>
        <v>1000</v>
      </c>
      <c r="J67" s="85">
        <v>1000</v>
      </c>
      <c r="K67" s="82"/>
      <c r="L67" s="82"/>
      <c r="M67" s="85">
        <f t="shared" si="28"/>
        <v>1900</v>
      </c>
      <c r="N67" s="82"/>
      <c r="O67" s="82"/>
      <c r="P67" s="82"/>
      <c r="Q67" s="82"/>
      <c r="R67" s="82"/>
      <c r="S67" s="82"/>
      <c r="T67" s="82"/>
      <c r="U67" s="82"/>
      <c r="V67" s="82"/>
      <c r="W67" s="82"/>
      <c r="X67" s="82"/>
      <c r="Y67" s="82"/>
      <c r="Z67" s="82"/>
      <c r="AA67" s="82"/>
      <c r="AB67" s="82"/>
      <c r="AC67" s="82"/>
      <c r="AD67" s="82"/>
      <c r="AE67" s="84">
        <v>1900</v>
      </c>
      <c r="AF67" s="82"/>
      <c r="AG67" s="85">
        <f t="shared" si="32"/>
        <v>1900</v>
      </c>
      <c r="AH67" s="85">
        <f t="shared" si="33"/>
        <v>1900</v>
      </c>
      <c r="AI67" s="82"/>
      <c r="AJ67" s="85"/>
      <c r="AK67" s="82"/>
      <c r="AL67" s="85"/>
      <c r="AM67" s="85"/>
      <c r="AN67" s="82"/>
      <c r="AO67" s="82"/>
    </row>
    <row r="68" spans="1:41" s="77" customFormat="1" ht="46.5" x14ac:dyDescent="0.35">
      <c r="A68" s="78">
        <v>6</v>
      </c>
      <c r="B68" s="79" t="s">
        <v>390</v>
      </c>
      <c r="C68" s="81" t="s">
        <v>41</v>
      </c>
      <c r="D68" s="81" t="s">
        <v>153</v>
      </c>
      <c r="E68" s="78">
        <v>2024</v>
      </c>
      <c r="F68" s="78">
        <v>2025</v>
      </c>
      <c r="G68" s="82"/>
      <c r="H68" s="81" t="s">
        <v>395</v>
      </c>
      <c r="I68" s="85">
        <f>+J68</f>
        <v>1499.6</v>
      </c>
      <c r="J68" s="85">
        <v>1499.6</v>
      </c>
      <c r="K68" s="82"/>
      <c r="L68" s="82"/>
      <c r="M68" s="85">
        <f t="shared" si="28"/>
        <v>0</v>
      </c>
      <c r="N68" s="82"/>
      <c r="O68" s="82"/>
      <c r="P68" s="82"/>
      <c r="Q68" s="82"/>
      <c r="R68" s="82"/>
      <c r="S68" s="82"/>
      <c r="T68" s="82"/>
      <c r="U68" s="82"/>
      <c r="V68" s="82"/>
      <c r="W68" s="82"/>
      <c r="X68" s="82"/>
      <c r="Y68" s="82"/>
      <c r="Z68" s="82"/>
      <c r="AA68" s="82"/>
      <c r="AB68" s="82"/>
      <c r="AC68" s="82"/>
      <c r="AD68" s="82"/>
      <c r="AE68" s="82"/>
      <c r="AF68" s="82"/>
      <c r="AG68" s="82"/>
      <c r="AH68" s="82"/>
      <c r="AI68" s="82"/>
      <c r="AJ68" s="85">
        <f t="shared" si="34"/>
        <v>1499.6</v>
      </c>
      <c r="AK68" s="82"/>
      <c r="AL68" s="85">
        <f t="shared" si="35"/>
        <v>1499.6</v>
      </c>
      <c r="AM68" s="85">
        <f t="shared" si="36"/>
        <v>1499.6</v>
      </c>
      <c r="AN68" s="82"/>
      <c r="AO68" s="82"/>
    </row>
    <row r="69" spans="1:41" s="77" customFormat="1" ht="31" x14ac:dyDescent="0.35">
      <c r="A69" s="78">
        <v>7</v>
      </c>
      <c r="B69" s="79" t="s">
        <v>391</v>
      </c>
      <c r="C69" s="81" t="s">
        <v>41</v>
      </c>
      <c r="D69" s="81" t="s">
        <v>150</v>
      </c>
      <c r="E69" s="78">
        <v>2024</v>
      </c>
      <c r="F69" s="78">
        <v>2025</v>
      </c>
      <c r="G69" s="82"/>
      <c r="H69" s="82"/>
      <c r="I69" s="85">
        <f t="shared" ref="I69:I72" si="37">+J69</f>
        <v>1500</v>
      </c>
      <c r="J69" s="85">
        <v>1500</v>
      </c>
      <c r="K69" s="82"/>
      <c r="L69" s="82"/>
      <c r="M69" s="85">
        <f t="shared" si="28"/>
        <v>0</v>
      </c>
      <c r="N69" s="82"/>
      <c r="O69" s="82"/>
      <c r="P69" s="82"/>
      <c r="Q69" s="82"/>
      <c r="R69" s="82"/>
      <c r="S69" s="82"/>
      <c r="T69" s="82"/>
      <c r="U69" s="82"/>
      <c r="V69" s="82"/>
      <c r="W69" s="82"/>
      <c r="X69" s="82"/>
      <c r="Y69" s="82"/>
      <c r="Z69" s="82"/>
      <c r="AA69" s="82"/>
      <c r="AB69" s="82"/>
      <c r="AC69" s="82"/>
      <c r="AD69" s="82"/>
      <c r="AE69" s="82"/>
      <c r="AF69" s="82"/>
      <c r="AG69" s="82"/>
      <c r="AH69" s="82"/>
      <c r="AI69" s="82"/>
      <c r="AJ69" s="85">
        <f t="shared" si="34"/>
        <v>1500</v>
      </c>
      <c r="AK69" s="82"/>
      <c r="AL69" s="85">
        <f t="shared" si="35"/>
        <v>1500</v>
      </c>
      <c r="AM69" s="85">
        <f t="shared" si="36"/>
        <v>1500</v>
      </c>
      <c r="AN69" s="82"/>
      <c r="AO69" s="82"/>
    </row>
    <row r="70" spans="1:41" s="77" customFormat="1" ht="31" x14ac:dyDescent="0.35">
      <c r="A70" s="78">
        <v>8</v>
      </c>
      <c r="B70" s="79" t="s">
        <v>392</v>
      </c>
      <c r="C70" s="81" t="s">
        <v>41</v>
      </c>
      <c r="D70" s="81" t="s">
        <v>275</v>
      </c>
      <c r="E70" s="78">
        <v>2024</v>
      </c>
      <c r="F70" s="78">
        <v>2025</v>
      </c>
      <c r="G70" s="82"/>
      <c r="H70" s="82"/>
      <c r="I70" s="85">
        <f t="shared" si="37"/>
        <v>3400</v>
      </c>
      <c r="J70" s="85">
        <v>3400</v>
      </c>
      <c r="K70" s="82"/>
      <c r="L70" s="82"/>
      <c r="M70" s="85">
        <f t="shared" si="28"/>
        <v>0</v>
      </c>
      <c r="N70" s="82"/>
      <c r="O70" s="82"/>
      <c r="P70" s="82"/>
      <c r="Q70" s="82"/>
      <c r="R70" s="82"/>
      <c r="S70" s="82"/>
      <c r="T70" s="82"/>
      <c r="U70" s="82"/>
      <c r="V70" s="82"/>
      <c r="W70" s="82"/>
      <c r="X70" s="82"/>
      <c r="Y70" s="82"/>
      <c r="Z70" s="82"/>
      <c r="AA70" s="82"/>
      <c r="AB70" s="82"/>
      <c r="AC70" s="82"/>
      <c r="AD70" s="82"/>
      <c r="AE70" s="82"/>
      <c r="AF70" s="82"/>
      <c r="AG70" s="82"/>
      <c r="AH70" s="82"/>
      <c r="AI70" s="82"/>
      <c r="AJ70" s="85">
        <f t="shared" si="34"/>
        <v>3400</v>
      </c>
      <c r="AK70" s="82"/>
      <c r="AL70" s="85">
        <f t="shared" si="35"/>
        <v>3400</v>
      </c>
      <c r="AM70" s="85">
        <f t="shared" si="36"/>
        <v>3400</v>
      </c>
      <c r="AN70" s="82"/>
      <c r="AO70" s="82"/>
    </row>
    <row r="71" spans="1:41" s="77" customFormat="1" ht="31" x14ac:dyDescent="0.35">
      <c r="A71" s="78">
        <v>9</v>
      </c>
      <c r="B71" s="79" t="s">
        <v>393</v>
      </c>
      <c r="C71" s="81" t="s">
        <v>41</v>
      </c>
      <c r="D71" s="81" t="s">
        <v>275</v>
      </c>
      <c r="E71" s="78">
        <v>2024</v>
      </c>
      <c r="F71" s="78">
        <v>2025</v>
      </c>
      <c r="G71" s="82"/>
      <c r="H71" s="82"/>
      <c r="I71" s="85">
        <f t="shared" si="37"/>
        <v>2500</v>
      </c>
      <c r="J71" s="85">
        <v>2500</v>
      </c>
      <c r="K71" s="82"/>
      <c r="L71" s="82"/>
      <c r="M71" s="85">
        <f t="shared" si="28"/>
        <v>0</v>
      </c>
      <c r="N71" s="82"/>
      <c r="O71" s="82"/>
      <c r="P71" s="82"/>
      <c r="Q71" s="82"/>
      <c r="R71" s="82"/>
      <c r="S71" s="82"/>
      <c r="T71" s="82"/>
      <c r="U71" s="82"/>
      <c r="V71" s="82"/>
      <c r="W71" s="82"/>
      <c r="X71" s="82"/>
      <c r="Y71" s="82"/>
      <c r="Z71" s="82"/>
      <c r="AA71" s="82"/>
      <c r="AB71" s="82"/>
      <c r="AC71" s="82"/>
      <c r="AD71" s="82"/>
      <c r="AE71" s="82"/>
      <c r="AF71" s="82"/>
      <c r="AG71" s="82"/>
      <c r="AH71" s="82"/>
      <c r="AI71" s="82"/>
      <c r="AJ71" s="85">
        <f t="shared" si="34"/>
        <v>2500</v>
      </c>
      <c r="AK71" s="82"/>
      <c r="AL71" s="85">
        <f t="shared" si="35"/>
        <v>2500</v>
      </c>
      <c r="AM71" s="85">
        <f t="shared" si="36"/>
        <v>2500</v>
      </c>
      <c r="AN71" s="82"/>
      <c r="AO71" s="82"/>
    </row>
    <row r="72" spans="1:41" s="77" customFormat="1" ht="31" x14ac:dyDescent="0.35">
      <c r="A72" s="78">
        <v>10</v>
      </c>
      <c r="B72" s="79" t="s">
        <v>394</v>
      </c>
      <c r="C72" s="81" t="s">
        <v>41</v>
      </c>
      <c r="D72" s="81" t="s">
        <v>275</v>
      </c>
      <c r="E72" s="78">
        <v>2024</v>
      </c>
      <c r="F72" s="78">
        <v>2025</v>
      </c>
      <c r="G72" s="82"/>
      <c r="H72" s="82"/>
      <c r="I72" s="85">
        <f t="shared" si="37"/>
        <v>1700</v>
      </c>
      <c r="J72" s="85">
        <v>1700</v>
      </c>
      <c r="K72" s="82"/>
      <c r="L72" s="82"/>
      <c r="M72" s="85">
        <f t="shared" si="28"/>
        <v>0</v>
      </c>
      <c r="N72" s="82"/>
      <c r="O72" s="82"/>
      <c r="P72" s="82"/>
      <c r="Q72" s="82"/>
      <c r="R72" s="82"/>
      <c r="S72" s="82"/>
      <c r="T72" s="82"/>
      <c r="U72" s="82"/>
      <c r="V72" s="82"/>
      <c r="W72" s="82"/>
      <c r="X72" s="82"/>
      <c r="Y72" s="82"/>
      <c r="Z72" s="82"/>
      <c r="AA72" s="82"/>
      <c r="AB72" s="82"/>
      <c r="AC72" s="82"/>
      <c r="AD72" s="82"/>
      <c r="AE72" s="82"/>
      <c r="AF72" s="82"/>
      <c r="AG72" s="82"/>
      <c r="AH72" s="82"/>
      <c r="AI72" s="82"/>
      <c r="AJ72" s="85">
        <f t="shared" si="34"/>
        <v>1700</v>
      </c>
      <c r="AK72" s="82"/>
      <c r="AL72" s="85">
        <f t="shared" si="35"/>
        <v>1700</v>
      </c>
      <c r="AM72" s="85">
        <f t="shared" si="36"/>
        <v>1700</v>
      </c>
      <c r="AN72" s="82"/>
      <c r="AO72" s="82"/>
    </row>
    <row r="73" spans="1:41" s="71" customFormat="1" ht="31" x14ac:dyDescent="0.35">
      <c r="A73" s="72" t="s">
        <v>91</v>
      </c>
      <c r="B73" s="89" t="s">
        <v>312</v>
      </c>
      <c r="C73" s="73"/>
      <c r="D73" s="74"/>
      <c r="E73" s="74"/>
      <c r="F73" s="74"/>
      <c r="G73" s="74"/>
      <c r="H73" s="74"/>
      <c r="I73" s="75">
        <f>SUM(I74:I77)</f>
        <v>44490</v>
      </c>
      <c r="J73" s="75">
        <f t="shared" ref="J73:AN73" si="38">SUM(J74:J77)</f>
        <v>44490</v>
      </c>
      <c r="K73" s="75">
        <f t="shared" si="38"/>
        <v>0</v>
      </c>
      <c r="L73" s="75">
        <f t="shared" si="38"/>
        <v>0</v>
      </c>
      <c r="M73" s="75">
        <f t="shared" si="38"/>
        <v>41701</v>
      </c>
      <c r="N73" s="75">
        <f t="shared" si="38"/>
        <v>0</v>
      </c>
      <c r="O73" s="75">
        <f t="shared" si="38"/>
        <v>0</v>
      </c>
      <c r="P73" s="75">
        <f t="shared" si="38"/>
        <v>0</v>
      </c>
      <c r="Q73" s="75">
        <f t="shared" si="38"/>
        <v>0</v>
      </c>
      <c r="R73" s="75">
        <f t="shared" si="38"/>
        <v>0</v>
      </c>
      <c r="S73" s="75">
        <f t="shared" si="38"/>
        <v>0</v>
      </c>
      <c r="T73" s="75">
        <f t="shared" si="38"/>
        <v>0</v>
      </c>
      <c r="U73" s="75">
        <f t="shared" si="38"/>
        <v>17495</v>
      </c>
      <c r="V73" s="75">
        <f t="shared" si="38"/>
        <v>0</v>
      </c>
      <c r="W73" s="75">
        <f t="shared" si="38"/>
        <v>17495</v>
      </c>
      <c r="X73" s="75">
        <f t="shared" si="38"/>
        <v>17495</v>
      </c>
      <c r="Y73" s="75">
        <f t="shared" si="38"/>
        <v>0</v>
      </c>
      <c r="Z73" s="75">
        <f t="shared" si="38"/>
        <v>20256</v>
      </c>
      <c r="AA73" s="75">
        <f t="shared" si="38"/>
        <v>5331.7739999999994</v>
      </c>
      <c r="AB73" s="75">
        <f t="shared" si="38"/>
        <v>20256</v>
      </c>
      <c r="AC73" s="75">
        <f t="shared" si="38"/>
        <v>14924.225999999999</v>
      </c>
      <c r="AD73" s="75">
        <f t="shared" si="38"/>
        <v>5331.7739999999994</v>
      </c>
      <c r="AE73" s="75">
        <f t="shared" si="38"/>
        <v>3950</v>
      </c>
      <c r="AF73" s="75">
        <f t="shared" si="38"/>
        <v>0</v>
      </c>
      <c r="AG73" s="75">
        <f t="shared" si="38"/>
        <v>3950</v>
      </c>
      <c r="AH73" s="75">
        <f t="shared" si="38"/>
        <v>3950</v>
      </c>
      <c r="AI73" s="75">
        <f t="shared" si="38"/>
        <v>0</v>
      </c>
      <c r="AJ73" s="75">
        <f t="shared" si="38"/>
        <v>2789</v>
      </c>
      <c r="AK73" s="75">
        <f t="shared" si="38"/>
        <v>0</v>
      </c>
      <c r="AL73" s="75">
        <f t="shared" si="38"/>
        <v>2789</v>
      </c>
      <c r="AM73" s="75">
        <f t="shared" si="38"/>
        <v>2789</v>
      </c>
      <c r="AN73" s="75">
        <f t="shared" si="38"/>
        <v>0</v>
      </c>
      <c r="AO73" s="74"/>
    </row>
    <row r="74" spans="1:41" s="77" customFormat="1" ht="46.5" x14ac:dyDescent="0.35">
      <c r="A74" s="78">
        <v>1</v>
      </c>
      <c r="B74" s="79" t="s">
        <v>313</v>
      </c>
      <c r="C74" s="81" t="s">
        <v>41</v>
      </c>
      <c r="D74" s="81" t="s">
        <v>125</v>
      </c>
      <c r="E74" s="78">
        <v>2022</v>
      </c>
      <c r="F74" s="78">
        <v>2023</v>
      </c>
      <c r="G74" s="82"/>
      <c r="H74" s="81" t="s">
        <v>315</v>
      </c>
      <c r="I74" s="85">
        <f>+J74</f>
        <v>14990</v>
      </c>
      <c r="J74" s="85">
        <v>14990</v>
      </c>
      <c r="K74" s="82"/>
      <c r="L74" s="82"/>
      <c r="M74" s="85">
        <f t="shared" si="28"/>
        <v>14931</v>
      </c>
      <c r="N74" s="82"/>
      <c r="O74" s="82"/>
      <c r="P74" s="82"/>
      <c r="Q74" s="82"/>
      <c r="R74" s="82"/>
      <c r="S74" s="82"/>
      <c r="T74" s="82"/>
      <c r="U74" s="85">
        <v>7495</v>
      </c>
      <c r="V74" s="82"/>
      <c r="W74" s="85">
        <f>+X74</f>
        <v>7495</v>
      </c>
      <c r="X74" s="85">
        <f>+U74</f>
        <v>7495</v>
      </c>
      <c r="Y74" s="82"/>
      <c r="Z74" s="85">
        <f>+AB74</f>
        <v>7436</v>
      </c>
      <c r="AA74" s="85">
        <v>2746.8360000000002</v>
      </c>
      <c r="AB74" s="85">
        <f>+AC74+AD74</f>
        <v>7436</v>
      </c>
      <c r="AC74" s="85">
        <v>4689.1639999999998</v>
      </c>
      <c r="AD74" s="85">
        <f>+AA74</f>
        <v>2746.8360000000002</v>
      </c>
      <c r="AE74" s="82"/>
      <c r="AF74" s="82"/>
      <c r="AG74" s="82"/>
      <c r="AH74" s="82"/>
      <c r="AI74" s="82"/>
      <c r="AJ74" s="85">
        <f t="shared" ref="AJ74:AJ77" si="39">+J74-(P74+U74+Z74+AE74)</f>
        <v>59</v>
      </c>
      <c r="AK74" s="82"/>
      <c r="AL74" s="85">
        <f t="shared" ref="AL74:AL77" si="40">+AM74</f>
        <v>59</v>
      </c>
      <c r="AM74" s="85">
        <f t="shared" ref="AM74:AM77" si="41">+AJ74</f>
        <v>59</v>
      </c>
      <c r="AN74" s="82"/>
      <c r="AO74" s="82"/>
    </row>
    <row r="75" spans="1:41" s="77" customFormat="1" ht="62" x14ac:dyDescent="0.35">
      <c r="A75" s="78">
        <v>2</v>
      </c>
      <c r="B75" s="79" t="s">
        <v>314</v>
      </c>
      <c r="C75" s="81" t="s">
        <v>41</v>
      </c>
      <c r="D75" s="81" t="s">
        <v>254</v>
      </c>
      <c r="E75" s="78">
        <v>2022</v>
      </c>
      <c r="F75" s="78">
        <v>2023</v>
      </c>
      <c r="G75" s="82"/>
      <c r="H75" s="81" t="s">
        <v>316</v>
      </c>
      <c r="I75" s="85">
        <f>+J75</f>
        <v>20000</v>
      </c>
      <c r="J75" s="85">
        <v>20000</v>
      </c>
      <c r="K75" s="82"/>
      <c r="L75" s="82"/>
      <c r="M75" s="85">
        <f t="shared" si="28"/>
        <v>19820</v>
      </c>
      <c r="N75" s="82"/>
      <c r="O75" s="82"/>
      <c r="P75" s="82"/>
      <c r="Q75" s="82"/>
      <c r="R75" s="82"/>
      <c r="S75" s="82"/>
      <c r="T75" s="82"/>
      <c r="U75" s="85">
        <v>10000</v>
      </c>
      <c r="V75" s="82"/>
      <c r="W75" s="85">
        <f>+X75</f>
        <v>10000</v>
      </c>
      <c r="X75" s="85">
        <f>+U75</f>
        <v>10000</v>
      </c>
      <c r="Y75" s="82"/>
      <c r="Z75" s="85">
        <f>+AB75</f>
        <v>9820</v>
      </c>
      <c r="AA75" s="85">
        <v>768.54299999999967</v>
      </c>
      <c r="AB75" s="85">
        <f>+AC75+AD75</f>
        <v>9820</v>
      </c>
      <c r="AC75" s="85">
        <v>9051.4570000000003</v>
      </c>
      <c r="AD75" s="85">
        <f>+AA75</f>
        <v>768.54299999999967</v>
      </c>
      <c r="AE75" s="82"/>
      <c r="AF75" s="82"/>
      <c r="AG75" s="82"/>
      <c r="AH75" s="82"/>
      <c r="AI75" s="82"/>
      <c r="AJ75" s="85">
        <f t="shared" si="39"/>
        <v>180</v>
      </c>
      <c r="AK75" s="82"/>
      <c r="AL75" s="85">
        <f t="shared" si="40"/>
        <v>180</v>
      </c>
      <c r="AM75" s="85">
        <f t="shared" si="41"/>
        <v>180</v>
      </c>
      <c r="AN75" s="82"/>
      <c r="AO75" s="82"/>
    </row>
    <row r="76" spans="1:41" s="77" customFormat="1" ht="31" x14ac:dyDescent="0.35">
      <c r="A76" s="78">
        <v>3</v>
      </c>
      <c r="B76" s="79" t="s">
        <v>318</v>
      </c>
      <c r="C76" s="81" t="s">
        <v>41</v>
      </c>
      <c r="D76" s="81" t="s">
        <v>183</v>
      </c>
      <c r="E76" s="78">
        <v>2023</v>
      </c>
      <c r="F76" s="78">
        <v>2024</v>
      </c>
      <c r="G76" s="82"/>
      <c r="H76" s="81" t="s">
        <v>317</v>
      </c>
      <c r="I76" s="85">
        <f>+J76</f>
        <v>4000</v>
      </c>
      <c r="J76" s="85">
        <v>4000</v>
      </c>
      <c r="K76" s="82"/>
      <c r="L76" s="82"/>
      <c r="M76" s="85">
        <f t="shared" si="28"/>
        <v>3950</v>
      </c>
      <c r="N76" s="82"/>
      <c r="O76" s="82"/>
      <c r="P76" s="82"/>
      <c r="Q76" s="82"/>
      <c r="R76" s="82"/>
      <c r="S76" s="82"/>
      <c r="T76" s="82"/>
      <c r="U76" s="82"/>
      <c r="V76" s="82"/>
      <c r="W76" s="82"/>
      <c r="X76" s="82"/>
      <c r="Y76" s="82"/>
      <c r="Z76" s="85">
        <f>+AB76</f>
        <v>3000</v>
      </c>
      <c r="AA76" s="85">
        <v>1816.395</v>
      </c>
      <c r="AB76" s="85">
        <f>+AC76+AD76</f>
        <v>3000</v>
      </c>
      <c r="AC76" s="85">
        <v>1183.605</v>
      </c>
      <c r="AD76" s="85">
        <v>1816.395</v>
      </c>
      <c r="AE76" s="85">
        <v>950</v>
      </c>
      <c r="AF76" s="82"/>
      <c r="AG76" s="85">
        <f>+AH76</f>
        <v>950</v>
      </c>
      <c r="AH76" s="85">
        <f>+AE76</f>
        <v>950</v>
      </c>
      <c r="AI76" s="82"/>
      <c r="AJ76" s="85">
        <f t="shared" si="39"/>
        <v>50</v>
      </c>
      <c r="AK76" s="82"/>
      <c r="AL76" s="85">
        <f t="shared" si="40"/>
        <v>50</v>
      </c>
      <c r="AM76" s="85">
        <f t="shared" si="41"/>
        <v>50</v>
      </c>
      <c r="AN76" s="82"/>
      <c r="AO76" s="82"/>
    </row>
    <row r="77" spans="1:41" s="77" customFormat="1" ht="46.5" x14ac:dyDescent="0.35">
      <c r="A77" s="78">
        <v>4</v>
      </c>
      <c r="B77" s="79" t="s">
        <v>319</v>
      </c>
      <c r="C77" s="81" t="s">
        <v>41</v>
      </c>
      <c r="D77" s="81" t="s">
        <v>320</v>
      </c>
      <c r="E77" s="78">
        <v>2024</v>
      </c>
      <c r="F77" s="78">
        <v>2025</v>
      </c>
      <c r="G77" s="82"/>
      <c r="H77" s="81" t="s">
        <v>321</v>
      </c>
      <c r="I77" s="85">
        <f>+J77</f>
        <v>5500</v>
      </c>
      <c r="J77" s="85">
        <v>5500</v>
      </c>
      <c r="K77" s="82"/>
      <c r="L77" s="82"/>
      <c r="M77" s="85">
        <f t="shared" si="28"/>
        <v>3000</v>
      </c>
      <c r="N77" s="82"/>
      <c r="O77" s="82"/>
      <c r="P77" s="82"/>
      <c r="Q77" s="82"/>
      <c r="R77" s="82"/>
      <c r="S77" s="82"/>
      <c r="T77" s="82"/>
      <c r="U77" s="82"/>
      <c r="V77" s="82"/>
      <c r="W77" s="82"/>
      <c r="X77" s="82"/>
      <c r="Y77" s="82"/>
      <c r="Z77" s="82"/>
      <c r="AA77" s="82"/>
      <c r="AB77" s="82"/>
      <c r="AC77" s="82"/>
      <c r="AD77" s="82"/>
      <c r="AE77" s="85">
        <v>3000</v>
      </c>
      <c r="AF77" s="82"/>
      <c r="AG77" s="85">
        <f>+AH77</f>
        <v>3000</v>
      </c>
      <c r="AH77" s="85">
        <f>+AE77</f>
        <v>3000</v>
      </c>
      <c r="AI77" s="82"/>
      <c r="AJ77" s="85">
        <f t="shared" si="39"/>
        <v>2500</v>
      </c>
      <c r="AK77" s="82"/>
      <c r="AL77" s="85">
        <f t="shared" si="40"/>
        <v>2500</v>
      </c>
      <c r="AM77" s="85">
        <f t="shared" si="41"/>
        <v>2500</v>
      </c>
      <c r="AN77" s="82"/>
      <c r="AO77" s="82"/>
    </row>
    <row r="78" spans="1:41" s="71" customFormat="1" ht="31" x14ac:dyDescent="0.35">
      <c r="A78" s="72" t="s">
        <v>397</v>
      </c>
      <c r="B78" s="89" t="s">
        <v>322</v>
      </c>
      <c r="C78" s="73"/>
      <c r="D78" s="74"/>
      <c r="E78" s="74"/>
      <c r="F78" s="74"/>
      <c r="G78" s="74"/>
      <c r="H78" s="74"/>
      <c r="I78" s="75">
        <f>+I79</f>
        <v>2600</v>
      </c>
      <c r="J78" s="75">
        <f t="shared" ref="J78:AN78" si="42">+J79</f>
        <v>2600</v>
      </c>
      <c r="K78" s="75">
        <f t="shared" si="42"/>
        <v>0</v>
      </c>
      <c r="L78" s="75">
        <f t="shared" si="42"/>
        <v>0</v>
      </c>
      <c r="M78" s="75">
        <f t="shared" si="42"/>
        <v>2465</v>
      </c>
      <c r="N78" s="75">
        <f t="shared" si="42"/>
        <v>0</v>
      </c>
      <c r="O78" s="75">
        <f t="shared" si="42"/>
        <v>0</v>
      </c>
      <c r="P78" s="75">
        <f t="shared" si="42"/>
        <v>0</v>
      </c>
      <c r="Q78" s="75">
        <f t="shared" si="42"/>
        <v>0</v>
      </c>
      <c r="R78" s="75">
        <f t="shared" si="42"/>
        <v>0</v>
      </c>
      <c r="S78" s="75">
        <f t="shared" si="42"/>
        <v>0</v>
      </c>
      <c r="T78" s="75">
        <f t="shared" si="42"/>
        <v>0</v>
      </c>
      <c r="U78" s="75">
        <f t="shared" si="42"/>
        <v>0</v>
      </c>
      <c r="V78" s="75">
        <f t="shared" si="42"/>
        <v>0</v>
      </c>
      <c r="W78" s="75">
        <f t="shared" si="42"/>
        <v>0</v>
      </c>
      <c r="X78" s="75">
        <f t="shared" si="42"/>
        <v>0</v>
      </c>
      <c r="Y78" s="75">
        <f t="shared" si="42"/>
        <v>0</v>
      </c>
      <c r="Z78" s="75">
        <f t="shared" si="42"/>
        <v>2465</v>
      </c>
      <c r="AA78" s="75">
        <f t="shared" si="42"/>
        <v>0</v>
      </c>
      <c r="AB78" s="75">
        <f t="shared" si="42"/>
        <v>2464.007231</v>
      </c>
      <c r="AC78" s="75">
        <f t="shared" si="42"/>
        <v>0</v>
      </c>
      <c r="AD78" s="75">
        <f t="shared" si="42"/>
        <v>0</v>
      </c>
      <c r="AE78" s="75">
        <f t="shared" si="42"/>
        <v>0</v>
      </c>
      <c r="AF78" s="75">
        <f t="shared" si="42"/>
        <v>0</v>
      </c>
      <c r="AG78" s="75">
        <f t="shared" si="42"/>
        <v>0</v>
      </c>
      <c r="AH78" s="75">
        <f t="shared" si="42"/>
        <v>0</v>
      </c>
      <c r="AI78" s="75">
        <f t="shared" si="42"/>
        <v>0</v>
      </c>
      <c r="AJ78" s="75">
        <f t="shared" si="42"/>
        <v>0</v>
      </c>
      <c r="AK78" s="75">
        <f t="shared" si="42"/>
        <v>0</v>
      </c>
      <c r="AL78" s="75">
        <f t="shared" si="42"/>
        <v>0</v>
      </c>
      <c r="AM78" s="75">
        <f t="shared" si="42"/>
        <v>0</v>
      </c>
      <c r="AN78" s="75">
        <f t="shared" si="42"/>
        <v>0</v>
      </c>
      <c r="AO78" s="74"/>
    </row>
    <row r="79" spans="1:41" s="77" customFormat="1" ht="31" x14ac:dyDescent="0.35">
      <c r="A79" s="78">
        <v>1</v>
      </c>
      <c r="B79" s="79" t="s">
        <v>323</v>
      </c>
      <c r="C79" s="81" t="s">
        <v>41</v>
      </c>
      <c r="D79" s="81" t="s">
        <v>150</v>
      </c>
      <c r="E79" s="78">
        <v>2023</v>
      </c>
      <c r="F79" s="78">
        <v>2024</v>
      </c>
      <c r="G79" s="82"/>
      <c r="H79" s="81" t="s">
        <v>324</v>
      </c>
      <c r="I79" s="85">
        <f>+J79</f>
        <v>2600</v>
      </c>
      <c r="J79" s="85">
        <v>2600</v>
      </c>
      <c r="K79" s="82"/>
      <c r="L79" s="82"/>
      <c r="M79" s="85">
        <f t="shared" si="28"/>
        <v>2465</v>
      </c>
      <c r="N79" s="82"/>
      <c r="O79" s="82"/>
      <c r="P79" s="82"/>
      <c r="Q79" s="82"/>
      <c r="R79" s="82"/>
      <c r="S79" s="82"/>
      <c r="T79" s="82"/>
      <c r="U79" s="82"/>
      <c r="V79" s="82"/>
      <c r="W79" s="82"/>
      <c r="X79" s="82"/>
      <c r="Y79" s="82"/>
      <c r="Z79" s="85">
        <v>2465</v>
      </c>
      <c r="AA79" s="82"/>
      <c r="AB79" s="85">
        <v>2464.007231</v>
      </c>
      <c r="AC79" s="82"/>
      <c r="AD79" s="82"/>
      <c r="AE79" s="82"/>
      <c r="AF79" s="82"/>
      <c r="AG79" s="82"/>
      <c r="AH79" s="82"/>
      <c r="AI79" s="82"/>
      <c r="AJ79" s="82"/>
      <c r="AK79" s="82"/>
      <c r="AL79" s="82"/>
      <c r="AM79" s="82"/>
      <c r="AN79" s="82"/>
      <c r="AO79" s="82"/>
    </row>
    <row r="80" spans="1:41" s="66" customFormat="1" ht="45" x14ac:dyDescent="0.35">
      <c r="A80" s="67" t="s">
        <v>398</v>
      </c>
      <c r="B80" s="95" t="s">
        <v>271</v>
      </c>
      <c r="C80" s="68"/>
      <c r="D80" s="69"/>
      <c r="E80" s="69"/>
      <c r="F80" s="69"/>
      <c r="G80" s="69"/>
      <c r="H80" s="69"/>
      <c r="I80" s="70">
        <f>+I81</f>
        <v>62107</v>
      </c>
      <c r="J80" s="70">
        <f t="shared" ref="J80:AN80" si="43">+J81</f>
        <v>62107</v>
      </c>
      <c r="K80" s="70">
        <f t="shared" si="43"/>
        <v>0</v>
      </c>
      <c r="L80" s="70">
        <f t="shared" si="43"/>
        <v>0</v>
      </c>
      <c r="M80" s="70">
        <f t="shared" si="43"/>
        <v>34665</v>
      </c>
      <c r="N80" s="70">
        <f t="shared" si="43"/>
        <v>0</v>
      </c>
      <c r="O80" s="70">
        <f t="shared" si="43"/>
        <v>0</v>
      </c>
      <c r="P80" s="70">
        <f t="shared" si="43"/>
        <v>0</v>
      </c>
      <c r="Q80" s="70">
        <f t="shared" si="43"/>
        <v>0</v>
      </c>
      <c r="R80" s="70">
        <f t="shared" si="43"/>
        <v>0</v>
      </c>
      <c r="S80" s="70">
        <f t="shared" si="43"/>
        <v>0</v>
      </c>
      <c r="T80" s="70">
        <f t="shared" si="43"/>
        <v>0</v>
      </c>
      <c r="U80" s="70">
        <f t="shared" si="43"/>
        <v>14000</v>
      </c>
      <c r="V80" s="70">
        <f t="shared" si="43"/>
        <v>0</v>
      </c>
      <c r="W80" s="70">
        <f t="shared" si="43"/>
        <v>14000</v>
      </c>
      <c r="X80" s="70">
        <f t="shared" si="43"/>
        <v>14000</v>
      </c>
      <c r="Y80" s="70">
        <f t="shared" si="43"/>
        <v>0</v>
      </c>
      <c r="Z80" s="70">
        <f t="shared" si="43"/>
        <v>16932</v>
      </c>
      <c r="AA80" s="70">
        <f t="shared" si="43"/>
        <v>3749.1450000000004</v>
      </c>
      <c r="AB80" s="70">
        <f t="shared" si="43"/>
        <v>16932</v>
      </c>
      <c r="AC80" s="70">
        <f t="shared" si="43"/>
        <v>13182.855</v>
      </c>
      <c r="AD80" s="70">
        <f t="shared" si="43"/>
        <v>3749.1450000000004</v>
      </c>
      <c r="AE80" s="70">
        <f t="shared" si="43"/>
        <v>3733</v>
      </c>
      <c r="AF80" s="70">
        <f t="shared" si="43"/>
        <v>0</v>
      </c>
      <c r="AG80" s="70">
        <f t="shared" si="43"/>
        <v>3733</v>
      </c>
      <c r="AH80" s="70">
        <f t="shared" si="43"/>
        <v>3733</v>
      </c>
      <c r="AI80" s="70">
        <f t="shared" si="43"/>
        <v>0</v>
      </c>
      <c r="AJ80" s="70">
        <f t="shared" si="43"/>
        <v>27209</v>
      </c>
      <c r="AK80" s="70">
        <f t="shared" si="43"/>
        <v>0</v>
      </c>
      <c r="AL80" s="70">
        <f t="shared" si="43"/>
        <v>27209</v>
      </c>
      <c r="AM80" s="70">
        <f t="shared" si="43"/>
        <v>27209</v>
      </c>
      <c r="AN80" s="70">
        <f t="shared" si="43"/>
        <v>0</v>
      </c>
      <c r="AO80" s="69"/>
    </row>
    <row r="81" spans="1:41" s="71" customFormat="1" x14ac:dyDescent="0.35">
      <c r="A81" s="72" t="s">
        <v>90</v>
      </c>
      <c r="B81" s="89" t="s">
        <v>274</v>
      </c>
      <c r="C81" s="73"/>
      <c r="D81" s="74"/>
      <c r="E81" s="74"/>
      <c r="F81" s="74"/>
      <c r="G81" s="74"/>
      <c r="H81" s="74"/>
      <c r="I81" s="75">
        <f>SUM(I82:I90)</f>
        <v>62107</v>
      </c>
      <c r="J81" s="75">
        <f t="shared" ref="J81:AN81" si="44">SUM(J82:J90)</f>
        <v>62107</v>
      </c>
      <c r="K81" s="75">
        <f t="shared" si="44"/>
        <v>0</v>
      </c>
      <c r="L81" s="75">
        <f t="shared" si="44"/>
        <v>0</v>
      </c>
      <c r="M81" s="75">
        <f t="shared" si="44"/>
        <v>34665</v>
      </c>
      <c r="N81" s="75">
        <f t="shared" si="44"/>
        <v>0</v>
      </c>
      <c r="O81" s="75">
        <f t="shared" si="44"/>
        <v>0</v>
      </c>
      <c r="P81" s="75">
        <f t="shared" si="44"/>
        <v>0</v>
      </c>
      <c r="Q81" s="75">
        <f t="shared" si="44"/>
        <v>0</v>
      </c>
      <c r="R81" s="75">
        <f t="shared" si="44"/>
        <v>0</v>
      </c>
      <c r="S81" s="75">
        <f t="shared" si="44"/>
        <v>0</v>
      </c>
      <c r="T81" s="75">
        <f t="shared" si="44"/>
        <v>0</v>
      </c>
      <c r="U81" s="75">
        <f t="shared" si="44"/>
        <v>14000</v>
      </c>
      <c r="V81" s="75">
        <f t="shared" si="44"/>
        <v>0</v>
      </c>
      <c r="W81" s="75">
        <f t="shared" si="44"/>
        <v>14000</v>
      </c>
      <c r="X81" s="75">
        <f t="shared" si="44"/>
        <v>14000</v>
      </c>
      <c r="Y81" s="75">
        <f t="shared" si="44"/>
        <v>0</v>
      </c>
      <c r="Z81" s="75">
        <f t="shared" si="44"/>
        <v>16932</v>
      </c>
      <c r="AA81" s="75">
        <f t="shared" si="44"/>
        <v>3749.1450000000004</v>
      </c>
      <c r="AB81" s="75">
        <f t="shared" si="44"/>
        <v>16932</v>
      </c>
      <c r="AC81" s="75">
        <f t="shared" si="44"/>
        <v>13182.855</v>
      </c>
      <c r="AD81" s="75">
        <f t="shared" si="44"/>
        <v>3749.1450000000004</v>
      </c>
      <c r="AE81" s="75">
        <f t="shared" si="44"/>
        <v>3733</v>
      </c>
      <c r="AF81" s="75">
        <f t="shared" si="44"/>
        <v>0</v>
      </c>
      <c r="AG81" s="75">
        <f t="shared" si="44"/>
        <v>3733</v>
      </c>
      <c r="AH81" s="75">
        <f t="shared" si="44"/>
        <v>3733</v>
      </c>
      <c r="AI81" s="75">
        <f t="shared" si="44"/>
        <v>0</v>
      </c>
      <c r="AJ81" s="75">
        <f t="shared" si="44"/>
        <v>27209</v>
      </c>
      <c r="AK81" s="75">
        <f t="shared" si="44"/>
        <v>0</v>
      </c>
      <c r="AL81" s="75">
        <f t="shared" si="44"/>
        <v>27209</v>
      </c>
      <c r="AM81" s="75">
        <f t="shared" si="44"/>
        <v>27209</v>
      </c>
      <c r="AN81" s="75">
        <f t="shared" si="44"/>
        <v>0</v>
      </c>
      <c r="AO81" s="74"/>
    </row>
    <row r="82" spans="1:41" s="77" customFormat="1" ht="46.5" x14ac:dyDescent="0.35">
      <c r="A82" s="78">
        <v>1</v>
      </c>
      <c r="B82" s="79" t="s">
        <v>272</v>
      </c>
      <c r="C82" s="81" t="s">
        <v>41</v>
      </c>
      <c r="D82" s="81" t="s">
        <v>181</v>
      </c>
      <c r="E82" s="78">
        <v>2022</v>
      </c>
      <c r="F82" s="78">
        <v>2024</v>
      </c>
      <c r="G82" s="82"/>
      <c r="H82" s="81" t="s">
        <v>276</v>
      </c>
      <c r="I82" s="85">
        <f>+J82</f>
        <v>12853</v>
      </c>
      <c r="J82" s="84">
        <v>12853</v>
      </c>
      <c r="K82" s="82"/>
      <c r="L82" s="82"/>
      <c r="M82" s="85">
        <f t="shared" ref="M82:M92" si="45">+U82+Z82+AE82</f>
        <v>12795</v>
      </c>
      <c r="N82" s="82"/>
      <c r="O82" s="82"/>
      <c r="P82" s="82"/>
      <c r="Q82" s="82"/>
      <c r="R82" s="82"/>
      <c r="S82" s="82"/>
      <c r="T82" s="82"/>
      <c r="U82" s="84">
        <v>7000</v>
      </c>
      <c r="V82" s="84"/>
      <c r="W82" s="84">
        <f>+X82</f>
        <v>7000</v>
      </c>
      <c r="X82" s="84">
        <f>+U82</f>
        <v>7000</v>
      </c>
      <c r="Y82" s="82"/>
      <c r="Z82" s="85">
        <f>+AB82</f>
        <v>5739</v>
      </c>
      <c r="AA82" s="84">
        <v>129.83600000000024</v>
      </c>
      <c r="AB82" s="85">
        <f>+AC82+AD82</f>
        <v>5739</v>
      </c>
      <c r="AC82" s="84">
        <v>5609.1639999999998</v>
      </c>
      <c r="AD82" s="85">
        <f>+AA82</f>
        <v>129.83600000000024</v>
      </c>
      <c r="AE82" s="85">
        <v>56</v>
      </c>
      <c r="AF82" s="82"/>
      <c r="AG82" s="85">
        <f>+AH82</f>
        <v>56</v>
      </c>
      <c r="AH82" s="85">
        <f>+AE82</f>
        <v>56</v>
      </c>
      <c r="AI82" s="82"/>
      <c r="AJ82" s="85"/>
      <c r="AK82" s="82"/>
      <c r="AL82" s="85"/>
      <c r="AM82" s="85"/>
      <c r="AN82" s="82"/>
      <c r="AO82" s="82"/>
    </row>
    <row r="83" spans="1:41" s="77" customFormat="1" ht="46.5" x14ac:dyDescent="0.35">
      <c r="A83" s="78">
        <v>2</v>
      </c>
      <c r="B83" s="79" t="s">
        <v>273</v>
      </c>
      <c r="C83" s="81" t="s">
        <v>41</v>
      </c>
      <c r="D83" s="81" t="s">
        <v>275</v>
      </c>
      <c r="E83" s="78">
        <v>2022</v>
      </c>
      <c r="F83" s="78">
        <v>2024</v>
      </c>
      <c r="G83" s="82"/>
      <c r="H83" s="81" t="s">
        <v>277</v>
      </c>
      <c r="I83" s="85">
        <f>+J83</f>
        <v>13200</v>
      </c>
      <c r="J83" s="84">
        <v>13200</v>
      </c>
      <c r="K83" s="82"/>
      <c r="L83" s="82"/>
      <c r="M83" s="85">
        <f t="shared" si="45"/>
        <v>13149</v>
      </c>
      <c r="N83" s="82"/>
      <c r="O83" s="82"/>
      <c r="P83" s="82"/>
      <c r="Q83" s="82"/>
      <c r="R83" s="82"/>
      <c r="S83" s="82"/>
      <c r="T83" s="82"/>
      <c r="U83" s="84">
        <v>7000</v>
      </c>
      <c r="V83" s="84"/>
      <c r="W83" s="84">
        <f>+X83</f>
        <v>7000</v>
      </c>
      <c r="X83" s="84">
        <f>+U83</f>
        <v>7000</v>
      </c>
      <c r="Y83" s="82"/>
      <c r="Z83" s="85">
        <f>+AB83</f>
        <v>6093</v>
      </c>
      <c r="AA83" s="84">
        <v>115.5</v>
      </c>
      <c r="AB83" s="85">
        <f>+AC83+AD83</f>
        <v>6093</v>
      </c>
      <c r="AC83" s="84">
        <v>5977.5</v>
      </c>
      <c r="AD83" s="85">
        <f>+AA83</f>
        <v>115.5</v>
      </c>
      <c r="AE83" s="85">
        <v>56</v>
      </c>
      <c r="AF83" s="82"/>
      <c r="AG83" s="85">
        <f>+AH83</f>
        <v>56</v>
      </c>
      <c r="AH83" s="85">
        <f>+AE83</f>
        <v>56</v>
      </c>
      <c r="AI83" s="82"/>
      <c r="AJ83" s="85"/>
      <c r="AK83" s="82"/>
      <c r="AL83" s="85"/>
      <c r="AM83" s="85"/>
      <c r="AN83" s="82"/>
      <c r="AO83" s="82"/>
    </row>
    <row r="84" spans="1:41" s="77" customFormat="1" ht="46.5" x14ac:dyDescent="0.35">
      <c r="A84" s="78">
        <v>3</v>
      </c>
      <c r="B84" s="79" t="s">
        <v>278</v>
      </c>
      <c r="C84" s="81" t="s">
        <v>41</v>
      </c>
      <c r="D84" s="81" t="s">
        <v>132</v>
      </c>
      <c r="E84" s="78">
        <v>2023</v>
      </c>
      <c r="F84" s="78">
        <v>2024</v>
      </c>
      <c r="G84" s="82"/>
      <c r="H84" s="81" t="s">
        <v>280</v>
      </c>
      <c r="I84" s="85">
        <f>+J84</f>
        <v>4320</v>
      </c>
      <c r="J84" s="84">
        <v>4320</v>
      </c>
      <c r="K84" s="82"/>
      <c r="L84" s="82"/>
      <c r="M84" s="85">
        <f t="shared" si="45"/>
        <v>4244</v>
      </c>
      <c r="N84" s="82"/>
      <c r="O84" s="82"/>
      <c r="P84" s="82"/>
      <c r="Q84" s="82"/>
      <c r="R84" s="82"/>
      <c r="S84" s="82"/>
      <c r="T84" s="82"/>
      <c r="U84" s="82"/>
      <c r="V84" s="82"/>
      <c r="W84" s="82"/>
      <c r="X84" s="82"/>
      <c r="Y84" s="82"/>
      <c r="Z84" s="85">
        <f>+AB84</f>
        <v>2500</v>
      </c>
      <c r="AA84" s="84">
        <v>2208.297</v>
      </c>
      <c r="AB84" s="85">
        <f>+AC84+AD84</f>
        <v>2500</v>
      </c>
      <c r="AC84" s="84">
        <v>291.70299999999997</v>
      </c>
      <c r="AD84" s="84">
        <v>2208.297</v>
      </c>
      <c r="AE84" s="84">
        <v>1744</v>
      </c>
      <c r="AF84" s="82"/>
      <c r="AG84" s="85">
        <f t="shared" ref="AG84:AG85" si="46">+AH84</f>
        <v>1744</v>
      </c>
      <c r="AH84" s="85">
        <f t="shared" ref="AH84:AH85" si="47">+AE84</f>
        <v>1744</v>
      </c>
      <c r="AI84" s="82"/>
      <c r="AJ84" s="85"/>
      <c r="AK84" s="82"/>
      <c r="AL84" s="85"/>
      <c r="AM84" s="85"/>
      <c r="AN84" s="82"/>
      <c r="AO84" s="82"/>
    </row>
    <row r="85" spans="1:41" s="77" customFormat="1" ht="31" x14ac:dyDescent="0.35">
      <c r="A85" s="78">
        <v>4</v>
      </c>
      <c r="B85" s="79" t="s">
        <v>279</v>
      </c>
      <c r="C85" s="81" t="s">
        <v>41</v>
      </c>
      <c r="D85" s="81" t="s">
        <v>156</v>
      </c>
      <c r="E85" s="78">
        <v>2023</v>
      </c>
      <c r="F85" s="78">
        <v>2024</v>
      </c>
      <c r="G85" s="82"/>
      <c r="H85" s="81" t="s">
        <v>281</v>
      </c>
      <c r="I85" s="85">
        <f>+J85</f>
        <v>4525</v>
      </c>
      <c r="J85" s="84">
        <v>4525</v>
      </c>
      <c r="K85" s="82"/>
      <c r="L85" s="82"/>
      <c r="M85" s="85">
        <f t="shared" si="45"/>
        <v>4477</v>
      </c>
      <c r="N85" s="82"/>
      <c r="O85" s="82"/>
      <c r="P85" s="82"/>
      <c r="Q85" s="82"/>
      <c r="R85" s="82"/>
      <c r="S85" s="82"/>
      <c r="T85" s="82"/>
      <c r="U85" s="82"/>
      <c r="V85" s="82"/>
      <c r="W85" s="82"/>
      <c r="X85" s="82"/>
      <c r="Y85" s="82"/>
      <c r="Z85" s="85">
        <f>+AB85</f>
        <v>2600</v>
      </c>
      <c r="AA85" s="84">
        <v>1295.5119999999999</v>
      </c>
      <c r="AB85" s="85">
        <f>+AC85+AD85</f>
        <v>2600</v>
      </c>
      <c r="AC85" s="84">
        <v>1304.4880000000001</v>
      </c>
      <c r="AD85" s="84">
        <v>1295.5119999999999</v>
      </c>
      <c r="AE85" s="84">
        <v>1877</v>
      </c>
      <c r="AF85" s="82"/>
      <c r="AG85" s="85">
        <f t="shared" si="46"/>
        <v>1877</v>
      </c>
      <c r="AH85" s="85">
        <f t="shared" si="47"/>
        <v>1877</v>
      </c>
      <c r="AI85" s="82"/>
      <c r="AJ85" s="85"/>
      <c r="AK85" s="82"/>
      <c r="AL85" s="85"/>
      <c r="AM85" s="85"/>
      <c r="AN85" s="82"/>
      <c r="AO85" s="82"/>
    </row>
    <row r="86" spans="1:41" s="77" customFormat="1" ht="46.5" x14ac:dyDescent="0.35">
      <c r="A86" s="78">
        <v>5</v>
      </c>
      <c r="B86" s="79" t="s">
        <v>282</v>
      </c>
      <c r="C86" s="81" t="s">
        <v>41</v>
      </c>
      <c r="D86" s="81" t="s">
        <v>125</v>
      </c>
      <c r="E86" s="78">
        <v>2024</v>
      </c>
      <c r="F86" s="78">
        <v>2025</v>
      </c>
      <c r="G86" s="82"/>
      <c r="H86" s="81" t="s">
        <v>288</v>
      </c>
      <c r="I86" s="85">
        <f>+J86</f>
        <v>8356</v>
      </c>
      <c r="J86" s="84">
        <v>8356</v>
      </c>
      <c r="K86" s="82"/>
      <c r="L86" s="82"/>
      <c r="M86" s="85">
        <f t="shared" si="45"/>
        <v>0</v>
      </c>
      <c r="N86" s="82"/>
      <c r="O86" s="82"/>
      <c r="P86" s="82"/>
      <c r="Q86" s="82"/>
      <c r="R86" s="82"/>
      <c r="S86" s="82"/>
      <c r="T86" s="82"/>
      <c r="U86" s="82"/>
      <c r="V86" s="82"/>
      <c r="W86" s="82"/>
      <c r="X86" s="82"/>
      <c r="Y86" s="82"/>
      <c r="Z86" s="82"/>
      <c r="AA86" s="82"/>
      <c r="AB86" s="82"/>
      <c r="AC86" s="82"/>
      <c r="AD86" s="82"/>
      <c r="AE86" s="82"/>
      <c r="AF86" s="82"/>
      <c r="AG86" s="82"/>
      <c r="AH86" s="82"/>
      <c r="AI86" s="82"/>
      <c r="AJ86" s="84">
        <v>8356</v>
      </c>
      <c r="AK86" s="82"/>
      <c r="AL86" s="85">
        <f>+AM86</f>
        <v>8356</v>
      </c>
      <c r="AM86" s="85">
        <f>+AJ86</f>
        <v>8356</v>
      </c>
      <c r="AN86" s="82"/>
      <c r="AO86" s="82"/>
    </row>
    <row r="87" spans="1:41" s="77" customFormat="1" ht="46.5" x14ac:dyDescent="0.35">
      <c r="A87" s="78">
        <v>6</v>
      </c>
      <c r="B87" s="79" t="s">
        <v>283</v>
      </c>
      <c r="C87" s="81" t="s">
        <v>41</v>
      </c>
      <c r="D87" s="81" t="s">
        <v>183</v>
      </c>
      <c r="E87" s="78">
        <v>2024</v>
      </c>
      <c r="F87" s="78">
        <v>2025</v>
      </c>
      <c r="G87" s="82"/>
      <c r="H87" s="81" t="s">
        <v>289</v>
      </c>
      <c r="I87" s="85">
        <f t="shared" ref="I87:I90" si="48">+J87</f>
        <v>5328</v>
      </c>
      <c r="J87" s="84">
        <v>5328</v>
      </c>
      <c r="K87" s="82"/>
      <c r="L87" s="82"/>
      <c r="M87" s="85">
        <f t="shared" si="45"/>
        <v>0</v>
      </c>
      <c r="N87" s="82"/>
      <c r="O87" s="82"/>
      <c r="P87" s="82"/>
      <c r="Q87" s="82"/>
      <c r="R87" s="82"/>
      <c r="S87" s="82"/>
      <c r="T87" s="82"/>
      <c r="U87" s="82"/>
      <c r="V87" s="82"/>
      <c r="W87" s="82"/>
      <c r="X87" s="82"/>
      <c r="Y87" s="82"/>
      <c r="Z87" s="82"/>
      <c r="AA87" s="82"/>
      <c r="AB87" s="82"/>
      <c r="AC87" s="82"/>
      <c r="AD87" s="82"/>
      <c r="AE87" s="82"/>
      <c r="AF87" s="82"/>
      <c r="AG87" s="82"/>
      <c r="AH87" s="82"/>
      <c r="AI87" s="82"/>
      <c r="AJ87" s="84">
        <v>5328</v>
      </c>
      <c r="AK87" s="82"/>
      <c r="AL87" s="85">
        <f t="shared" ref="AL87:AL92" si="49">+AM87</f>
        <v>5328</v>
      </c>
      <c r="AM87" s="85">
        <f t="shared" ref="AM87:AM90" si="50">+AJ87</f>
        <v>5328</v>
      </c>
      <c r="AN87" s="82"/>
      <c r="AO87" s="82"/>
    </row>
    <row r="88" spans="1:41" s="77" customFormat="1" ht="46.5" x14ac:dyDescent="0.35">
      <c r="A88" s="78">
        <v>7</v>
      </c>
      <c r="B88" s="79" t="s">
        <v>284</v>
      </c>
      <c r="C88" s="81" t="s">
        <v>41</v>
      </c>
      <c r="D88" s="81" t="s">
        <v>254</v>
      </c>
      <c r="E88" s="78">
        <v>2024</v>
      </c>
      <c r="F88" s="78">
        <v>2025</v>
      </c>
      <c r="G88" s="82"/>
      <c r="H88" s="81" t="s">
        <v>290</v>
      </c>
      <c r="I88" s="85">
        <f t="shared" si="48"/>
        <v>6484</v>
      </c>
      <c r="J88" s="84">
        <v>6484</v>
      </c>
      <c r="K88" s="82"/>
      <c r="L88" s="82"/>
      <c r="M88" s="85">
        <f t="shared" si="45"/>
        <v>0</v>
      </c>
      <c r="N88" s="82"/>
      <c r="O88" s="82"/>
      <c r="P88" s="82"/>
      <c r="Q88" s="82"/>
      <c r="R88" s="82"/>
      <c r="S88" s="82"/>
      <c r="T88" s="82"/>
      <c r="U88" s="82"/>
      <c r="V88" s="82"/>
      <c r="W88" s="82"/>
      <c r="X88" s="82"/>
      <c r="Y88" s="82"/>
      <c r="Z88" s="82"/>
      <c r="AA88" s="82"/>
      <c r="AB88" s="82"/>
      <c r="AC88" s="82"/>
      <c r="AD88" s="82"/>
      <c r="AE88" s="82"/>
      <c r="AF88" s="82"/>
      <c r="AG88" s="82"/>
      <c r="AH88" s="82"/>
      <c r="AI88" s="82"/>
      <c r="AJ88" s="84">
        <v>6484</v>
      </c>
      <c r="AK88" s="82"/>
      <c r="AL88" s="85">
        <f t="shared" si="49"/>
        <v>6484</v>
      </c>
      <c r="AM88" s="85">
        <f t="shared" si="50"/>
        <v>6484</v>
      </c>
      <c r="AN88" s="82"/>
      <c r="AO88" s="82"/>
    </row>
    <row r="89" spans="1:41" s="77" customFormat="1" ht="31" x14ac:dyDescent="0.35">
      <c r="A89" s="78">
        <v>8</v>
      </c>
      <c r="B89" s="79" t="s">
        <v>285</v>
      </c>
      <c r="C89" s="81" t="s">
        <v>41</v>
      </c>
      <c r="D89" s="81" t="s">
        <v>287</v>
      </c>
      <c r="E89" s="78">
        <v>2024</v>
      </c>
      <c r="F89" s="78">
        <v>2025</v>
      </c>
      <c r="G89" s="82"/>
      <c r="H89" s="81" t="s">
        <v>291</v>
      </c>
      <c r="I89" s="85">
        <f t="shared" si="48"/>
        <v>4525</v>
      </c>
      <c r="J89" s="84">
        <v>4525</v>
      </c>
      <c r="K89" s="82"/>
      <c r="L89" s="82"/>
      <c r="M89" s="85">
        <f t="shared" si="45"/>
        <v>0</v>
      </c>
      <c r="N89" s="82"/>
      <c r="O89" s="82"/>
      <c r="P89" s="82"/>
      <c r="Q89" s="82"/>
      <c r="R89" s="82"/>
      <c r="S89" s="82"/>
      <c r="T89" s="82"/>
      <c r="U89" s="82"/>
      <c r="V89" s="82"/>
      <c r="W89" s="82"/>
      <c r="X89" s="82"/>
      <c r="Y89" s="82"/>
      <c r="Z89" s="82"/>
      <c r="AA89" s="82"/>
      <c r="AB89" s="82"/>
      <c r="AC89" s="82"/>
      <c r="AD89" s="82"/>
      <c r="AE89" s="82"/>
      <c r="AF89" s="82"/>
      <c r="AG89" s="82"/>
      <c r="AH89" s="82"/>
      <c r="AI89" s="82"/>
      <c r="AJ89" s="84">
        <v>4525</v>
      </c>
      <c r="AK89" s="82"/>
      <c r="AL89" s="85">
        <f t="shared" si="49"/>
        <v>4525</v>
      </c>
      <c r="AM89" s="85">
        <f t="shared" si="50"/>
        <v>4525</v>
      </c>
      <c r="AN89" s="82"/>
      <c r="AO89" s="82"/>
    </row>
    <row r="90" spans="1:41" s="77" customFormat="1" ht="31" x14ac:dyDescent="0.35">
      <c r="A90" s="78">
        <v>9</v>
      </c>
      <c r="B90" s="79" t="s">
        <v>286</v>
      </c>
      <c r="C90" s="81" t="s">
        <v>41</v>
      </c>
      <c r="D90" s="81" t="s">
        <v>261</v>
      </c>
      <c r="E90" s="78">
        <v>2024</v>
      </c>
      <c r="F90" s="78">
        <v>2025</v>
      </c>
      <c r="G90" s="82"/>
      <c r="H90" s="81" t="s">
        <v>292</v>
      </c>
      <c r="I90" s="85">
        <f t="shared" si="48"/>
        <v>2516</v>
      </c>
      <c r="J90" s="84">
        <v>2516</v>
      </c>
      <c r="K90" s="82"/>
      <c r="L90" s="82"/>
      <c r="M90" s="85">
        <f t="shared" si="45"/>
        <v>0</v>
      </c>
      <c r="N90" s="82"/>
      <c r="O90" s="82"/>
      <c r="P90" s="82"/>
      <c r="Q90" s="82"/>
      <c r="R90" s="82"/>
      <c r="S90" s="82"/>
      <c r="T90" s="82"/>
      <c r="U90" s="82"/>
      <c r="V90" s="82"/>
      <c r="W90" s="82"/>
      <c r="X90" s="82"/>
      <c r="Y90" s="82"/>
      <c r="Z90" s="82"/>
      <c r="AA90" s="82"/>
      <c r="AB90" s="82"/>
      <c r="AC90" s="82"/>
      <c r="AD90" s="82"/>
      <c r="AE90" s="82"/>
      <c r="AF90" s="82"/>
      <c r="AG90" s="82"/>
      <c r="AH90" s="82"/>
      <c r="AI90" s="82"/>
      <c r="AJ90" s="84">
        <v>2516</v>
      </c>
      <c r="AK90" s="82"/>
      <c r="AL90" s="85">
        <f t="shared" si="49"/>
        <v>2516</v>
      </c>
      <c r="AM90" s="85">
        <f t="shared" si="50"/>
        <v>2516</v>
      </c>
      <c r="AN90" s="82"/>
      <c r="AO90" s="82"/>
    </row>
    <row r="91" spans="1:41" s="66" customFormat="1" ht="60" x14ac:dyDescent="0.35">
      <c r="A91" s="67" t="s">
        <v>399</v>
      </c>
      <c r="B91" s="95" t="s">
        <v>293</v>
      </c>
      <c r="C91" s="68"/>
      <c r="D91" s="69"/>
      <c r="E91" s="69"/>
      <c r="F91" s="69"/>
      <c r="G91" s="69"/>
      <c r="H91" s="69"/>
      <c r="I91" s="70">
        <f>+I92</f>
        <v>4190</v>
      </c>
      <c r="J91" s="70">
        <f t="shared" ref="J91:AN91" si="51">+J92</f>
        <v>4190</v>
      </c>
      <c r="K91" s="70">
        <f t="shared" si="51"/>
        <v>0</v>
      </c>
      <c r="L91" s="70">
        <f t="shared" si="51"/>
        <v>0</v>
      </c>
      <c r="M91" s="70">
        <f t="shared" si="51"/>
        <v>0</v>
      </c>
      <c r="N91" s="70">
        <f t="shared" si="51"/>
        <v>0</v>
      </c>
      <c r="O91" s="70">
        <f t="shared" si="51"/>
        <v>0</v>
      </c>
      <c r="P91" s="70">
        <f t="shared" si="51"/>
        <v>0</v>
      </c>
      <c r="Q91" s="70">
        <f t="shared" si="51"/>
        <v>0</v>
      </c>
      <c r="R91" s="70">
        <f t="shared" si="51"/>
        <v>0</v>
      </c>
      <c r="S91" s="70">
        <f t="shared" si="51"/>
        <v>0</v>
      </c>
      <c r="T91" s="70">
        <f t="shared" si="51"/>
        <v>0</v>
      </c>
      <c r="U91" s="70">
        <f t="shared" si="51"/>
        <v>0</v>
      </c>
      <c r="V91" s="70">
        <f t="shared" si="51"/>
        <v>0</v>
      </c>
      <c r="W91" s="70">
        <f t="shared" si="51"/>
        <v>0</v>
      </c>
      <c r="X91" s="70">
        <f t="shared" si="51"/>
        <v>0</v>
      </c>
      <c r="Y91" s="70">
        <f t="shared" si="51"/>
        <v>0</v>
      </c>
      <c r="Z91" s="70">
        <f t="shared" si="51"/>
        <v>0</v>
      </c>
      <c r="AA91" s="70">
        <f t="shared" si="51"/>
        <v>0</v>
      </c>
      <c r="AB91" s="70">
        <f t="shared" si="51"/>
        <v>0</v>
      </c>
      <c r="AC91" s="70">
        <f t="shared" si="51"/>
        <v>0</v>
      </c>
      <c r="AD91" s="70">
        <f t="shared" si="51"/>
        <v>0</v>
      </c>
      <c r="AE91" s="70">
        <f t="shared" si="51"/>
        <v>0</v>
      </c>
      <c r="AF91" s="70">
        <f t="shared" si="51"/>
        <v>0</v>
      </c>
      <c r="AG91" s="70">
        <f t="shared" si="51"/>
        <v>0</v>
      </c>
      <c r="AH91" s="70">
        <f t="shared" si="51"/>
        <v>0</v>
      </c>
      <c r="AI91" s="70">
        <f t="shared" si="51"/>
        <v>0</v>
      </c>
      <c r="AJ91" s="70">
        <f t="shared" si="51"/>
        <v>4190</v>
      </c>
      <c r="AK91" s="70">
        <f t="shared" si="51"/>
        <v>0</v>
      </c>
      <c r="AL91" s="70">
        <f t="shared" si="51"/>
        <v>4190</v>
      </c>
      <c r="AM91" s="70">
        <f t="shared" si="51"/>
        <v>4190</v>
      </c>
      <c r="AN91" s="70">
        <f t="shared" si="51"/>
        <v>0</v>
      </c>
      <c r="AO91" s="69"/>
    </row>
    <row r="92" spans="1:41" s="77" customFormat="1" ht="62" x14ac:dyDescent="0.35">
      <c r="A92" s="78">
        <v>1</v>
      </c>
      <c r="B92" s="79" t="s">
        <v>294</v>
      </c>
      <c r="C92" s="81" t="s">
        <v>41</v>
      </c>
      <c r="D92" s="81" t="s">
        <v>295</v>
      </c>
      <c r="E92" s="78">
        <v>2024</v>
      </c>
      <c r="F92" s="78">
        <v>2025</v>
      </c>
      <c r="G92" s="82"/>
      <c r="H92" s="82"/>
      <c r="I92" s="85">
        <f>+J92</f>
        <v>4190</v>
      </c>
      <c r="J92" s="84">
        <v>4190</v>
      </c>
      <c r="K92" s="82"/>
      <c r="L92" s="82"/>
      <c r="M92" s="85">
        <f t="shared" si="45"/>
        <v>0</v>
      </c>
      <c r="N92" s="82"/>
      <c r="O92" s="82"/>
      <c r="P92" s="82"/>
      <c r="Q92" s="82"/>
      <c r="R92" s="82"/>
      <c r="S92" s="82"/>
      <c r="T92" s="82"/>
      <c r="U92" s="82"/>
      <c r="V92" s="82"/>
      <c r="W92" s="82"/>
      <c r="X92" s="82"/>
      <c r="Y92" s="82"/>
      <c r="Z92" s="82"/>
      <c r="AA92" s="82"/>
      <c r="AB92" s="82"/>
      <c r="AC92" s="82"/>
      <c r="AD92" s="82"/>
      <c r="AE92" s="82"/>
      <c r="AF92" s="82"/>
      <c r="AG92" s="82"/>
      <c r="AH92" s="82"/>
      <c r="AI92" s="82"/>
      <c r="AJ92" s="84">
        <v>4190</v>
      </c>
      <c r="AK92" s="82"/>
      <c r="AL92" s="85">
        <f t="shared" si="49"/>
        <v>4190</v>
      </c>
      <c r="AM92" s="85">
        <f t="shared" ref="AM92" si="52">+AJ92</f>
        <v>4190</v>
      </c>
      <c r="AN92" s="82"/>
      <c r="AO92" s="82"/>
    </row>
    <row r="93" spans="1:41" s="102" customFormat="1" ht="30" x14ac:dyDescent="0.35">
      <c r="A93" s="67" t="s">
        <v>40</v>
      </c>
      <c r="B93" s="68" t="s">
        <v>47</v>
      </c>
      <c r="C93" s="68"/>
      <c r="D93" s="69"/>
      <c r="E93" s="69"/>
      <c r="F93" s="69"/>
      <c r="G93" s="69"/>
      <c r="H93" s="69"/>
      <c r="I93" s="70">
        <f>+I94</f>
        <v>178490</v>
      </c>
      <c r="J93" s="70">
        <f t="shared" ref="J93:AN93" si="53">+J94</f>
        <v>178490</v>
      </c>
      <c r="K93" s="70">
        <f t="shared" si="53"/>
        <v>0</v>
      </c>
      <c r="L93" s="70">
        <f t="shared" si="53"/>
        <v>0</v>
      </c>
      <c r="M93" s="70">
        <f t="shared" si="53"/>
        <v>159437</v>
      </c>
      <c r="N93" s="70">
        <f t="shared" si="53"/>
        <v>0</v>
      </c>
      <c r="O93" s="70">
        <f t="shared" si="53"/>
        <v>0</v>
      </c>
      <c r="P93" s="70">
        <f t="shared" si="53"/>
        <v>0</v>
      </c>
      <c r="Q93" s="70">
        <f t="shared" si="53"/>
        <v>0</v>
      </c>
      <c r="R93" s="70">
        <f t="shared" si="53"/>
        <v>0</v>
      </c>
      <c r="S93" s="70">
        <f t="shared" si="53"/>
        <v>0</v>
      </c>
      <c r="T93" s="70">
        <f t="shared" si="53"/>
        <v>0</v>
      </c>
      <c r="U93" s="70">
        <f t="shared" si="53"/>
        <v>59011</v>
      </c>
      <c r="V93" s="70">
        <f t="shared" si="53"/>
        <v>8182.65</v>
      </c>
      <c r="W93" s="70">
        <f t="shared" si="53"/>
        <v>58132.892999999996</v>
      </c>
      <c r="X93" s="70">
        <f t="shared" si="53"/>
        <v>50828.350000000006</v>
      </c>
      <c r="Y93" s="70">
        <f t="shared" si="53"/>
        <v>7304.5429999999997</v>
      </c>
      <c r="Z93" s="70">
        <f t="shared" si="53"/>
        <v>49220</v>
      </c>
      <c r="AA93" s="70">
        <f t="shared" si="53"/>
        <v>11340.849178</v>
      </c>
      <c r="AB93" s="70">
        <f t="shared" si="53"/>
        <v>49220</v>
      </c>
      <c r="AC93" s="70">
        <f t="shared" si="53"/>
        <v>37879.150822000003</v>
      </c>
      <c r="AD93" s="70">
        <f t="shared" si="53"/>
        <v>11340.849178</v>
      </c>
      <c r="AE93" s="70">
        <f t="shared" si="53"/>
        <v>51206</v>
      </c>
      <c r="AF93" s="70">
        <f t="shared" si="53"/>
        <v>0</v>
      </c>
      <c r="AG93" s="70">
        <f t="shared" si="53"/>
        <v>51206</v>
      </c>
      <c r="AH93" s="70">
        <f t="shared" si="53"/>
        <v>51206</v>
      </c>
      <c r="AI93" s="70">
        <f t="shared" si="53"/>
        <v>0</v>
      </c>
      <c r="AJ93" s="70">
        <f t="shared" si="53"/>
        <v>17760</v>
      </c>
      <c r="AK93" s="70">
        <f t="shared" si="53"/>
        <v>0</v>
      </c>
      <c r="AL93" s="70">
        <f t="shared" si="53"/>
        <v>17760</v>
      </c>
      <c r="AM93" s="70">
        <f t="shared" si="53"/>
        <v>17760</v>
      </c>
      <c r="AN93" s="70">
        <f t="shared" si="53"/>
        <v>0</v>
      </c>
      <c r="AO93" s="69"/>
    </row>
    <row r="94" spans="1:41" s="77" customFormat="1" ht="31" x14ac:dyDescent="0.35">
      <c r="A94" s="72">
        <v>1</v>
      </c>
      <c r="B94" s="73" t="s">
        <v>38</v>
      </c>
      <c r="C94" s="87"/>
      <c r="D94" s="82"/>
      <c r="E94" s="82"/>
      <c r="F94" s="82"/>
      <c r="G94" s="82"/>
      <c r="H94" s="86"/>
      <c r="I94" s="75">
        <f>+I95+I104</f>
        <v>178490</v>
      </c>
      <c r="J94" s="75">
        <f t="shared" ref="J94:AN94" si="54">+J95+J104</f>
        <v>178490</v>
      </c>
      <c r="K94" s="75">
        <f t="shared" si="54"/>
        <v>0</v>
      </c>
      <c r="L94" s="75">
        <f t="shared" si="54"/>
        <v>0</v>
      </c>
      <c r="M94" s="75">
        <f t="shared" si="54"/>
        <v>159437</v>
      </c>
      <c r="N94" s="75">
        <f t="shared" si="54"/>
        <v>0</v>
      </c>
      <c r="O94" s="75">
        <f t="shared" si="54"/>
        <v>0</v>
      </c>
      <c r="P94" s="75">
        <f t="shared" si="54"/>
        <v>0</v>
      </c>
      <c r="Q94" s="75">
        <f t="shared" si="54"/>
        <v>0</v>
      </c>
      <c r="R94" s="75">
        <f t="shared" si="54"/>
        <v>0</v>
      </c>
      <c r="S94" s="75">
        <f t="shared" si="54"/>
        <v>0</v>
      </c>
      <c r="T94" s="75">
        <f t="shared" si="54"/>
        <v>0</v>
      </c>
      <c r="U94" s="75">
        <f t="shared" si="54"/>
        <v>59011</v>
      </c>
      <c r="V94" s="75">
        <f t="shared" si="54"/>
        <v>8182.65</v>
      </c>
      <c r="W94" s="75">
        <f t="shared" si="54"/>
        <v>58132.892999999996</v>
      </c>
      <c r="X94" s="75">
        <f t="shared" si="54"/>
        <v>50828.350000000006</v>
      </c>
      <c r="Y94" s="75">
        <f t="shared" si="54"/>
        <v>7304.5429999999997</v>
      </c>
      <c r="Z94" s="75">
        <f t="shared" si="54"/>
        <v>49220</v>
      </c>
      <c r="AA94" s="75">
        <f t="shared" si="54"/>
        <v>11340.849178</v>
      </c>
      <c r="AB94" s="75">
        <f t="shared" si="54"/>
        <v>49220</v>
      </c>
      <c r="AC94" s="75">
        <f t="shared" si="54"/>
        <v>37879.150822000003</v>
      </c>
      <c r="AD94" s="75">
        <f t="shared" si="54"/>
        <v>11340.849178</v>
      </c>
      <c r="AE94" s="75">
        <f t="shared" si="54"/>
        <v>51206</v>
      </c>
      <c r="AF94" s="75">
        <f t="shared" si="54"/>
        <v>0</v>
      </c>
      <c r="AG94" s="75">
        <f t="shared" si="54"/>
        <v>51206</v>
      </c>
      <c r="AH94" s="75">
        <f t="shared" si="54"/>
        <v>51206</v>
      </c>
      <c r="AI94" s="75">
        <f t="shared" si="54"/>
        <v>0</v>
      </c>
      <c r="AJ94" s="75">
        <f t="shared" si="54"/>
        <v>17760</v>
      </c>
      <c r="AK94" s="75">
        <f t="shared" si="54"/>
        <v>0</v>
      </c>
      <c r="AL94" s="75">
        <f t="shared" si="54"/>
        <v>17760</v>
      </c>
      <c r="AM94" s="75">
        <f t="shared" si="54"/>
        <v>17760</v>
      </c>
      <c r="AN94" s="75">
        <f t="shared" si="54"/>
        <v>0</v>
      </c>
      <c r="AO94" s="82"/>
    </row>
    <row r="95" spans="1:41" s="77" customFormat="1" ht="45" x14ac:dyDescent="0.35">
      <c r="A95" s="67" t="s">
        <v>90</v>
      </c>
      <c r="B95" s="68" t="s">
        <v>93</v>
      </c>
      <c r="C95" s="87"/>
      <c r="D95" s="82"/>
      <c r="E95" s="82"/>
      <c r="F95" s="82"/>
      <c r="G95" s="82"/>
      <c r="H95" s="85"/>
      <c r="I95" s="70">
        <f>SUM(I96:I103)</f>
        <v>148490</v>
      </c>
      <c r="J95" s="70">
        <f t="shared" ref="J95:AN95" si="55">SUM(J96:J103)</f>
        <v>148490</v>
      </c>
      <c r="K95" s="70">
        <f t="shared" si="55"/>
        <v>0</v>
      </c>
      <c r="L95" s="70">
        <f t="shared" si="55"/>
        <v>0</v>
      </c>
      <c r="M95" s="70">
        <f t="shared" si="55"/>
        <v>137357</v>
      </c>
      <c r="N95" s="70">
        <f t="shared" si="55"/>
        <v>0</v>
      </c>
      <c r="O95" s="70">
        <f t="shared" si="55"/>
        <v>0</v>
      </c>
      <c r="P95" s="70">
        <f t="shared" si="55"/>
        <v>0</v>
      </c>
      <c r="Q95" s="70">
        <f t="shared" si="55"/>
        <v>0</v>
      </c>
      <c r="R95" s="70">
        <f t="shared" si="55"/>
        <v>0</v>
      </c>
      <c r="S95" s="70">
        <f t="shared" si="55"/>
        <v>0</v>
      </c>
      <c r="T95" s="70">
        <f t="shared" si="55"/>
        <v>0</v>
      </c>
      <c r="U95" s="70">
        <f t="shared" si="55"/>
        <v>57011</v>
      </c>
      <c r="V95" s="70">
        <f t="shared" si="55"/>
        <v>6663.65</v>
      </c>
      <c r="W95" s="70">
        <f t="shared" si="55"/>
        <v>56132.892999999996</v>
      </c>
      <c r="X95" s="70">
        <f t="shared" si="55"/>
        <v>50347.350000000006</v>
      </c>
      <c r="Y95" s="70">
        <f t="shared" si="55"/>
        <v>5785.5429999999997</v>
      </c>
      <c r="Z95" s="70">
        <f t="shared" si="55"/>
        <v>44140</v>
      </c>
      <c r="AA95" s="70">
        <f t="shared" si="55"/>
        <v>11340.849178</v>
      </c>
      <c r="AB95" s="70">
        <f t="shared" si="55"/>
        <v>44140</v>
      </c>
      <c r="AC95" s="70">
        <f t="shared" si="55"/>
        <v>32799.150822000003</v>
      </c>
      <c r="AD95" s="70">
        <f t="shared" si="55"/>
        <v>11340.849178</v>
      </c>
      <c r="AE95" s="70">
        <f t="shared" si="55"/>
        <v>36206</v>
      </c>
      <c r="AF95" s="70">
        <f t="shared" si="55"/>
        <v>0</v>
      </c>
      <c r="AG95" s="70">
        <f t="shared" si="55"/>
        <v>36206</v>
      </c>
      <c r="AH95" s="70">
        <f t="shared" si="55"/>
        <v>36206</v>
      </c>
      <c r="AI95" s="70">
        <f t="shared" si="55"/>
        <v>0</v>
      </c>
      <c r="AJ95" s="70">
        <f t="shared" si="55"/>
        <v>9840</v>
      </c>
      <c r="AK95" s="70">
        <f t="shared" si="55"/>
        <v>0</v>
      </c>
      <c r="AL95" s="70">
        <f t="shared" si="55"/>
        <v>9840</v>
      </c>
      <c r="AM95" s="70">
        <f t="shared" si="55"/>
        <v>9840</v>
      </c>
      <c r="AN95" s="70">
        <f t="shared" si="55"/>
        <v>0</v>
      </c>
      <c r="AO95" s="82"/>
    </row>
    <row r="96" spans="1:41" s="77" customFormat="1" ht="46.5" x14ac:dyDescent="0.35">
      <c r="A96" s="78">
        <v>1</v>
      </c>
      <c r="B96" s="79" t="s">
        <v>242</v>
      </c>
      <c r="C96" s="81" t="s">
        <v>41</v>
      </c>
      <c r="D96" s="81" t="s">
        <v>252</v>
      </c>
      <c r="E96" s="78">
        <v>2023</v>
      </c>
      <c r="F96" s="78">
        <v>2024</v>
      </c>
      <c r="G96" s="82"/>
      <c r="H96" s="81" t="s">
        <v>253</v>
      </c>
      <c r="I96" s="84">
        <f t="shared" ref="I96:I103" si="56">+J96</f>
        <v>20000</v>
      </c>
      <c r="J96" s="84">
        <v>20000</v>
      </c>
      <c r="K96" s="82"/>
      <c r="L96" s="85"/>
      <c r="M96" s="85">
        <f t="shared" ref="M96:M103" si="57">+U96+Z96+AE96</f>
        <v>19965</v>
      </c>
      <c r="N96" s="82"/>
      <c r="O96" s="82"/>
      <c r="P96" s="82"/>
      <c r="Q96" s="82"/>
      <c r="R96" s="82"/>
      <c r="S96" s="82"/>
      <c r="T96" s="82"/>
      <c r="U96" s="84">
        <v>13021</v>
      </c>
      <c r="V96" s="84">
        <v>1184</v>
      </c>
      <c r="W96" s="84">
        <f>+X96+Y96</f>
        <v>13021</v>
      </c>
      <c r="X96" s="84">
        <f>+U96-V96</f>
        <v>11837</v>
      </c>
      <c r="Y96" s="84">
        <f>+V96</f>
        <v>1184</v>
      </c>
      <c r="Z96" s="84">
        <v>5980</v>
      </c>
      <c r="AA96" s="84"/>
      <c r="AB96" s="84">
        <f>+AC96</f>
        <v>5980</v>
      </c>
      <c r="AC96" s="84">
        <f>+Z96</f>
        <v>5980</v>
      </c>
      <c r="AD96" s="82"/>
      <c r="AE96" s="84">
        <v>964</v>
      </c>
      <c r="AF96" s="84"/>
      <c r="AG96" s="84">
        <f>+AH96</f>
        <v>964</v>
      </c>
      <c r="AH96" s="84">
        <f>+AE96</f>
        <v>964</v>
      </c>
      <c r="AI96" s="82"/>
      <c r="AJ96" s="85"/>
      <c r="AK96" s="82"/>
      <c r="AL96" s="82"/>
      <c r="AM96" s="82"/>
      <c r="AN96" s="82"/>
      <c r="AO96" s="82"/>
    </row>
    <row r="97" spans="1:41" s="77" customFormat="1" ht="46.5" x14ac:dyDescent="0.35">
      <c r="A97" s="78">
        <v>2</v>
      </c>
      <c r="B97" s="79" t="s">
        <v>243</v>
      </c>
      <c r="C97" s="81" t="s">
        <v>41</v>
      </c>
      <c r="D97" s="81" t="s">
        <v>254</v>
      </c>
      <c r="E97" s="78">
        <v>2022</v>
      </c>
      <c r="F97" s="78">
        <v>2023</v>
      </c>
      <c r="G97" s="82"/>
      <c r="H97" s="81" t="s">
        <v>255</v>
      </c>
      <c r="I97" s="84">
        <f t="shared" si="56"/>
        <v>14990</v>
      </c>
      <c r="J97" s="84">
        <v>14990</v>
      </c>
      <c r="K97" s="82"/>
      <c r="L97" s="82"/>
      <c r="M97" s="85">
        <f t="shared" si="57"/>
        <v>14990</v>
      </c>
      <c r="N97" s="82"/>
      <c r="O97" s="82"/>
      <c r="P97" s="82"/>
      <c r="Q97" s="82"/>
      <c r="R97" s="82"/>
      <c r="S97" s="82"/>
      <c r="T97" s="82"/>
      <c r="U97" s="84">
        <v>14990</v>
      </c>
      <c r="V97" s="84">
        <v>4356.5050000000001</v>
      </c>
      <c r="W97" s="84">
        <f>+X97+Y97</f>
        <v>14111.893</v>
      </c>
      <c r="X97" s="84">
        <v>10633.495000000001</v>
      </c>
      <c r="Y97" s="84">
        <v>3478.3980000000001</v>
      </c>
      <c r="Z97" s="82"/>
      <c r="AA97" s="82"/>
      <c r="AB97" s="82"/>
      <c r="AC97" s="82"/>
      <c r="AD97" s="82"/>
      <c r="AE97" s="82"/>
      <c r="AF97" s="82"/>
      <c r="AG97" s="82"/>
      <c r="AH97" s="82"/>
      <c r="AI97" s="82"/>
      <c r="AJ97" s="85">
        <f t="shared" ref="AJ97:AJ103" si="58">+J97-(U97+Z97+AE97)</f>
        <v>0</v>
      </c>
      <c r="AK97" s="82"/>
      <c r="AL97" s="82"/>
      <c r="AM97" s="82"/>
      <c r="AN97" s="82"/>
      <c r="AO97" s="82"/>
    </row>
    <row r="98" spans="1:41" s="77" customFormat="1" ht="31" x14ac:dyDescent="0.35">
      <c r="A98" s="78">
        <v>3</v>
      </c>
      <c r="B98" s="79" t="s">
        <v>244</v>
      </c>
      <c r="C98" s="81" t="s">
        <v>41</v>
      </c>
      <c r="D98" s="81" t="s">
        <v>256</v>
      </c>
      <c r="E98" s="78">
        <v>2023</v>
      </c>
      <c r="F98" s="78">
        <v>2024</v>
      </c>
      <c r="G98" s="82"/>
      <c r="H98" s="81" t="s">
        <v>257</v>
      </c>
      <c r="I98" s="84">
        <f t="shared" si="56"/>
        <v>35000</v>
      </c>
      <c r="J98" s="84">
        <v>35000</v>
      </c>
      <c r="K98" s="82"/>
      <c r="L98" s="82"/>
      <c r="M98" s="85">
        <f t="shared" si="57"/>
        <v>34000</v>
      </c>
      <c r="N98" s="82"/>
      <c r="O98" s="82"/>
      <c r="P98" s="82"/>
      <c r="Q98" s="82"/>
      <c r="R98" s="82"/>
      <c r="S98" s="82"/>
      <c r="T98" s="82"/>
      <c r="U98" s="84">
        <v>15000</v>
      </c>
      <c r="V98" s="84">
        <v>1123.145</v>
      </c>
      <c r="W98" s="84">
        <f>+X98+Y98</f>
        <v>15000</v>
      </c>
      <c r="X98" s="84">
        <f>+U98-V98</f>
        <v>13876.855</v>
      </c>
      <c r="Y98" s="84">
        <f>+V98</f>
        <v>1123.145</v>
      </c>
      <c r="Z98" s="84">
        <v>12000</v>
      </c>
      <c r="AA98" s="84">
        <v>2162.9971779999996</v>
      </c>
      <c r="AB98" s="84">
        <f>+AC98+AD98</f>
        <v>12000</v>
      </c>
      <c r="AC98" s="84">
        <f>+Z98-AA98</f>
        <v>9837.0028220000004</v>
      </c>
      <c r="AD98" s="84">
        <f>+AA98</f>
        <v>2162.9971779999996</v>
      </c>
      <c r="AE98" s="84">
        <v>7000</v>
      </c>
      <c r="AF98" s="82"/>
      <c r="AG98" s="84">
        <f>+AH98</f>
        <v>7000</v>
      </c>
      <c r="AH98" s="84">
        <f>+AE98</f>
        <v>7000</v>
      </c>
      <c r="AI98" s="82"/>
      <c r="AJ98" s="85"/>
      <c r="AK98" s="82"/>
      <c r="AL98" s="82"/>
      <c r="AM98" s="82"/>
      <c r="AN98" s="82"/>
      <c r="AO98" s="82"/>
    </row>
    <row r="99" spans="1:41" s="77" customFormat="1" ht="93" x14ac:dyDescent="0.35">
      <c r="A99" s="78">
        <v>4</v>
      </c>
      <c r="B99" s="79" t="s">
        <v>245</v>
      </c>
      <c r="C99" s="81" t="s">
        <v>41</v>
      </c>
      <c r="D99" s="81" t="s">
        <v>258</v>
      </c>
      <c r="E99" s="78">
        <v>2023</v>
      </c>
      <c r="F99" s="78">
        <v>2024</v>
      </c>
      <c r="G99" s="82"/>
      <c r="H99" s="81" t="s">
        <v>259</v>
      </c>
      <c r="I99" s="84">
        <f t="shared" si="56"/>
        <v>30000</v>
      </c>
      <c r="J99" s="84">
        <v>30000</v>
      </c>
      <c r="K99" s="82"/>
      <c r="L99" s="82"/>
      <c r="M99" s="85">
        <f t="shared" si="57"/>
        <v>29742</v>
      </c>
      <c r="N99" s="82"/>
      <c r="O99" s="82"/>
      <c r="P99" s="82"/>
      <c r="Q99" s="82"/>
      <c r="R99" s="82"/>
      <c r="S99" s="82"/>
      <c r="T99" s="82"/>
      <c r="U99" s="84">
        <v>14000</v>
      </c>
      <c r="V99" s="84"/>
      <c r="W99" s="84">
        <f>+X99</f>
        <v>14000</v>
      </c>
      <c r="X99" s="84">
        <f>+U99</f>
        <v>14000</v>
      </c>
      <c r="Y99" s="82"/>
      <c r="Z99" s="84">
        <v>15000</v>
      </c>
      <c r="AA99" s="84">
        <f>+AD99</f>
        <v>5608.8719999999994</v>
      </c>
      <c r="AB99" s="84">
        <f>+AC99+AD99</f>
        <v>15000</v>
      </c>
      <c r="AC99" s="84">
        <v>9391.1280000000006</v>
      </c>
      <c r="AD99" s="84">
        <f>+Z99-AC99</f>
        <v>5608.8719999999994</v>
      </c>
      <c r="AE99" s="84">
        <v>742</v>
      </c>
      <c r="AF99" s="84"/>
      <c r="AG99" s="84">
        <f>+AH99</f>
        <v>742</v>
      </c>
      <c r="AH99" s="84">
        <f>+AE99</f>
        <v>742</v>
      </c>
      <c r="AI99" s="82"/>
      <c r="AJ99" s="85"/>
      <c r="AK99" s="82"/>
      <c r="AL99" s="82"/>
      <c r="AM99" s="82"/>
      <c r="AN99" s="82"/>
      <c r="AO99" s="82"/>
    </row>
    <row r="100" spans="1:41" s="77" customFormat="1" ht="31" x14ac:dyDescent="0.35">
      <c r="A100" s="78">
        <v>5</v>
      </c>
      <c r="B100" s="79" t="s">
        <v>246</v>
      </c>
      <c r="C100" s="81" t="s">
        <v>41</v>
      </c>
      <c r="D100" s="81" t="s">
        <v>261</v>
      </c>
      <c r="E100" s="78">
        <v>2023</v>
      </c>
      <c r="F100" s="78">
        <v>2025</v>
      </c>
      <c r="G100" s="82"/>
      <c r="H100" s="81" t="s">
        <v>260</v>
      </c>
      <c r="I100" s="84">
        <f t="shared" si="56"/>
        <v>18000</v>
      </c>
      <c r="J100" s="84">
        <v>18000</v>
      </c>
      <c r="K100" s="82"/>
      <c r="L100" s="82"/>
      <c r="M100" s="85">
        <f t="shared" si="57"/>
        <v>10500</v>
      </c>
      <c r="N100" s="82"/>
      <c r="O100" s="82"/>
      <c r="P100" s="82"/>
      <c r="Q100" s="82"/>
      <c r="R100" s="82"/>
      <c r="S100" s="82"/>
      <c r="T100" s="82"/>
      <c r="U100" s="82"/>
      <c r="V100" s="82"/>
      <c r="W100" s="82"/>
      <c r="X100" s="82"/>
      <c r="Y100" s="82"/>
      <c r="Z100" s="84">
        <v>2500</v>
      </c>
      <c r="AA100" s="84">
        <v>102</v>
      </c>
      <c r="AB100" s="84">
        <f>+AC100+AD100</f>
        <v>2500</v>
      </c>
      <c r="AC100" s="84">
        <f>+Z100-AA100</f>
        <v>2398</v>
      </c>
      <c r="AD100" s="84">
        <f>+AA100</f>
        <v>102</v>
      </c>
      <c r="AE100" s="84">
        <v>8000</v>
      </c>
      <c r="AF100" s="84"/>
      <c r="AG100" s="84">
        <f>+AH100</f>
        <v>8000</v>
      </c>
      <c r="AH100" s="84">
        <f>+AE100</f>
        <v>8000</v>
      </c>
      <c r="AI100" s="82"/>
      <c r="AJ100" s="85">
        <f t="shared" si="58"/>
        <v>7500</v>
      </c>
      <c r="AK100" s="82"/>
      <c r="AL100" s="85">
        <f>+AM100</f>
        <v>7500</v>
      </c>
      <c r="AM100" s="85">
        <f>+AJ100</f>
        <v>7500</v>
      </c>
      <c r="AN100" s="82"/>
      <c r="AO100" s="82"/>
    </row>
    <row r="101" spans="1:41" s="77" customFormat="1" ht="77.5" x14ac:dyDescent="0.35">
      <c r="A101" s="78">
        <v>6</v>
      </c>
      <c r="B101" s="79" t="s">
        <v>247</v>
      </c>
      <c r="C101" s="81" t="s">
        <v>41</v>
      </c>
      <c r="D101" s="81" t="s">
        <v>263</v>
      </c>
      <c r="E101" s="78">
        <v>2023</v>
      </c>
      <c r="F101" s="78">
        <v>2025</v>
      </c>
      <c r="G101" s="82"/>
      <c r="H101" s="81" t="s">
        <v>262</v>
      </c>
      <c r="I101" s="84">
        <f t="shared" si="56"/>
        <v>8500</v>
      </c>
      <c r="J101" s="84">
        <v>8500</v>
      </c>
      <c r="K101" s="82"/>
      <c r="L101" s="82"/>
      <c r="M101" s="85">
        <f t="shared" si="57"/>
        <v>7600</v>
      </c>
      <c r="N101" s="82"/>
      <c r="O101" s="82"/>
      <c r="P101" s="82"/>
      <c r="Q101" s="82"/>
      <c r="R101" s="82"/>
      <c r="S101" s="82"/>
      <c r="T101" s="82"/>
      <c r="U101" s="82"/>
      <c r="V101" s="82"/>
      <c r="W101" s="82"/>
      <c r="X101" s="82"/>
      <c r="Y101" s="82"/>
      <c r="Z101" s="84">
        <v>2600</v>
      </c>
      <c r="AA101" s="84"/>
      <c r="AB101" s="84">
        <f>+AC101</f>
        <v>2600</v>
      </c>
      <c r="AC101" s="84">
        <f>+Z101</f>
        <v>2600</v>
      </c>
      <c r="AD101" s="82"/>
      <c r="AE101" s="84">
        <v>5000</v>
      </c>
      <c r="AF101" s="84"/>
      <c r="AG101" s="84">
        <f>+AH101</f>
        <v>5000</v>
      </c>
      <c r="AH101" s="84">
        <f>+AE101</f>
        <v>5000</v>
      </c>
      <c r="AI101" s="84"/>
      <c r="AJ101" s="84">
        <f t="shared" si="58"/>
        <v>900</v>
      </c>
      <c r="AK101" s="82"/>
      <c r="AL101" s="85">
        <f t="shared" ref="AL101:AL103" si="59">+AM101</f>
        <v>900</v>
      </c>
      <c r="AM101" s="85">
        <f t="shared" ref="AM101:AM103" si="60">+AJ101</f>
        <v>900</v>
      </c>
      <c r="AN101" s="82"/>
      <c r="AO101" s="82"/>
    </row>
    <row r="102" spans="1:41" s="77" customFormat="1" ht="62" x14ac:dyDescent="0.35">
      <c r="A102" s="78">
        <v>7</v>
      </c>
      <c r="B102" s="79" t="s">
        <v>248</v>
      </c>
      <c r="C102" s="81" t="s">
        <v>41</v>
      </c>
      <c r="D102" s="81" t="s">
        <v>265</v>
      </c>
      <c r="E102" s="78">
        <v>2023</v>
      </c>
      <c r="F102" s="78">
        <v>2025</v>
      </c>
      <c r="G102" s="82"/>
      <c r="H102" s="81" t="s">
        <v>264</v>
      </c>
      <c r="I102" s="84">
        <f t="shared" si="56"/>
        <v>14000</v>
      </c>
      <c r="J102" s="84">
        <v>14000</v>
      </c>
      <c r="K102" s="82"/>
      <c r="L102" s="82"/>
      <c r="M102" s="85">
        <f t="shared" si="57"/>
        <v>13360</v>
      </c>
      <c r="N102" s="82"/>
      <c r="O102" s="82"/>
      <c r="P102" s="82"/>
      <c r="Q102" s="82"/>
      <c r="R102" s="82"/>
      <c r="S102" s="82"/>
      <c r="T102" s="82"/>
      <c r="U102" s="82"/>
      <c r="V102" s="82"/>
      <c r="W102" s="82"/>
      <c r="X102" s="82"/>
      <c r="Y102" s="82"/>
      <c r="Z102" s="84">
        <v>3860</v>
      </c>
      <c r="AA102" s="84">
        <v>3239.4610000000002</v>
      </c>
      <c r="AB102" s="84">
        <f>+AC102+AD102</f>
        <v>3860</v>
      </c>
      <c r="AC102" s="84">
        <f>+Z102-AA102</f>
        <v>620.53899999999976</v>
      </c>
      <c r="AD102" s="84">
        <f>+AA102</f>
        <v>3239.4610000000002</v>
      </c>
      <c r="AE102" s="84">
        <v>9500</v>
      </c>
      <c r="AF102" s="84"/>
      <c r="AG102" s="84">
        <f>+AH102</f>
        <v>9500</v>
      </c>
      <c r="AH102" s="84">
        <f>+AE102</f>
        <v>9500</v>
      </c>
      <c r="AI102" s="84"/>
      <c r="AJ102" s="84">
        <f t="shared" si="58"/>
        <v>640</v>
      </c>
      <c r="AK102" s="82"/>
      <c r="AL102" s="85">
        <f t="shared" si="59"/>
        <v>640</v>
      </c>
      <c r="AM102" s="85">
        <f t="shared" si="60"/>
        <v>640</v>
      </c>
      <c r="AN102" s="82"/>
      <c r="AO102" s="82"/>
    </row>
    <row r="103" spans="1:41" s="77" customFormat="1" ht="62" x14ac:dyDescent="0.35">
      <c r="A103" s="78">
        <v>8</v>
      </c>
      <c r="B103" s="79" t="s">
        <v>249</v>
      </c>
      <c r="C103" s="81" t="s">
        <v>41</v>
      </c>
      <c r="D103" s="81" t="s">
        <v>266</v>
      </c>
      <c r="E103" s="78">
        <v>2023</v>
      </c>
      <c r="F103" s="78">
        <v>2025</v>
      </c>
      <c r="G103" s="82"/>
      <c r="H103" s="81" t="s">
        <v>267</v>
      </c>
      <c r="I103" s="84">
        <f t="shared" si="56"/>
        <v>8000</v>
      </c>
      <c r="J103" s="84">
        <v>8000</v>
      </c>
      <c r="K103" s="82"/>
      <c r="L103" s="82"/>
      <c r="M103" s="85">
        <f t="shared" si="57"/>
        <v>7200</v>
      </c>
      <c r="N103" s="82"/>
      <c r="O103" s="82"/>
      <c r="P103" s="82"/>
      <c r="Q103" s="82"/>
      <c r="R103" s="82"/>
      <c r="S103" s="82"/>
      <c r="T103" s="82"/>
      <c r="U103" s="82"/>
      <c r="V103" s="82"/>
      <c r="W103" s="82"/>
      <c r="X103" s="82"/>
      <c r="Y103" s="82"/>
      <c r="Z103" s="84">
        <v>2200</v>
      </c>
      <c r="AA103" s="84">
        <v>227.51900000000001</v>
      </c>
      <c r="AB103" s="84">
        <f>+AC103+AD103</f>
        <v>2200</v>
      </c>
      <c r="AC103" s="84">
        <f>+Z103-AA103</f>
        <v>1972.481</v>
      </c>
      <c r="AD103" s="84">
        <f>+AA103</f>
        <v>227.51900000000001</v>
      </c>
      <c r="AE103" s="84">
        <v>5000</v>
      </c>
      <c r="AF103" s="84"/>
      <c r="AG103" s="84">
        <f>+AH103+AI103</f>
        <v>5000</v>
      </c>
      <c r="AH103" s="84">
        <f>+AE103-AF103</f>
        <v>5000</v>
      </c>
      <c r="AI103" s="84">
        <f>+AF103</f>
        <v>0</v>
      </c>
      <c r="AJ103" s="84">
        <f t="shared" si="58"/>
        <v>800</v>
      </c>
      <c r="AK103" s="82"/>
      <c r="AL103" s="85">
        <f t="shared" si="59"/>
        <v>800</v>
      </c>
      <c r="AM103" s="85">
        <f t="shared" si="60"/>
        <v>800</v>
      </c>
      <c r="AN103" s="82"/>
      <c r="AO103" s="82"/>
    </row>
    <row r="104" spans="1:41" s="77" customFormat="1" ht="22.25" customHeight="1" x14ac:dyDescent="0.35">
      <c r="A104" s="67" t="s">
        <v>91</v>
      </c>
      <c r="B104" s="68" t="s">
        <v>92</v>
      </c>
      <c r="C104" s="87"/>
      <c r="D104" s="82"/>
      <c r="E104" s="82"/>
      <c r="F104" s="82"/>
      <c r="G104" s="82"/>
      <c r="H104" s="82"/>
      <c r="I104" s="70">
        <f>+I105</f>
        <v>30000</v>
      </c>
      <c r="J104" s="70">
        <f t="shared" ref="J104:AN104" si="61">+J105</f>
        <v>30000</v>
      </c>
      <c r="K104" s="70">
        <f t="shared" si="61"/>
        <v>0</v>
      </c>
      <c r="L104" s="70">
        <f t="shared" si="61"/>
        <v>0</v>
      </c>
      <c r="M104" s="70">
        <f t="shared" si="61"/>
        <v>22080</v>
      </c>
      <c r="N104" s="70">
        <f t="shared" si="61"/>
        <v>0</v>
      </c>
      <c r="O104" s="70">
        <f t="shared" si="61"/>
        <v>0</v>
      </c>
      <c r="P104" s="70">
        <f t="shared" si="61"/>
        <v>0</v>
      </c>
      <c r="Q104" s="70">
        <f t="shared" si="61"/>
        <v>0</v>
      </c>
      <c r="R104" s="70">
        <f t="shared" si="61"/>
        <v>0</v>
      </c>
      <c r="S104" s="70">
        <f t="shared" si="61"/>
        <v>0</v>
      </c>
      <c r="T104" s="70">
        <f t="shared" si="61"/>
        <v>0</v>
      </c>
      <c r="U104" s="70">
        <f t="shared" si="61"/>
        <v>2000</v>
      </c>
      <c r="V104" s="70">
        <f t="shared" si="61"/>
        <v>1519</v>
      </c>
      <c r="W104" s="70">
        <f t="shared" si="61"/>
        <v>2000</v>
      </c>
      <c r="X104" s="70">
        <f t="shared" si="61"/>
        <v>481</v>
      </c>
      <c r="Y104" s="70">
        <f t="shared" si="61"/>
        <v>1519</v>
      </c>
      <c r="Z104" s="70">
        <f t="shared" si="61"/>
        <v>5080</v>
      </c>
      <c r="AA104" s="70">
        <f t="shared" si="61"/>
        <v>0</v>
      </c>
      <c r="AB104" s="70">
        <f t="shared" si="61"/>
        <v>5080</v>
      </c>
      <c r="AC104" s="70">
        <f t="shared" si="61"/>
        <v>5080</v>
      </c>
      <c r="AD104" s="70">
        <f t="shared" si="61"/>
        <v>0</v>
      </c>
      <c r="AE104" s="70">
        <f t="shared" si="61"/>
        <v>15000</v>
      </c>
      <c r="AF104" s="70">
        <f t="shared" si="61"/>
        <v>0</v>
      </c>
      <c r="AG104" s="70">
        <f t="shared" si="61"/>
        <v>15000</v>
      </c>
      <c r="AH104" s="70">
        <f t="shared" si="61"/>
        <v>15000</v>
      </c>
      <c r="AI104" s="70">
        <f t="shared" si="61"/>
        <v>0</v>
      </c>
      <c r="AJ104" s="70">
        <f t="shared" si="61"/>
        <v>7920</v>
      </c>
      <c r="AK104" s="70">
        <f t="shared" si="61"/>
        <v>0</v>
      </c>
      <c r="AL104" s="70">
        <f t="shared" si="61"/>
        <v>7920</v>
      </c>
      <c r="AM104" s="70">
        <f t="shared" si="61"/>
        <v>7920</v>
      </c>
      <c r="AN104" s="70">
        <f t="shared" si="61"/>
        <v>0</v>
      </c>
      <c r="AO104" s="82"/>
    </row>
    <row r="105" spans="1:41" s="77" customFormat="1" ht="31" x14ac:dyDescent="0.35">
      <c r="A105" s="78">
        <v>1</v>
      </c>
      <c r="B105" s="79" t="s">
        <v>250</v>
      </c>
      <c r="C105" s="81" t="s">
        <v>41</v>
      </c>
      <c r="D105" s="81" t="s">
        <v>181</v>
      </c>
      <c r="E105" s="78">
        <v>2023</v>
      </c>
      <c r="F105" s="78">
        <v>2026</v>
      </c>
      <c r="G105" s="82"/>
      <c r="H105" s="81" t="s">
        <v>251</v>
      </c>
      <c r="I105" s="84">
        <f>+J105</f>
        <v>30000</v>
      </c>
      <c r="J105" s="84">
        <v>30000</v>
      </c>
      <c r="K105" s="82"/>
      <c r="L105" s="85"/>
      <c r="M105" s="85">
        <f t="shared" ref="M105" si="62">+U105+Z105+AE105</f>
        <v>22080</v>
      </c>
      <c r="N105" s="82"/>
      <c r="O105" s="82"/>
      <c r="P105" s="82"/>
      <c r="Q105" s="82"/>
      <c r="R105" s="82"/>
      <c r="S105" s="82"/>
      <c r="T105" s="82"/>
      <c r="U105" s="84">
        <v>2000</v>
      </c>
      <c r="V105" s="84">
        <f>+U105-481</f>
        <v>1519</v>
      </c>
      <c r="W105" s="84">
        <f>+X105+Y105</f>
        <v>2000</v>
      </c>
      <c r="X105" s="84">
        <f>+U105-V105</f>
        <v>481</v>
      </c>
      <c r="Y105" s="84">
        <f>+V105</f>
        <v>1519</v>
      </c>
      <c r="Z105" s="84">
        <v>5080</v>
      </c>
      <c r="AA105" s="84"/>
      <c r="AB105" s="84">
        <f>+AC105</f>
        <v>5080</v>
      </c>
      <c r="AC105" s="84">
        <f>+Z105</f>
        <v>5080</v>
      </c>
      <c r="AD105" s="82"/>
      <c r="AE105" s="84">
        <v>15000</v>
      </c>
      <c r="AF105" s="84"/>
      <c r="AG105" s="84">
        <f>+AH105</f>
        <v>15000</v>
      </c>
      <c r="AH105" s="84">
        <f>+AE105</f>
        <v>15000</v>
      </c>
      <c r="AI105" s="82"/>
      <c r="AJ105" s="84">
        <v>7920</v>
      </c>
      <c r="AK105" s="84"/>
      <c r="AL105" s="84">
        <f>+AM105</f>
        <v>7920</v>
      </c>
      <c r="AM105" s="84">
        <f>+AJ105</f>
        <v>7920</v>
      </c>
      <c r="AN105" s="82"/>
      <c r="AO105" s="82"/>
    </row>
    <row r="106" spans="1:41" s="103" customFormat="1" ht="30" x14ac:dyDescent="0.35">
      <c r="A106" s="67" t="s">
        <v>41</v>
      </c>
      <c r="B106" s="68" t="s">
        <v>49</v>
      </c>
      <c r="C106" s="87"/>
      <c r="D106" s="82"/>
      <c r="E106" s="82"/>
      <c r="F106" s="82"/>
      <c r="G106" s="82"/>
      <c r="H106" s="82"/>
      <c r="I106" s="70">
        <f>+I107</f>
        <v>62025</v>
      </c>
      <c r="J106" s="70">
        <f t="shared" ref="J106:AN106" si="63">+J107</f>
        <v>62025</v>
      </c>
      <c r="K106" s="70">
        <f t="shared" si="63"/>
        <v>0</v>
      </c>
      <c r="L106" s="70">
        <f t="shared" si="63"/>
        <v>0</v>
      </c>
      <c r="M106" s="70">
        <f t="shared" si="63"/>
        <v>39944</v>
      </c>
      <c r="N106" s="70">
        <f t="shared" si="63"/>
        <v>0</v>
      </c>
      <c r="O106" s="70">
        <f t="shared" si="63"/>
        <v>0</v>
      </c>
      <c r="P106" s="70">
        <f t="shared" si="63"/>
        <v>0</v>
      </c>
      <c r="Q106" s="70">
        <f t="shared" si="63"/>
        <v>0</v>
      </c>
      <c r="R106" s="70">
        <f t="shared" si="63"/>
        <v>0</v>
      </c>
      <c r="S106" s="70">
        <f t="shared" si="63"/>
        <v>0</v>
      </c>
      <c r="T106" s="70">
        <f t="shared" si="63"/>
        <v>0</v>
      </c>
      <c r="U106" s="70">
        <f t="shared" si="63"/>
        <v>16254</v>
      </c>
      <c r="V106" s="70">
        <f t="shared" si="63"/>
        <v>488.44500000000016</v>
      </c>
      <c r="W106" s="70">
        <f t="shared" si="63"/>
        <v>15765.555</v>
      </c>
      <c r="X106" s="70">
        <f t="shared" si="63"/>
        <v>15765.555</v>
      </c>
      <c r="Y106" s="70">
        <f t="shared" si="63"/>
        <v>0</v>
      </c>
      <c r="Z106" s="70">
        <f t="shared" si="63"/>
        <v>19000</v>
      </c>
      <c r="AA106" s="70">
        <f t="shared" si="63"/>
        <v>1263</v>
      </c>
      <c r="AB106" s="70">
        <f t="shared" si="63"/>
        <v>19000</v>
      </c>
      <c r="AC106" s="70">
        <f t="shared" si="63"/>
        <v>17737</v>
      </c>
      <c r="AD106" s="70">
        <f t="shared" si="63"/>
        <v>1263</v>
      </c>
      <c r="AE106" s="70">
        <f t="shared" si="63"/>
        <v>4690</v>
      </c>
      <c r="AF106" s="70">
        <f t="shared" si="63"/>
        <v>0</v>
      </c>
      <c r="AG106" s="70">
        <f t="shared" si="63"/>
        <v>4690</v>
      </c>
      <c r="AH106" s="70">
        <f t="shared" si="63"/>
        <v>4690</v>
      </c>
      <c r="AI106" s="70">
        <f t="shared" si="63"/>
        <v>0</v>
      </c>
      <c r="AJ106" s="70">
        <f t="shared" si="63"/>
        <v>21180</v>
      </c>
      <c r="AK106" s="70">
        <f t="shared" si="63"/>
        <v>0</v>
      </c>
      <c r="AL106" s="70">
        <f t="shared" si="63"/>
        <v>21180</v>
      </c>
      <c r="AM106" s="70">
        <f t="shared" si="63"/>
        <v>21180</v>
      </c>
      <c r="AN106" s="70">
        <f t="shared" si="63"/>
        <v>0</v>
      </c>
      <c r="AO106" s="82"/>
    </row>
    <row r="107" spans="1:41" s="97" customFormat="1" ht="31" x14ac:dyDescent="0.35">
      <c r="A107" s="72">
        <v>1</v>
      </c>
      <c r="B107" s="73" t="s">
        <v>38</v>
      </c>
      <c r="C107" s="99"/>
      <c r="D107" s="100"/>
      <c r="E107" s="100"/>
      <c r="F107" s="100"/>
      <c r="G107" s="100"/>
      <c r="H107" s="101"/>
      <c r="I107" s="75">
        <f>+I108+I118</f>
        <v>62025</v>
      </c>
      <c r="J107" s="75">
        <f t="shared" ref="J107:AN107" si="64">+J108+J118</f>
        <v>62025</v>
      </c>
      <c r="K107" s="75">
        <f t="shared" si="64"/>
        <v>0</v>
      </c>
      <c r="L107" s="75">
        <f t="shared" si="64"/>
        <v>0</v>
      </c>
      <c r="M107" s="75">
        <f t="shared" si="64"/>
        <v>39944</v>
      </c>
      <c r="N107" s="75">
        <f t="shared" si="64"/>
        <v>0</v>
      </c>
      <c r="O107" s="75">
        <f t="shared" si="64"/>
        <v>0</v>
      </c>
      <c r="P107" s="75">
        <f t="shared" si="64"/>
        <v>0</v>
      </c>
      <c r="Q107" s="75">
        <f t="shared" si="64"/>
        <v>0</v>
      </c>
      <c r="R107" s="75">
        <f t="shared" si="64"/>
        <v>0</v>
      </c>
      <c r="S107" s="75">
        <f t="shared" si="64"/>
        <v>0</v>
      </c>
      <c r="T107" s="75">
        <f t="shared" si="64"/>
        <v>0</v>
      </c>
      <c r="U107" s="75">
        <f t="shared" si="64"/>
        <v>16254</v>
      </c>
      <c r="V107" s="75">
        <f t="shared" si="64"/>
        <v>488.44500000000016</v>
      </c>
      <c r="W107" s="75">
        <f t="shared" si="64"/>
        <v>15765.555</v>
      </c>
      <c r="X107" s="75">
        <f t="shared" si="64"/>
        <v>15765.555</v>
      </c>
      <c r="Y107" s="75">
        <f t="shared" si="64"/>
        <v>0</v>
      </c>
      <c r="Z107" s="75">
        <f t="shared" si="64"/>
        <v>19000</v>
      </c>
      <c r="AA107" s="75">
        <f t="shared" si="64"/>
        <v>1263</v>
      </c>
      <c r="AB107" s="75">
        <f t="shared" si="64"/>
        <v>19000</v>
      </c>
      <c r="AC107" s="75">
        <f t="shared" si="64"/>
        <v>17737</v>
      </c>
      <c r="AD107" s="75">
        <f t="shared" si="64"/>
        <v>1263</v>
      </c>
      <c r="AE107" s="75">
        <f t="shared" si="64"/>
        <v>4690</v>
      </c>
      <c r="AF107" s="75">
        <f t="shared" si="64"/>
        <v>0</v>
      </c>
      <c r="AG107" s="75">
        <f t="shared" si="64"/>
        <v>4690</v>
      </c>
      <c r="AH107" s="75">
        <f t="shared" si="64"/>
        <v>4690</v>
      </c>
      <c r="AI107" s="75">
        <f t="shared" si="64"/>
        <v>0</v>
      </c>
      <c r="AJ107" s="75">
        <f t="shared" si="64"/>
        <v>21180</v>
      </c>
      <c r="AK107" s="75">
        <f t="shared" si="64"/>
        <v>0</v>
      </c>
      <c r="AL107" s="75">
        <f t="shared" si="64"/>
        <v>21180</v>
      </c>
      <c r="AM107" s="75">
        <f t="shared" si="64"/>
        <v>21180</v>
      </c>
      <c r="AN107" s="75">
        <f t="shared" si="64"/>
        <v>0</v>
      </c>
      <c r="AO107" s="100"/>
    </row>
    <row r="108" spans="1:41" s="77" customFormat="1" ht="45" x14ac:dyDescent="0.35">
      <c r="A108" s="67" t="s">
        <v>90</v>
      </c>
      <c r="B108" s="68" t="s">
        <v>93</v>
      </c>
      <c r="C108" s="87"/>
      <c r="D108" s="82"/>
      <c r="E108" s="82"/>
      <c r="F108" s="82"/>
      <c r="G108" s="82"/>
      <c r="H108" s="104"/>
      <c r="I108" s="70">
        <f>SUM(I109:I117)</f>
        <v>37025</v>
      </c>
      <c r="J108" s="70">
        <f t="shared" ref="J108:AN108" si="65">SUM(J109:J117)</f>
        <v>37025</v>
      </c>
      <c r="K108" s="70">
        <f t="shared" si="65"/>
        <v>0</v>
      </c>
      <c r="L108" s="70">
        <f t="shared" si="65"/>
        <v>0</v>
      </c>
      <c r="M108" s="70">
        <f t="shared" si="65"/>
        <v>33694</v>
      </c>
      <c r="N108" s="70">
        <f t="shared" si="65"/>
        <v>0</v>
      </c>
      <c r="O108" s="70">
        <f t="shared" si="65"/>
        <v>0</v>
      </c>
      <c r="P108" s="70">
        <f t="shared" si="65"/>
        <v>0</v>
      </c>
      <c r="Q108" s="70">
        <f t="shared" si="65"/>
        <v>0</v>
      </c>
      <c r="R108" s="70">
        <f t="shared" si="65"/>
        <v>0</v>
      </c>
      <c r="S108" s="70">
        <f t="shared" si="65"/>
        <v>0</v>
      </c>
      <c r="T108" s="70">
        <f t="shared" si="65"/>
        <v>0</v>
      </c>
      <c r="U108" s="70">
        <f t="shared" si="65"/>
        <v>16254</v>
      </c>
      <c r="V108" s="70">
        <f t="shared" si="65"/>
        <v>488.44500000000016</v>
      </c>
      <c r="W108" s="70">
        <f t="shared" si="65"/>
        <v>15765.555</v>
      </c>
      <c r="X108" s="70">
        <f t="shared" si="65"/>
        <v>15765.555</v>
      </c>
      <c r="Y108" s="70">
        <f t="shared" si="65"/>
        <v>0</v>
      </c>
      <c r="Z108" s="70">
        <f t="shared" si="65"/>
        <v>17440</v>
      </c>
      <c r="AA108" s="70">
        <f t="shared" si="65"/>
        <v>0</v>
      </c>
      <c r="AB108" s="70">
        <f t="shared" si="65"/>
        <v>17440</v>
      </c>
      <c r="AC108" s="70">
        <f t="shared" si="65"/>
        <v>17440</v>
      </c>
      <c r="AD108" s="70">
        <f t="shared" si="65"/>
        <v>0</v>
      </c>
      <c r="AE108" s="70">
        <f t="shared" si="65"/>
        <v>0</v>
      </c>
      <c r="AF108" s="70">
        <f t="shared" si="65"/>
        <v>0</v>
      </c>
      <c r="AG108" s="70">
        <f t="shared" si="65"/>
        <v>0</v>
      </c>
      <c r="AH108" s="70">
        <f t="shared" si="65"/>
        <v>0</v>
      </c>
      <c r="AI108" s="70">
        <f t="shared" si="65"/>
        <v>0</v>
      </c>
      <c r="AJ108" s="70">
        <f t="shared" si="65"/>
        <v>2430</v>
      </c>
      <c r="AK108" s="70">
        <f t="shared" si="65"/>
        <v>0</v>
      </c>
      <c r="AL108" s="70">
        <f t="shared" si="65"/>
        <v>2430</v>
      </c>
      <c r="AM108" s="70">
        <f t="shared" si="65"/>
        <v>2430</v>
      </c>
      <c r="AN108" s="70">
        <f t="shared" si="65"/>
        <v>0</v>
      </c>
      <c r="AO108" s="82"/>
    </row>
    <row r="109" spans="1:41" s="77" customFormat="1" ht="46.5" x14ac:dyDescent="0.35">
      <c r="A109" s="78">
        <v>1</v>
      </c>
      <c r="B109" s="79" t="s">
        <v>207</v>
      </c>
      <c r="C109" s="81" t="s">
        <v>41</v>
      </c>
      <c r="D109" s="81" t="s">
        <v>125</v>
      </c>
      <c r="E109" s="78">
        <v>2022</v>
      </c>
      <c r="F109" s="78">
        <v>2023</v>
      </c>
      <c r="G109" s="82"/>
      <c r="H109" s="81" t="s">
        <v>227</v>
      </c>
      <c r="I109" s="84">
        <f t="shared" ref="I109:I117" si="66">+J109</f>
        <v>2500</v>
      </c>
      <c r="J109" s="84">
        <v>2500</v>
      </c>
      <c r="K109" s="82"/>
      <c r="L109" s="82"/>
      <c r="M109" s="85">
        <f t="shared" ref="M109:M127" si="67">+U109+Z109+AE109</f>
        <v>2500</v>
      </c>
      <c r="N109" s="82"/>
      <c r="O109" s="82"/>
      <c r="P109" s="82"/>
      <c r="Q109" s="82"/>
      <c r="R109" s="82"/>
      <c r="S109" s="82"/>
      <c r="T109" s="82"/>
      <c r="U109" s="84">
        <v>2500</v>
      </c>
      <c r="V109" s="84">
        <v>68</v>
      </c>
      <c r="W109" s="84">
        <f t="shared" ref="W109:W114" si="68">+X109</f>
        <v>2432</v>
      </c>
      <c r="X109" s="84">
        <f t="shared" ref="X109:X114" si="69">+U109-V109</f>
        <v>2432</v>
      </c>
      <c r="Y109" s="82"/>
      <c r="Z109" s="82"/>
      <c r="AA109" s="82"/>
      <c r="AB109" s="82"/>
      <c r="AC109" s="82"/>
      <c r="AD109" s="82"/>
      <c r="AE109" s="82"/>
      <c r="AF109" s="82"/>
      <c r="AG109" s="82"/>
      <c r="AH109" s="82"/>
      <c r="AI109" s="82"/>
      <c r="AJ109" s="82"/>
      <c r="AK109" s="82"/>
      <c r="AL109" s="82"/>
      <c r="AM109" s="82"/>
      <c r="AN109" s="82"/>
      <c r="AO109" s="82"/>
    </row>
    <row r="110" spans="1:41" s="77" customFormat="1" ht="31" x14ac:dyDescent="0.35">
      <c r="A110" s="78">
        <v>2</v>
      </c>
      <c r="B110" s="79" t="s">
        <v>208</v>
      </c>
      <c r="C110" s="81" t="s">
        <v>41</v>
      </c>
      <c r="D110" s="81" t="s">
        <v>181</v>
      </c>
      <c r="E110" s="78">
        <v>2022</v>
      </c>
      <c r="F110" s="78">
        <v>2023</v>
      </c>
      <c r="G110" s="82"/>
      <c r="H110" s="81" t="s">
        <v>228</v>
      </c>
      <c r="I110" s="84">
        <f t="shared" si="66"/>
        <v>3500</v>
      </c>
      <c r="J110" s="84">
        <v>3500</v>
      </c>
      <c r="K110" s="82"/>
      <c r="L110" s="82"/>
      <c r="M110" s="85">
        <f t="shared" si="67"/>
        <v>3500</v>
      </c>
      <c r="N110" s="82"/>
      <c r="O110" s="82"/>
      <c r="P110" s="82"/>
      <c r="Q110" s="82"/>
      <c r="R110" s="82"/>
      <c r="S110" s="82"/>
      <c r="T110" s="82"/>
      <c r="U110" s="84">
        <v>3500</v>
      </c>
      <c r="V110" s="84">
        <v>223.44500000000016</v>
      </c>
      <c r="W110" s="84">
        <f t="shared" si="68"/>
        <v>3276.5549999999998</v>
      </c>
      <c r="X110" s="84">
        <f t="shared" si="69"/>
        <v>3276.5549999999998</v>
      </c>
      <c r="Y110" s="82"/>
      <c r="Z110" s="82"/>
      <c r="AA110" s="82"/>
      <c r="AB110" s="82"/>
      <c r="AC110" s="82"/>
      <c r="AD110" s="82"/>
      <c r="AE110" s="82"/>
      <c r="AF110" s="82"/>
      <c r="AG110" s="82"/>
      <c r="AH110" s="82"/>
      <c r="AI110" s="82"/>
      <c r="AJ110" s="82"/>
      <c r="AK110" s="82"/>
      <c r="AL110" s="82"/>
      <c r="AM110" s="82"/>
      <c r="AN110" s="82"/>
      <c r="AO110" s="82"/>
    </row>
    <row r="111" spans="1:41" s="77" customFormat="1" ht="46.5" x14ac:dyDescent="0.35">
      <c r="A111" s="78">
        <v>3</v>
      </c>
      <c r="B111" s="79" t="s">
        <v>209</v>
      </c>
      <c r="C111" s="81" t="s">
        <v>41</v>
      </c>
      <c r="D111" s="81" t="s">
        <v>125</v>
      </c>
      <c r="E111" s="78">
        <v>2022</v>
      </c>
      <c r="F111" s="78">
        <v>2023</v>
      </c>
      <c r="G111" s="82"/>
      <c r="H111" s="81" t="s">
        <v>229</v>
      </c>
      <c r="I111" s="84">
        <f t="shared" si="66"/>
        <v>3000</v>
      </c>
      <c r="J111" s="84">
        <v>3000</v>
      </c>
      <c r="K111" s="82"/>
      <c r="L111" s="82"/>
      <c r="M111" s="85">
        <f t="shared" si="67"/>
        <v>3000</v>
      </c>
      <c r="N111" s="82"/>
      <c r="O111" s="82"/>
      <c r="P111" s="82"/>
      <c r="Q111" s="82"/>
      <c r="R111" s="82"/>
      <c r="S111" s="82"/>
      <c r="T111" s="82"/>
      <c r="U111" s="84">
        <v>3000</v>
      </c>
      <c r="V111" s="84">
        <v>87</v>
      </c>
      <c r="W111" s="84">
        <f t="shared" si="68"/>
        <v>2913</v>
      </c>
      <c r="X111" s="84">
        <f t="shared" si="69"/>
        <v>2913</v>
      </c>
      <c r="Y111" s="82"/>
      <c r="Z111" s="82"/>
      <c r="AA111" s="82"/>
      <c r="AB111" s="82"/>
      <c r="AC111" s="82"/>
      <c r="AD111" s="82"/>
      <c r="AE111" s="82"/>
      <c r="AF111" s="82"/>
      <c r="AG111" s="82"/>
      <c r="AH111" s="82"/>
      <c r="AI111" s="82"/>
      <c r="AJ111" s="82"/>
      <c r="AK111" s="82"/>
      <c r="AL111" s="82"/>
      <c r="AM111" s="82"/>
      <c r="AN111" s="82"/>
      <c r="AO111" s="82"/>
    </row>
    <row r="112" spans="1:41" s="77" customFormat="1" ht="46.5" x14ac:dyDescent="0.35">
      <c r="A112" s="78">
        <v>4</v>
      </c>
      <c r="B112" s="79" t="s">
        <v>210</v>
      </c>
      <c r="C112" s="81" t="s">
        <v>41</v>
      </c>
      <c r="D112" s="81" t="s">
        <v>153</v>
      </c>
      <c r="E112" s="78">
        <v>2022</v>
      </c>
      <c r="F112" s="78">
        <v>2023</v>
      </c>
      <c r="G112" s="82"/>
      <c r="H112" s="81" t="s">
        <v>230</v>
      </c>
      <c r="I112" s="84">
        <f t="shared" si="66"/>
        <v>3751</v>
      </c>
      <c r="J112" s="84">
        <v>3751</v>
      </c>
      <c r="K112" s="82"/>
      <c r="L112" s="82"/>
      <c r="M112" s="85">
        <f t="shared" si="67"/>
        <v>3751</v>
      </c>
      <c r="N112" s="82"/>
      <c r="O112" s="82"/>
      <c r="P112" s="82"/>
      <c r="Q112" s="82"/>
      <c r="R112" s="82"/>
      <c r="S112" s="82"/>
      <c r="T112" s="82"/>
      <c r="U112" s="84">
        <v>3751</v>
      </c>
      <c r="V112" s="84">
        <v>77</v>
      </c>
      <c r="W112" s="84">
        <f t="shared" si="68"/>
        <v>3674</v>
      </c>
      <c r="X112" s="84">
        <f t="shared" si="69"/>
        <v>3674</v>
      </c>
      <c r="Y112" s="82"/>
      <c r="Z112" s="82"/>
      <c r="AA112" s="82"/>
      <c r="AB112" s="82"/>
      <c r="AC112" s="82"/>
      <c r="AD112" s="82"/>
      <c r="AE112" s="82"/>
      <c r="AF112" s="82"/>
      <c r="AG112" s="82"/>
      <c r="AH112" s="82"/>
      <c r="AI112" s="82"/>
      <c r="AJ112" s="82"/>
      <c r="AK112" s="82"/>
      <c r="AL112" s="82"/>
      <c r="AM112" s="82"/>
      <c r="AN112" s="82"/>
      <c r="AO112" s="82"/>
    </row>
    <row r="113" spans="1:41" s="77" customFormat="1" ht="46.5" x14ac:dyDescent="0.35">
      <c r="A113" s="78">
        <v>5</v>
      </c>
      <c r="B113" s="79" t="s">
        <v>211</v>
      </c>
      <c r="C113" s="81" t="s">
        <v>41</v>
      </c>
      <c r="D113" s="81" t="s">
        <v>153</v>
      </c>
      <c r="E113" s="78">
        <v>2022</v>
      </c>
      <c r="F113" s="78">
        <v>2023</v>
      </c>
      <c r="G113" s="82"/>
      <c r="H113" s="83" t="s">
        <v>231</v>
      </c>
      <c r="I113" s="84">
        <f t="shared" si="66"/>
        <v>2203</v>
      </c>
      <c r="J113" s="84">
        <v>2203</v>
      </c>
      <c r="K113" s="82"/>
      <c r="L113" s="82"/>
      <c r="M113" s="85">
        <f t="shared" si="67"/>
        <v>2203</v>
      </c>
      <c r="N113" s="82"/>
      <c r="O113" s="82"/>
      <c r="P113" s="82"/>
      <c r="Q113" s="82"/>
      <c r="R113" s="82"/>
      <c r="S113" s="82"/>
      <c r="T113" s="82"/>
      <c r="U113" s="84">
        <v>2203</v>
      </c>
      <c r="V113" s="84">
        <v>15</v>
      </c>
      <c r="W113" s="84">
        <f t="shared" si="68"/>
        <v>2188</v>
      </c>
      <c r="X113" s="84">
        <f t="shared" si="69"/>
        <v>2188</v>
      </c>
      <c r="Y113" s="82"/>
      <c r="Z113" s="82"/>
      <c r="AA113" s="82"/>
      <c r="AB113" s="82"/>
      <c r="AC113" s="82"/>
      <c r="AD113" s="82"/>
      <c r="AE113" s="82"/>
      <c r="AF113" s="82"/>
      <c r="AG113" s="82"/>
      <c r="AH113" s="82"/>
      <c r="AI113" s="82"/>
      <c r="AJ113" s="82"/>
      <c r="AK113" s="82"/>
      <c r="AL113" s="82"/>
      <c r="AM113" s="82"/>
      <c r="AN113" s="82"/>
      <c r="AO113" s="82"/>
    </row>
    <row r="114" spans="1:41" s="77" customFormat="1" ht="46.5" x14ac:dyDescent="0.35">
      <c r="A114" s="78">
        <v>6</v>
      </c>
      <c r="B114" s="79" t="s">
        <v>212</v>
      </c>
      <c r="C114" s="81" t="s">
        <v>41</v>
      </c>
      <c r="D114" s="81" t="s">
        <v>153</v>
      </c>
      <c r="E114" s="78">
        <v>2022</v>
      </c>
      <c r="F114" s="78">
        <v>2023</v>
      </c>
      <c r="G114" s="82"/>
      <c r="H114" s="83" t="s">
        <v>232</v>
      </c>
      <c r="I114" s="84">
        <f t="shared" si="66"/>
        <v>1300</v>
      </c>
      <c r="J114" s="84">
        <v>1300</v>
      </c>
      <c r="K114" s="82"/>
      <c r="L114" s="82"/>
      <c r="M114" s="85">
        <f t="shared" si="67"/>
        <v>1300</v>
      </c>
      <c r="N114" s="82"/>
      <c r="O114" s="82"/>
      <c r="P114" s="82"/>
      <c r="Q114" s="82"/>
      <c r="R114" s="82"/>
      <c r="S114" s="82"/>
      <c r="T114" s="82"/>
      <c r="U114" s="84">
        <v>1300</v>
      </c>
      <c r="V114" s="84">
        <v>18</v>
      </c>
      <c r="W114" s="84">
        <f t="shared" si="68"/>
        <v>1282</v>
      </c>
      <c r="X114" s="84">
        <f t="shared" si="69"/>
        <v>1282</v>
      </c>
      <c r="Y114" s="82"/>
      <c r="Z114" s="82"/>
      <c r="AA114" s="82"/>
      <c r="AB114" s="82"/>
      <c r="AC114" s="82"/>
      <c r="AD114" s="82"/>
      <c r="AE114" s="82"/>
      <c r="AF114" s="82"/>
      <c r="AG114" s="82"/>
      <c r="AH114" s="82"/>
      <c r="AI114" s="82"/>
      <c r="AJ114" s="82"/>
      <c r="AK114" s="82"/>
      <c r="AL114" s="82"/>
      <c r="AM114" s="82"/>
      <c r="AN114" s="82"/>
      <c r="AO114" s="82"/>
    </row>
    <row r="115" spans="1:41" s="77" customFormat="1" ht="46.5" x14ac:dyDescent="0.35">
      <c r="A115" s="78">
        <v>7</v>
      </c>
      <c r="B115" s="79" t="s">
        <v>213</v>
      </c>
      <c r="C115" s="81" t="s">
        <v>41</v>
      </c>
      <c r="D115" s="81" t="s">
        <v>153</v>
      </c>
      <c r="E115" s="78">
        <v>2023</v>
      </c>
      <c r="F115" s="78">
        <v>2023</v>
      </c>
      <c r="G115" s="82"/>
      <c r="H115" s="83" t="s">
        <v>233</v>
      </c>
      <c r="I115" s="84">
        <f t="shared" si="66"/>
        <v>14000</v>
      </c>
      <c r="J115" s="84">
        <v>14000</v>
      </c>
      <c r="K115" s="82"/>
      <c r="L115" s="82"/>
      <c r="M115" s="85">
        <f t="shared" si="67"/>
        <v>13264</v>
      </c>
      <c r="N115" s="82"/>
      <c r="O115" s="82"/>
      <c r="P115" s="82"/>
      <c r="Q115" s="82"/>
      <c r="R115" s="82"/>
      <c r="S115" s="82"/>
      <c r="T115" s="82"/>
      <c r="U115" s="84"/>
      <c r="V115" s="82"/>
      <c r="W115" s="84"/>
      <c r="X115" s="84"/>
      <c r="Y115" s="82"/>
      <c r="Z115" s="84">
        <v>13264</v>
      </c>
      <c r="AA115" s="82"/>
      <c r="AB115" s="84">
        <f t="shared" ref="AB115:AB116" si="70">+AC115</f>
        <v>13264</v>
      </c>
      <c r="AC115" s="84">
        <f>+Z115</f>
        <v>13264</v>
      </c>
      <c r="AD115" s="82"/>
      <c r="AE115" s="82"/>
      <c r="AF115" s="82"/>
      <c r="AG115" s="82"/>
      <c r="AH115" s="82"/>
      <c r="AI115" s="82"/>
      <c r="AJ115" s="82"/>
      <c r="AK115" s="82"/>
      <c r="AL115" s="82"/>
      <c r="AM115" s="82"/>
      <c r="AN115" s="82"/>
      <c r="AO115" s="82"/>
    </row>
    <row r="116" spans="1:41" s="77" customFormat="1" ht="46.5" x14ac:dyDescent="0.35">
      <c r="A116" s="78">
        <v>8</v>
      </c>
      <c r="B116" s="79" t="s">
        <v>214</v>
      </c>
      <c r="C116" s="81" t="s">
        <v>41</v>
      </c>
      <c r="D116" s="81" t="s">
        <v>153</v>
      </c>
      <c r="E116" s="78">
        <v>2023</v>
      </c>
      <c r="F116" s="78">
        <v>2023</v>
      </c>
      <c r="G116" s="82"/>
      <c r="H116" s="83" t="s">
        <v>234</v>
      </c>
      <c r="I116" s="84">
        <f t="shared" si="66"/>
        <v>4341</v>
      </c>
      <c r="J116" s="84">
        <v>4341</v>
      </c>
      <c r="K116" s="82"/>
      <c r="L116" s="82"/>
      <c r="M116" s="85">
        <f t="shared" si="67"/>
        <v>4176</v>
      </c>
      <c r="N116" s="82"/>
      <c r="O116" s="82"/>
      <c r="P116" s="82"/>
      <c r="Q116" s="82"/>
      <c r="R116" s="82"/>
      <c r="S116" s="82"/>
      <c r="T116" s="82"/>
      <c r="U116" s="84"/>
      <c r="V116" s="84"/>
      <c r="W116" s="84"/>
      <c r="X116" s="84"/>
      <c r="Y116" s="82"/>
      <c r="Z116" s="84">
        <v>4176</v>
      </c>
      <c r="AA116" s="84"/>
      <c r="AB116" s="84">
        <f t="shared" si="70"/>
        <v>4176</v>
      </c>
      <c r="AC116" s="84">
        <f>+Z116</f>
        <v>4176</v>
      </c>
      <c r="AD116" s="82"/>
      <c r="AE116" s="82"/>
      <c r="AF116" s="82"/>
      <c r="AG116" s="82"/>
      <c r="AH116" s="82"/>
      <c r="AI116" s="82"/>
      <c r="AJ116" s="82"/>
      <c r="AK116" s="82"/>
      <c r="AL116" s="82"/>
      <c r="AM116" s="82"/>
      <c r="AN116" s="82"/>
      <c r="AO116" s="82"/>
    </row>
    <row r="117" spans="1:41" s="77" customFormat="1" ht="46.5" x14ac:dyDescent="0.35">
      <c r="A117" s="78">
        <v>9</v>
      </c>
      <c r="B117" s="79" t="s">
        <v>215</v>
      </c>
      <c r="C117" s="81" t="s">
        <v>41</v>
      </c>
      <c r="D117" s="81" t="s">
        <v>153</v>
      </c>
      <c r="E117" s="82"/>
      <c r="F117" s="82"/>
      <c r="G117" s="82"/>
      <c r="H117" s="83" t="s">
        <v>235</v>
      </c>
      <c r="I117" s="84">
        <f t="shared" si="66"/>
        <v>2430</v>
      </c>
      <c r="J117" s="84">
        <v>2430</v>
      </c>
      <c r="K117" s="82"/>
      <c r="L117" s="82"/>
      <c r="M117" s="85">
        <f t="shared" si="67"/>
        <v>0</v>
      </c>
      <c r="N117" s="82"/>
      <c r="O117" s="82"/>
      <c r="P117" s="82"/>
      <c r="Q117" s="82"/>
      <c r="R117" s="82"/>
      <c r="S117" s="82"/>
      <c r="T117" s="82"/>
      <c r="U117" s="82"/>
      <c r="V117" s="82"/>
      <c r="W117" s="82"/>
      <c r="X117" s="82"/>
      <c r="Y117" s="82"/>
      <c r="Z117" s="82"/>
      <c r="AA117" s="82"/>
      <c r="AB117" s="82"/>
      <c r="AC117" s="82"/>
      <c r="AD117" s="82"/>
      <c r="AE117" s="82"/>
      <c r="AF117" s="82"/>
      <c r="AG117" s="82"/>
      <c r="AH117" s="82"/>
      <c r="AI117" s="85"/>
      <c r="AJ117" s="85">
        <f>+J117</f>
        <v>2430</v>
      </c>
      <c r="AK117" s="82"/>
      <c r="AL117" s="85">
        <f>+AM117</f>
        <v>2430</v>
      </c>
      <c r="AM117" s="85">
        <f>+AJ117</f>
        <v>2430</v>
      </c>
      <c r="AN117" s="82"/>
      <c r="AO117" s="82"/>
    </row>
    <row r="118" spans="1:41" s="77" customFormat="1" ht="30" x14ac:dyDescent="0.35">
      <c r="A118" s="67" t="s">
        <v>91</v>
      </c>
      <c r="B118" s="95" t="s">
        <v>216</v>
      </c>
      <c r="C118" s="81"/>
      <c r="D118" s="81"/>
      <c r="E118" s="82"/>
      <c r="F118" s="82"/>
      <c r="G118" s="82"/>
      <c r="H118" s="82"/>
      <c r="I118" s="70">
        <f>SUM(I119:I127)</f>
        <v>25000</v>
      </c>
      <c r="J118" s="70">
        <f t="shared" ref="J118:AN118" si="71">SUM(J119:J127)</f>
        <v>25000</v>
      </c>
      <c r="K118" s="70">
        <f t="shared" si="71"/>
        <v>0</v>
      </c>
      <c r="L118" s="70">
        <f t="shared" si="71"/>
        <v>0</v>
      </c>
      <c r="M118" s="70">
        <f t="shared" si="71"/>
        <v>6250</v>
      </c>
      <c r="N118" s="70">
        <f t="shared" si="71"/>
        <v>0</v>
      </c>
      <c r="O118" s="70">
        <f t="shared" si="71"/>
        <v>0</v>
      </c>
      <c r="P118" s="70">
        <f t="shared" si="71"/>
        <v>0</v>
      </c>
      <c r="Q118" s="70">
        <f t="shared" si="71"/>
        <v>0</v>
      </c>
      <c r="R118" s="70">
        <f t="shared" si="71"/>
        <v>0</v>
      </c>
      <c r="S118" s="70">
        <f t="shared" si="71"/>
        <v>0</v>
      </c>
      <c r="T118" s="70">
        <f t="shared" si="71"/>
        <v>0</v>
      </c>
      <c r="U118" s="70">
        <f t="shared" si="71"/>
        <v>0</v>
      </c>
      <c r="V118" s="70">
        <f t="shared" si="71"/>
        <v>0</v>
      </c>
      <c r="W118" s="70">
        <f t="shared" si="71"/>
        <v>0</v>
      </c>
      <c r="X118" s="70">
        <f t="shared" si="71"/>
        <v>0</v>
      </c>
      <c r="Y118" s="70">
        <f t="shared" si="71"/>
        <v>0</v>
      </c>
      <c r="Z118" s="70">
        <f t="shared" si="71"/>
        <v>1560</v>
      </c>
      <c r="AA118" s="70">
        <f t="shared" si="71"/>
        <v>1263</v>
      </c>
      <c r="AB118" s="70">
        <f t="shared" si="71"/>
        <v>1560</v>
      </c>
      <c r="AC118" s="70">
        <f t="shared" si="71"/>
        <v>297</v>
      </c>
      <c r="AD118" s="70">
        <f t="shared" si="71"/>
        <v>1263</v>
      </c>
      <c r="AE118" s="70">
        <f t="shared" si="71"/>
        <v>4690</v>
      </c>
      <c r="AF118" s="70">
        <f t="shared" si="71"/>
        <v>0</v>
      </c>
      <c r="AG118" s="70">
        <f t="shared" si="71"/>
        <v>4690</v>
      </c>
      <c r="AH118" s="70">
        <f t="shared" si="71"/>
        <v>4690</v>
      </c>
      <c r="AI118" s="70">
        <f t="shared" si="71"/>
        <v>0</v>
      </c>
      <c r="AJ118" s="70">
        <f t="shared" si="71"/>
        <v>18750</v>
      </c>
      <c r="AK118" s="70">
        <f t="shared" si="71"/>
        <v>0</v>
      </c>
      <c r="AL118" s="70">
        <f t="shared" si="71"/>
        <v>18750</v>
      </c>
      <c r="AM118" s="70">
        <f t="shared" si="71"/>
        <v>18750</v>
      </c>
      <c r="AN118" s="70">
        <f t="shared" si="71"/>
        <v>0</v>
      </c>
      <c r="AO118" s="82"/>
    </row>
    <row r="119" spans="1:41" s="77" customFormat="1" ht="46.5" x14ac:dyDescent="0.35">
      <c r="A119" s="78">
        <v>1</v>
      </c>
      <c r="B119" s="79" t="s">
        <v>217</v>
      </c>
      <c r="C119" s="81" t="s">
        <v>41</v>
      </c>
      <c r="D119" s="81" t="s">
        <v>153</v>
      </c>
      <c r="E119" s="78">
        <v>2023</v>
      </c>
      <c r="F119" s="78">
        <v>2024</v>
      </c>
      <c r="G119" s="82"/>
      <c r="H119" s="83" t="s">
        <v>236</v>
      </c>
      <c r="I119" s="84">
        <f t="shared" ref="I119:I124" si="72">+J119</f>
        <v>2000</v>
      </c>
      <c r="J119" s="84">
        <v>2000</v>
      </c>
      <c r="K119" s="82"/>
      <c r="L119" s="82"/>
      <c r="M119" s="85">
        <f t="shared" si="67"/>
        <v>2000</v>
      </c>
      <c r="N119" s="82"/>
      <c r="O119" s="82"/>
      <c r="P119" s="82"/>
      <c r="Q119" s="82"/>
      <c r="R119" s="82"/>
      <c r="S119" s="82"/>
      <c r="T119" s="82"/>
      <c r="U119" s="82"/>
      <c r="V119" s="82"/>
      <c r="W119" s="82"/>
      <c r="X119" s="82"/>
      <c r="Y119" s="82"/>
      <c r="Z119" s="84">
        <v>1060</v>
      </c>
      <c r="AA119" s="84">
        <v>925</v>
      </c>
      <c r="AB119" s="84">
        <f>+AC119+AD119</f>
        <v>1060</v>
      </c>
      <c r="AC119" s="84">
        <f>+Z119-AA119</f>
        <v>135</v>
      </c>
      <c r="AD119" s="84">
        <f>+AA119</f>
        <v>925</v>
      </c>
      <c r="AE119" s="90">
        <v>940</v>
      </c>
      <c r="AF119" s="82"/>
      <c r="AG119" s="85">
        <f>+AH119</f>
        <v>940</v>
      </c>
      <c r="AH119" s="85">
        <f>+AE119</f>
        <v>940</v>
      </c>
      <c r="AI119" s="82"/>
      <c r="AJ119" s="82"/>
      <c r="AK119" s="82"/>
      <c r="AL119" s="82"/>
      <c r="AM119" s="82"/>
      <c r="AN119" s="82"/>
      <c r="AO119" s="82"/>
    </row>
    <row r="120" spans="1:41" s="77" customFormat="1" ht="46.5" x14ac:dyDescent="0.35">
      <c r="A120" s="78">
        <v>2</v>
      </c>
      <c r="B120" s="79" t="s">
        <v>218</v>
      </c>
      <c r="C120" s="81" t="s">
        <v>41</v>
      </c>
      <c r="D120" s="81" t="s">
        <v>153</v>
      </c>
      <c r="E120" s="78">
        <v>2023</v>
      </c>
      <c r="F120" s="78">
        <v>2024</v>
      </c>
      <c r="G120" s="82"/>
      <c r="H120" s="83" t="s">
        <v>237</v>
      </c>
      <c r="I120" s="84">
        <f t="shared" si="72"/>
        <v>2500</v>
      </c>
      <c r="J120" s="84">
        <v>2500</v>
      </c>
      <c r="K120" s="82"/>
      <c r="L120" s="82"/>
      <c r="M120" s="85">
        <f t="shared" si="67"/>
        <v>2500</v>
      </c>
      <c r="N120" s="82"/>
      <c r="O120" s="82"/>
      <c r="P120" s="82"/>
      <c r="Q120" s="82"/>
      <c r="R120" s="82"/>
      <c r="S120" s="82"/>
      <c r="T120" s="82"/>
      <c r="U120" s="82"/>
      <c r="V120" s="82"/>
      <c r="W120" s="82"/>
      <c r="X120" s="82"/>
      <c r="Y120" s="82"/>
      <c r="Z120" s="84">
        <v>500</v>
      </c>
      <c r="AA120" s="84">
        <v>338</v>
      </c>
      <c r="AB120" s="84">
        <f>+AC120+AD120</f>
        <v>500</v>
      </c>
      <c r="AC120" s="84">
        <f>+Z120-AD120</f>
        <v>162</v>
      </c>
      <c r="AD120" s="84">
        <f>+AA120</f>
        <v>338</v>
      </c>
      <c r="AE120" s="84">
        <v>2000</v>
      </c>
      <c r="AF120" s="82"/>
      <c r="AG120" s="85">
        <f>+AH120</f>
        <v>2000</v>
      </c>
      <c r="AH120" s="85">
        <f>+AE120</f>
        <v>2000</v>
      </c>
      <c r="AI120" s="82"/>
      <c r="AJ120" s="82"/>
      <c r="AK120" s="82"/>
      <c r="AL120" s="82"/>
      <c r="AM120" s="82"/>
      <c r="AN120" s="82"/>
      <c r="AO120" s="82"/>
    </row>
    <row r="121" spans="1:41" s="77" customFormat="1" ht="46.5" x14ac:dyDescent="0.35">
      <c r="A121" s="78">
        <v>3</v>
      </c>
      <c r="B121" s="79" t="s">
        <v>219</v>
      </c>
      <c r="C121" s="81" t="s">
        <v>41</v>
      </c>
      <c r="D121" s="81" t="s">
        <v>153</v>
      </c>
      <c r="E121" s="78">
        <v>2024</v>
      </c>
      <c r="F121" s="78">
        <v>2025</v>
      </c>
      <c r="G121" s="82"/>
      <c r="H121" s="105" t="s">
        <v>238</v>
      </c>
      <c r="I121" s="84">
        <f t="shared" si="72"/>
        <v>2500</v>
      </c>
      <c r="J121" s="84">
        <v>2500</v>
      </c>
      <c r="K121" s="82"/>
      <c r="L121" s="82"/>
      <c r="M121" s="85">
        <f t="shared" si="67"/>
        <v>1750</v>
      </c>
      <c r="N121" s="82"/>
      <c r="O121" s="82"/>
      <c r="P121" s="82"/>
      <c r="Q121" s="82"/>
      <c r="R121" s="82"/>
      <c r="S121" s="82"/>
      <c r="T121" s="82"/>
      <c r="U121" s="82"/>
      <c r="V121" s="82"/>
      <c r="W121" s="82"/>
      <c r="X121" s="82"/>
      <c r="Y121" s="82"/>
      <c r="Z121" s="82"/>
      <c r="AA121" s="82"/>
      <c r="AB121" s="82"/>
      <c r="AC121" s="82"/>
      <c r="AD121" s="82"/>
      <c r="AE121" s="84">
        <v>1750</v>
      </c>
      <c r="AF121" s="82"/>
      <c r="AG121" s="85">
        <f>+AH121</f>
        <v>1750</v>
      </c>
      <c r="AH121" s="85">
        <f>+AE121</f>
        <v>1750</v>
      </c>
      <c r="AI121" s="82"/>
      <c r="AJ121" s="85">
        <f>+J121-AE121</f>
        <v>750</v>
      </c>
      <c r="AK121" s="82"/>
      <c r="AL121" s="85">
        <f>+AM121</f>
        <v>750</v>
      </c>
      <c r="AM121" s="85">
        <f>+AJ121</f>
        <v>750</v>
      </c>
      <c r="AN121" s="82"/>
      <c r="AO121" s="82"/>
    </row>
    <row r="122" spans="1:41" s="77" customFormat="1" ht="46.5" x14ac:dyDescent="0.35">
      <c r="A122" s="78">
        <v>4</v>
      </c>
      <c r="B122" s="79" t="s">
        <v>220</v>
      </c>
      <c r="C122" s="81" t="s">
        <v>41</v>
      </c>
      <c r="D122" s="81" t="s">
        <v>226</v>
      </c>
      <c r="E122" s="82"/>
      <c r="F122" s="82"/>
      <c r="G122" s="82"/>
      <c r="H122" s="105" t="s">
        <v>239</v>
      </c>
      <c r="I122" s="84">
        <f t="shared" si="72"/>
        <v>5000</v>
      </c>
      <c r="J122" s="84">
        <v>5000</v>
      </c>
      <c r="K122" s="82"/>
      <c r="L122" s="82"/>
      <c r="M122" s="85">
        <f t="shared" si="67"/>
        <v>0</v>
      </c>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5">
        <f>+J122</f>
        <v>5000</v>
      </c>
      <c r="AK122" s="82"/>
      <c r="AL122" s="85">
        <f>+AM122</f>
        <v>5000</v>
      </c>
      <c r="AM122" s="85">
        <f>+AJ122</f>
        <v>5000</v>
      </c>
      <c r="AN122" s="82"/>
      <c r="AO122" s="82"/>
    </row>
    <row r="123" spans="1:41" s="77" customFormat="1" ht="46.5" x14ac:dyDescent="0.35">
      <c r="A123" s="78">
        <v>5</v>
      </c>
      <c r="B123" s="79" t="s">
        <v>221</v>
      </c>
      <c r="C123" s="81" t="s">
        <v>41</v>
      </c>
      <c r="D123" s="81" t="s">
        <v>153</v>
      </c>
      <c r="E123" s="82"/>
      <c r="F123" s="82"/>
      <c r="G123" s="82"/>
      <c r="H123" s="105" t="s">
        <v>240</v>
      </c>
      <c r="I123" s="84">
        <f t="shared" si="72"/>
        <v>1000</v>
      </c>
      <c r="J123" s="84">
        <v>1000</v>
      </c>
      <c r="K123" s="82"/>
      <c r="L123" s="82"/>
      <c r="M123" s="85">
        <f t="shared" si="67"/>
        <v>0</v>
      </c>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5">
        <f t="shared" ref="AJ123:AJ124" si="73">+J123</f>
        <v>1000</v>
      </c>
      <c r="AK123" s="82"/>
      <c r="AL123" s="85">
        <f t="shared" ref="AL123:AL127" si="74">+AM123</f>
        <v>1000</v>
      </c>
      <c r="AM123" s="85">
        <f t="shared" ref="AM123:AM124" si="75">+AJ123</f>
        <v>1000</v>
      </c>
      <c r="AN123" s="82"/>
      <c r="AO123" s="82"/>
    </row>
    <row r="124" spans="1:41" s="77" customFormat="1" ht="46.5" x14ac:dyDescent="0.35">
      <c r="A124" s="78">
        <v>6</v>
      </c>
      <c r="B124" s="79" t="s">
        <v>222</v>
      </c>
      <c r="C124" s="81" t="s">
        <v>41</v>
      </c>
      <c r="D124" s="81" t="s">
        <v>153</v>
      </c>
      <c r="E124" s="82"/>
      <c r="F124" s="82"/>
      <c r="G124" s="82"/>
      <c r="H124" s="105" t="s">
        <v>241</v>
      </c>
      <c r="I124" s="84">
        <f t="shared" si="72"/>
        <v>2340</v>
      </c>
      <c r="J124" s="84">
        <v>2340</v>
      </c>
      <c r="K124" s="82"/>
      <c r="L124" s="82"/>
      <c r="M124" s="85">
        <f t="shared" si="67"/>
        <v>0</v>
      </c>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5">
        <f t="shared" si="73"/>
        <v>2340</v>
      </c>
      <c r="AK124" s="82"/>
      <c r="AL124" s="85">
        <f t="shared" si="74"/>
        <v>2340</v>
      </c>
      <c r="AM124" s="85">
        <f t="shared" si="75"/>
        <v>2340</v>
      </c>
      <c r="AN124" s="82"/>
      <c r="AO124" s="82"/>
    </row>
    <row r="125" spans="1:41" s="77" customFormat="1" ht="46.5" x14ac:dyDescent="0.35">
      <c r="A125" s="78">
        <v>7</v>
      </c>
      <c r="B125" s="79" t="s">
        <v>223</v>
      </c>
      <c r="C125" s="81" t="s">
        <v>41</v>
      </c>
      <c r="D125" s="81" t="s">
        <v>153</v>
      </c>
      <c r="E125" s="82"/>
      <c r="F125" s="82"/>
      <c r="G125" s="82"/>
      <c r="H125" s="82"/>
      <c r="I125" s="84">
        <f t="shared" ref="I125:I127" si="76">+J125</f>
        <v>3000</v>
      </c>
      <c r="J125" s="84">
        <v>3000</v>
      </c>
      <c r="K125" s="82"/>
      <c r="L125" s="82"/>
      <c r="M125" s="85">
        <f t="shared" si="67"/>
        <v>0</v>
      </c>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5">
        <f t="shared" ref="AJ125:AJ127" si="77">+J125</f>
        <v>3000</v>
      </c>
      <c r="AK125" s="82"/>
      <c r="AL125" s="85">
        <f t="shared" si="74"/>
        <v>3000</v>
      </c>
      <c r="AM125" s="85">
        <f t="shared" ref="AM125:AM127" si="78">+AJ125</f>
        <v>3000</v>
      </c>
      <c r="AN125" s="82"/>
      <c r="AO125" s="82"/>
    </row>
    <row r="126" spans="1:41" s="77" customFormat="1" ht="46.5" x14ac:dyDescent="0.35">
      <c r="A126" s="78">
        <v>8</v>
      </c>
      <c r="B126" s="79" t="s">
        <v>224</v>
      </c>
      <c r="C126" s="81" t="s">
        <v>41</v>
      </c>
      <c r="D126" s="81" t="s">
        <v>153</v>
      </c>
      <c r="E126" s="82"/>
      <c r="F126" s="82"/>
      <c r="G126" s="82"/>
      <c r="H126" s="82"/>
      <c r="I126" s="84">
        <f t="shared" si="76"/>
        <v>2660</v>
      </c>
      <c r="J126" s="84">
        <v>2660</v>
      </c>
      <c r="K126" s="82"/>
      <c r="L126" s="82"/>
      <c r="M126" s="85">
        <f t="shared" si="67"/>
        <v>0</v>
      </c>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5">
        <f t="shared" si="77"/>
        <v>2660</v>
      </c>
      <c r="AK126" s="82"/>
      <c r="AL126" s="85">
        <f t="shared" si="74"/>
        <v>2660</v>
      </c>
      <c r="AM126" s="85">
        <f t="shared" si="78"/>
        <v>2660</v>
      </c>
      <c r="AN126" s="82"/>
      <c r="AO126" s="82"/>
    </row>
    <row r="127" spans="1:41" s="77" customFormat="1" ht="46.5" x14ac:dyDescent="0.35">
      <c r="A127" s="78">
        <v>9</v>
      </c>
      <c r="B127" s="79" t="s">
        <v>225</v>
      </c>
      <c r="C127" s="81" t="s">
        <v>41</v>
      </c>
      <c r="D127" s="81" t="s">
        <v>153</v>
      </c>
      <c r="E127" s="82"/>
      <c r="F127" s="82"/>
      <c r="G127" s="82"/>
      <c r="H127" s="82"/>
      <c r="I127" s="84">
        <f t="shared" si="76"/>
        <v>4000</v>
      </c>
      <c r="J127" s="84">
        <v>4000</v>
      </c>
      <c r="K127" s="82"/>
      <c r="L127" s="82"/>
      <c r="M127" s="85">
        <f t="shared" si="67"/>
        <v>0</v>
      </c>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5">
        <f t="shared" si="77"/>
        <v>4000</v>
      </c>
      <c r="AK127" s="82"/>
      <c r="AL127" s="85">
        <f t="shared" si="74"/>
        <v>4000</v>
      </c>
      <c r="AM127" s="85">
        <f t="shared" si="78"/>
        <v>4000</v>
      </c>
      <c r="AN127" s="82"/>
      <c r="AO127" s="82"/>
    </row>
    <row r="129" spans="2:2" ht="15.75" customHeight="1" x14ac:dyDescent="0.35">
      <c r="B129" s="64" t="s">
        <v>89</v>
      </c>
    </row>
    <row r="132" spans="2:2" ht="15.75" customHeight="1" x14ac:dyDescent="0.35"/>
    <row r="134" spans="2:2" ht="15.75" customHeight="1" x14ac:dyDescent="0.35"/>
    <row r="135" spans="2:2" ht="15.75" customHeight="1" x14ac:dyDescent="0.35"/>
    <row r="136" spans="2:2" ht="15.75" customHeight="1" x14ac:dyDescent="0.35"/>
  </sheetData>
  <mergeCells count="72">
    <mergeCell ref="A1:AO1"/>
    <mergeCell ref="AH9:AH11"/>
    <mergeCell ref="AL7:AN7"/>
    <mergeCell ref="AE6:AI6"/>
    <mergeCell ref="AB7:AD7"/>
    <mergeCell ref="AJ7:AK7"/>
    <mergeCell ref="Y9:Y11"/>
    <mergeCell ref="AE8:AE11"/>
    <mergeCell ref="AJ8:AJ11"/>
    <mergeCell ref="AF8:AF11"/>
    <mergeCell ref="AD9:AD11"/>
    <mergeCell ref="Z8:Z11"/>
    <mergeCell ref="A5:A11"/>
    <mergeCell ref="P7:Q7"/>
    <mergeCell ref="AC8:AD8"/>
    <mergeCell ref="A3:AO3"/>
    <mergeCell ref="W7:Y7"/>
    <mergeCell ref="U7:V7"/>
    <mergeCell ref="AG7:AI7"/>
    <mergeCell ref="AE7:AF7"/>
    <mergeCell ref="AJ6:AN6"/>
    <mergeCell ref="A4:AO4"/>
    <mergeCell ref="E7:E11"/>
    <mergeCell ref="N7:O7"/>
    <mergeCell ref="N8:N11"/>
    <mergeCell ref="O8:O11"/>
    <mergeCell ref="B5:B11"/>
    <mergeCell ref="C5:C11"/>
    <mergeCell ref="U6:Y6"/>
    <mergeCell ref="Z6:AD6"/>
    <mergeCell ref="U8:U11"/>
    <mergeCell ref="A2:AO2"/>
    <mergeCell ref="AM8:AN8"/>
    <mergeCell ref="D5:D11"/>
    <mergeCell ref="M7:M11"/>
    <mergeCell ref="I7:J7"/>
    <mergeCell ref="I8:I11"/>
    <mergeCell ref="K7:K11"/>
    <mergeCell ref="J8:J11"/>
    <mergeCell ref="G5:G11"/>
    <mergeCell ref="M5:O6"/>
    <mergeCell ref="X9:X11"/>
    <mergeCell ref="AL8:AL11"/>
    <mergeCell ref="Z7:AA7"/>
    <mergeCell ref="V8:V11"/>
    <mergeCell ref="W8:W11"/>
    <mergeCell ref="X8:Y8"/>
    <mergeCell ref="S9:S11"/>
    <mergeCell ref="T9:T11"/>
    <mergeCell ref="S8:T8"/>
    <mergeCell ref="AO5:AO11"/>
    <mergeCell ref="AB8:AB11"/>
    <mergeCell ref="AM9:AM11"/>
    <mergeCell ref="AH8:AI8"/>
    <mergeCell ref="AG8:AG11"/>
    <mergeCell ref="AI9:AI11"/>
    <mergeCell ref="AC9:AC11"/>
    <mergeCell ref="AK8:AK11"/>
    <mergeCell ref="P5:AN5"/>
    <mergeCell ref="AA8:AA11"/>
    <mergeCell ref="AN9:AN11"/>
    <mergeCell ref="P8:P11"/>
    <mergeCell ref="R7:T7"/>
    <mergeCell ref="H7:H11"/>
    <mergeCell ref="E5:F6"/>
    <mergeCell ref="P6:T6"/>
    <mergeCell ref="Q8:Q11"/>
    <mergeCell ref="R8:R11"/>
    <mergeCell ref="H5:J6"/>
    <mergeCell ref="F7:F11"/>
    <mergeCell ref="L7:L11"/>
    <mergeCell ref="K5:L6"/>
  </mergeCells>
  <pageMargins left="0.70866141732283505" right="0.70866141732283505" top="0.74803149606299202" bottom="0.74803149606299202" header="0.31496062992126" footer="0.31496062992126"/>
  <pageSetup paperSize="9" scale="26"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8"/>
  <sheetViews>
    <sheetView zoomScale="60" workbookViewId="0">
      <selection activeCell="D22" sqref="D22"/>
    </sheetView>
  </sheetViews>
  <sheetFormatPr defaultColWidth="9.08984375" defaultRowHeight="15.5" x14ac:dyDescent="0.35"/>
  <cols>
    <col min="1" max="1" width="7.08984375" style="106" customWidth="1"/>
    <col min="2" max="2" width="35" style="107" customWidth="1"/>
    <col min="3" max="4" width="12.54296875" style="107" customWidth="1"/>
    <col min="5" max="5" width="11" style="107" customWidth="1"/>
    <col min="6" max="8" width="11.54296875" style="107" customWidth="1"/>
    <col min="9" max="35" width="14.6328125" style="107" customWidth="1"/>
    <col min="36" max="16384" width="9.08984375" style="107"/>
  </cols>
  <sheetData>
    <row r="1" spans="1:36" s="108" customFormat="1" ht="15" x14ac:dyDescent="0.3">
      <c r="A1" s="271" t="s">
        <v>490</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row>
    <row r="2" spans="1:36" ht="33" customHeight="1" x14ac:dyDescent="0.35">
      <c r="A2" s="272" t="s">
        <v>103</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row>
    <row r="3" spans="1:36" x14ac:dyDescent="0.35">
      <c r="A3" s="274" t="str">
        <f>+'dau tu CTMTQG 21-25'!A3:AO3</f>
        <v>(Kèm theo Báo cáo số          /BC-UBND ngày         /9/2024 của UBND huyện)</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row>
    <row r="4" spans="1:36" x14ac:dyDescent="0.35">
      <c r="A4" s="254" t="s">
        <v>30</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row>
    <row r="5" spans="1:36" ht="15.75" customHeight="1" x14ac:dyDescent="0.35">
      <c r="A5" s="255" t="s">
        <v>0</v>
      </c>
      <c r="B5" s="255" t="s">
        <v>1</v>
      </c>
      <c r="C5" s="265" t="s">
        <v>7</v>
      </c>
      <c r="D5" s="266"/>
      <c r="E5" s="267"/>
      <c r="F5" s="259" t="s">
        <v>68</v>
      </c>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0"/>
      <c r="AJ5" s="255" t="s">
        <v>13</v>
      </c>
    </row>
    <row r="6" spans="1:36" ht="36.75" customHeight="1" x14ac:dyDescent="0.35">
      <c r="A6" s="255"/>
      <c r="B6" s="255"/>
      <c r="C6" s="268"/>
      <c r="D6" s="269"/>
      <c r="E6" s="270"/>
      <c r="F6" s="259" t="s">
        <v>8</v>
      </c>
      <c r="G6" s="263"/>
      <c r="H6" s="263"/>
      <c r="I6" s="263"/>
      <c r="J6" s="263"/>
      <c r="K6" s="260"/>
      <c r="L6" s="259" t="s">
        <v>9</v>
      </c>
      <c r="M6" s="263"/>
      <c r="N6" s="263"/>
      <c r="O6" s="263"/>
      <c r="P6" s="263"/>
      <c r="Q6" s="260"/>
      <c r="R6" s="259" t="s">
        <v>10</v>
      </c>
      <c r="S6" s="263"/>
      <c r="T6" s="263"/>
      <c r="U6" s="263"/>
      <c r="V6" s="263"/>
      <c r="W6" s="260"/>
      <c r="X6" s="259" t="s">
        <v>11</v>
      </c>
      <c r="Y6" s="263"/>
      <c r="Z6" s="263"/>
      <c r="AA6" s="263"/>
      <c r="AB6" s="263"/>
      <c r="AC6" s="260"/>
      <c r="AD6" s="259" t="s">
        <v>12</v>
      </c>
      <c r="AE6" s="263"/>
      <c r="AF6" s="263"/>
      <c r="AG6" s="263"/>
      <c r="AH6" s="263"/>
      <c r="AI6" s="260"/>
      <c r="AJ6" s="255"/>
    </row>
    <row r="7" spans="1:36" ht="69.75" customHeight="1" x14ac:dyDescent="0.35">
      <c r="A7" s="255"/>
      <c r="B7" s="255"/>
      <c r="C7" s="256" t="s">
        <v>23</v>
      </c>
      <c r="D7" s="264" t="s">
        <v>24</v>
      </c>
      <c r="E7" s="264"/>
      <c r="F7" s="255" t="s">
        <v>20</v>
      </c>
      <c r="G7" s="255"/>
      <c r="H7" s="255"/>
      <c r="I7" s="259" t="s">
        <v>105</v>
      </c>
      <c r="J7" s="263"/>
      <c r="K7" s="260"/>
      <c r="L7" s="255" t="s">
        <v>20</v>
      </c>
      <c r="M7" s="255"/>
      <c r="N7" s="255"/>
      <c r="O7" s="259" t="s">
        <v>106</v>
      </c>
      <c r="P7" s="263"/>
      <c r="Q7" s="260"/>
      <c r="R7" s="255" t="s">
        <v>20</v>
      </c>
      <c r="S7" s="255"/>
      <c r="T7" s="255"/>
      <c r="U7" s="259" t="s">
        <v>107</v>
      </c>
      <c r="V7" s="263"/>
      <c r="W7" s="260"/>
      <c r="X7" s="255" t="s">
        <v>20</v>
      </c>
      <c r="Y7" s="255"/>
      <c r="Z7" s="255"/>
      <c r="AA7" s="259" t="s">
        <v>108</v>
      </c>
      <c r="AB7" s="263"/>
      <c r="AC7" s="260"/>
      <c r="AD7" s="255" t="s">
        <v>22</v>
      </c>
      <c r="AE7" s="255"/>
      <c r="AF7" s="255"/>
      <c r="AG7" s="259" t="s">
        <v>109</v>
      </c>
      <c r="AH7" s="263"/>
      <c r="AI7" s="260"/>
      <c r="AJ7" s="255"/>
    </row>
    <row r="8" spans="1:36" ht="15.75" customHeight="1" x14ac:dyDescent="0.35">
      <c r="A8" s="255"/>
      <c r="B8" s="255"/>
      <c r="C8" s="257"/>
      <c r="D8" s="256" t="s">
        <v>43</v>
      </c>
      <c r="E8" s="256" t="s">
        <v>44</v>
      </c>
      <c r="F8" s="256" t="s">
        <v>23</v>
      </c>
      <c r="G8" s="259" t="s">
        <v>24</v>
      </c>
      <c r="H8" s="260"/>
      <c r="I8" s="256" t="s">
        <v>23</v>
      </c>
      <c r="J8" s="259" t="s">
        <v>25</v>
      </c>
      <c r="K8" s="260"/>
      <c r="L8" s="256" t="s">
        <v>23</v>
      </c>
      <c r="M8" s="259" t="s">
        <v>24</v>
      </c>
      <c r="N8" s="260"/>
      <c r="O8" s="256" t="s">
        <v>23</v>
      </c>
      <c r="P8" s="259" t="s">
        <v>25</v>
      </c>
      <c r="Q8" s="260"/>
      <c r="R8" s="256" t="s">
        <v>23</v>
      </c>
      <c r="S8" s="259" t="s">
        <v>24</v>
      </c>
      <c r="T8" s="260"/>
      <c r="U8" s="256" t="s">
        <v>23</v>
      </c>
      <c r="V8" s="259" t="s">
        <v>25</v>
      </c>
      <c r="W8" s="260"/>
      <c r="X8" s="256" t="s">
        <v>23</v>
      </c>
      <c r="Y8" s="259" t="s">
        <v>24</v>
      </c>
      <c r="Z8" s="260"/>
      <c r="AA8" s="256" t="s">
        <v>23</v>
      </c>
      <c r="AB8" s="259" t="s">
        <v>25</v>
      </c>
      <c r="AC8" s="260"/>
      <c r="AD8" s="256" t="s">
        <v>23</v>
      </c>
      <c r="AE8" s="259" t="s">
        <v>24</v>
      </c>
      <c r="AF8" s="260"/>
      <c r="AG8" s="256" t="s">
        <v>23</v>
      </c>
      <c r="AH8" s="259" t="s">
        <v>25</v>
      </c>
      <c r="AI8" s="260"/>
      <c r="AJ8" s="255"/>
    </row>
    <row r="9" spans="1:36" ht="15.75" customHeight="1" x14ac:dyDescent="0.35">
      <c r="A9" s="255"/>
      <c r="B9" s="255"/>
      <c r="C9" s="257"/>
      <c r="D9" s="257"/>
      <c r="E9" s="257"/>
      <c r="F9" s="257"/>
      <c r="G9" s="256" t="s">
        <v>43</v>
      </c>
      <c r="H9" s="256" t="s">
        <v>44</v>
      </c>
      <c r="I9" s="257"/>
      <c r="J9" s="256" t="s">
        <v>104</v>
      </c>
      <c r="K9" s="256" t="s">
        <v>44</v>
      </c>
      <c r="L9" s="257"/>
      <c r="M9" s="256" t="s">
        <v>43</v>
      </c>
      <c r="N9" s="256" t="s">
        <v>44</v>
      </c>
      <c r="O9" s="257"/>
      <c r="P9" s="256" t="s">
        <v>104</v>
      </c>
      <c r="Q9" s="256" t="s">
        <v>44</v>
      </c>
      <c r="R9" s="257"/>
      <c r="S9" s="256" t="s">
        <v>43</v>
      </c>
      <c r="T9" s="256" t="s">
        <v>44</v>
      </c>
      <c r="U9" s="257"/>
      <c r="V9" s="256" t="s">
        <v>104</v>
      </c>
      <c r="W9" s="256" t="s">
        <v>44</v>
      </c>
      <c r="X9" s="257"/>
      <c r="Y9" s="256" t="s">
        <v>43</v>
      </c>
      <c r="Z9" s="256" t="s">
        <v>44</v>
      </c>
      <c r="AA9" s="257"/>
      <c r="AB9" s="256" t="s">
        <v>104</v>
      </c>
      <c r="AC9" s="256" t="s">
        <v>44</v>
      </c>
      <c r="AD9" s="257"/>
      <c r="AE9" s="256" t="s">
        <v>43</v>
      </c>
      <c r="AF9" s="256" t="s">
        <v>44</v>
      </c>
      <c r="AG9" s="257"/>
      <c r="AH9" s="256" t="s">
        <v>104</v>
      </c>
      <c r="AI9" s="256" t="s">
        <v>44</v>
      </c>
      <c r="AJ9" s="255"/>
    </row>
    <row r="10" spans="1:36" x14ac:dyDescent="0.35">
      <c r="A10" s="255"/>
      <c r="B10" s="255"/>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5"/>
    </row>
    <row r="11" spans="1:36" ht="84.75" customHeight="1" x14ac:dyDescent="0.35">
      <c r="A11" s="255"/>
      <c r="B11" s="255"/>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5"/>
    </row>
    <row r="12" spans="1:36" x14ac:dyDescent="0.35">
      <c r="A12" s="109">
        <v>1</v>
      </c>
      <c r="B12" s="109">
        <v>2</v>
      </c>
      <c r="C12" s="109">
        <v>3</v>
      </c>
      <c r="D12" s="109">
        <v>4</v>
      </c>
      <c r="E12" s="109">
        <v>5</v>
      </c>
      <c r="F12" s="109">
        <v>6</v>
      </c>
      <c r="G12" s="109">
        <v>7</v>
      </c>
      <c r="H12" s="109">
        <v>8</v>
      </c>
      <c r="I12" s="109">
        <v>9</v>
      </c>
      <c r="J12" s="109">
        <v>10</v>
      </c>
      <c r="K12" s="109">
        <v>11</v>
      </c>
      <c r="L12" s="109">
        <v>12</v>
      </c>
      <c r="M12" s="109">
        <v>13</v>
      </c>
      <c r="N12" s="109">
        <v>14</v>
      </c>
      <c r="O12" s="109">
        <v>15</v>
      </c>
      <c r="P12" s="109">
        <v>16</v>
      </c>
      <c r="Q12" s="109">
        <v>17</v>
      </c>
      <c r="R12" s="109">
        <v>18</v>
      </c>
      <c r="S12" s="109">
        <v>19</v>
      </c>
      <c r="T12" s="109">
        <v>20</v>
      </c>
      <c r="U12" s="109">
        <v>21</v>
      </c>
      <c r="V12" s="109">
        <v>22</v>
      </c>
      <c r="W12" s="109">
        <v>23</v>
      </c>
      <c r="X12" s="109">
        <v>24</v>
      </c>
      <c r="Y12" s="109">
        <v>25</v>
      </c>
      <c r="Z12" s="109">
        <v>26</v>
      </c>
      <c r="AA12" s="109">
        <v>27</v>
      </c>
      <c r="AB12" s="109">
        <v>28</v>
      </c>
      <c r="AC12" s="109">
        <v>29</v>
      </c>
      <c r="AD12" s="109">
        <v>30</v>
      </c>
      <c r="AE12" s="109">
        <v>31</v>
      </c>
      <c r="AF12" s="109">
        <v>32</v>
      </c>
      <c r="AG12" s="109">
        <v>33</v>
      </c>
      <c r="AH12" s="109">
        <v>34</v>
      </c>
      <c r="AI12" s="109">
        <v>35</v>
      </c>
      <c r="AJ12" s="109">
        <v>36</v>
      </c>
    </row>
    <row r="13" spans="1:36" s="110" customFormat="1" x14ac:dyDescent="0.35">
      <c r="A13" s="261" t="s">
        <v>402</v>
      </c>
      <c r="B13" s="262"/>
      <c r="C13" s="111">
        <f>+C14+C37+C60</f>
        <v>201282</v>
      </c>
      <c r="D13" s="111">
        <f>+D14+D37+D60</f>
        <v>186768</v>
      </c>
      <c r="E13" s="111">
        <f t="shared" ref="E13" si="0">+E14+E37+E60</f>
        <v>14514</v>
      </c>
      <c r="F13" s="112"/>
      <c r="G13" s="112"/>
      <c r="H13" s="112"/>
      <c r="I13" s="112"/>
      <c r="J13" s="112"/>
      <c r="K13" s="112"/>
      <c r="L13" s="111">
        <f>+L14+L37+L60</f>
        <v>26518</v>
      </c>
      <c r="M13" s="111">
        <f t="shared" ref="M13:N13" si="1">+M14+M37+M60</f>
        <v>23798</v>
      </c>
      <c r="N13" s="111">
        <f t="shared" si="1"/>
        <v>2720</v>
      </c>
      <c r="O13" s="111">
        <f>+O14+O37+O60</f>
        <v>9105.6883379999999</v>
      </c>
      <c r="P13" s="111">
        <f t="shared" ref="P13:AC13" si="2">+P14+P37+P60</f>
        <v>6413.7019880000007</v>
      </c>
      <c r="Q13" s="111">
        <f t="shared" si="2"/>
        <v>2691.9863500000001</v>
      </c>
      <c r="R13" s="111">
        <f t="shared" si="2"/>
        <v>85778</v>
      </c>
      <c r="S13" s="111">
        <f t="shared" si="2"/>
        <v>80984</v>
      </c>
      <c r="T13" s="111">
        <f t="shared" si="2"/>
        <v>4794</v>
      </c>
      <c r="U13" s="111">
        <f t="shared" si="2"/>
        <v>64517.686182999998</v>
      </c>
      <c r="V13" s="111">
        <f t="shared" si="2"/>
        <v>59378.751815000003</v>
      </c>
      <c r="W13" s="111">
        <f t="shared" si="2"/>
        <v>5138.9343680000002</v>
      </c>
      <c r="X13" s="111">
        <f t="shared" si="2"/>
        <v>88986</v>
      </c>
      <c r="Y13" s="111">
        <f t="shared" si="2"/>
        <v>81986</v>
      </c>
      <c r="Z13" s="111">
        <f t="shared" si="2"/>
        <v>7000</v>
      </c>
      <c r="AA13" s="111">
        <f t="shared" si="2"/>
        <v>29318.60166</v>
      </c>
      <c r="AB13" s="111">
        <f t="shared" si="2"/>
        <v>26132.268660000002</v>
      </c>
      <c r="AC13" s="111">
        <f t="shared" si="2"/>
        <v>3186.3330000000001</v>
      </c>
      <c r="AD13" s="112"/>
      <c r="AE13" s="112"/>
      <c r="AF13" s="112"/>
      <c r="AG13" s="112"/>
      <c r="AH13" s="112"/>
      <c r="AI13" s="112"/>
      <c r="AJ13" s="112"/>
    </row>
    <row r="14" spans="1:36" s="113" customFormat="1" ht="30" x14ac:dyDescent="0.35">
      <c r="A14" s="114" t="s">
        <v>39</v>
      </c>
      <c r="B14" s="115" t="s">
        <v>403</v>
      </c>
      <c r="C14" s="111">
        <f>SUM(D14:E14)</f>
        <v>109146</v>
      </c>
      <c r="D14" s="111">
        <f>+D15+D18+D19+D23+D25+D28+D29+D30+D33</f>
        <v>101492</v>
      </c>
      <c r="E14" s="111">
        <f>+E15+E18+E19+E23+E25+E28+E29+E30+E33</f>
        <v>7654</v>
      </c>
      <c r="F14" s="116"/>
      <c r="G14" s="111"/>
      <c r="H14" s="111"/>
      <c r="I14" s="116"/>
      <c r="J14" s="111"/>
      <c r="K14" s="111"/>
      <c r="L14" s="111">
        <f>SUM(M14:N14)</f>
        <v>11252</v>
      </c>
      <c r="M14" s="111">
        <f>+M15+M18+M19+M23+M25+M28+M29+M30+M33</f>
        <v>10352</v>
      </c>
      <c r="N14" s="111">
        <f>+N15+N18+N19+N23+N25+N28+N29+N30+N33</f>
        <v>900</v>
      </c>
      <c r="O14" s="111">
        <f>SUM(P14:Q14)</f>
        <v>4060.2909019999997</v>
      </c>
      <c r="P14" s="111">
        <f>+P15+P18+P19+P23+P25+P28+P29+P30+P33</f>
        <v>3188.3045520000001</v>
      </c>
      <c r="Q14" s="111">
        <f>+Q15+Q18+Q19+Q23+Q25+Q28+Q29+Q30+Q33</f>
        <v>871.9863499999999</v>
      </c>
      <c r="R14" s="111">
        <f>SUM(S14:T14)</f>
        <v>49298</v>
      </c>
      <c r="S14" s="111">
        <f>+S15+S18+S19+S23+S25+S28+S29+S30+S33</f>
        <v>46544</v>
      </c>
      <c r="T14" s="111">
        <f>+T15+T18+T19+T23+T25+T28+T29+T30+T33</f>
        <v>2754</v>
      </c>
      <c r="U14" s="111">
        <f>SUM(V14:W14)</f>
        <v>34365.266201999999</v>
      </c>
      <c r="V14" s="111">
        <f>+V15+V18+V19+V23+V25+V28+V29+V30+V33</f>
        <v>31766.331834000001</v>
      </c>
      <c r="W14" s="111">
        <f>+W15+W18+W19+W23+W25+W28+W29+W30+W33</f>
        <v>2598.9343680000002</v>
      </c>
      <c r="X14" s="111">
        <f>SUM(Y14:Z14)</f>
        <v>48596</v>
      </c>
      <c r="Y14" s="111">
        <f>+Y15+Y18+Y19+Y23+Y25+Y28+Y29+Y30+Y33</f>
        <v>44596</v>
      </c>
      <c r="Z14" s="111">
        <f>+Z15+Z18+Z19+Z23+Z25+Z28+Z29+Z30+Z33</f>
        <v>4000</v>
      </c>
      <c r="AA14" s="111">
        <f>SUM(AB14:AC14)</f>
        <v>16763.433000000001</v>
      </c>
      <c r="AB14" s="111">
        <f>+AB15+AB18+AB19+AB23+AB25+AB28+AB29+AB30+AB33</f>
        <v>15577.1</v>
      </c>
      <c r="AC14" s="111">
        <f>+AC15+AC18+AC19+AC23+AC25+AC28+AC29+AC30+AC33</f>
        <v>1186.3330000000001</v>
      </c>
      <c r="AD14" s="116"/>
      <c r="AE14" s="116"/>
      <c r="AF14" s="116"/>
      <c r="AG14" s="116"/>
      <c r="AH14" s="116"/>
      <c r="AI14" s="116"/>
      <c r="AJ14" s="116"/>
    </row>
    <row r="15" spans="1:36" s="117" customFormat="1" x14ac:dyDescent="0.35">
      <c r="A15" s="118" t="s">
        <v>33</v>
      </c>
      <c r="B15" s="119" t="s">
        <v>404</v>
      </c>
      <c r="C15" s="120">
        <f>+C16+C17</f>
        <v>14006</v>
      </c>
      <c r="D15" s="121">
        <f>+G15+M15+S15+Y15+AE15</f>
        <v>12246</v>
      </c>
      <c r="E15" s="121">
        <f>+H15+N15+T15+Z15+AF15</f>
        <v>1760</v>
      </c>
      <c r="F15" s="122"/>
      <c r="G15" s="121"/>
      <c r="H15" s="121"/>
      <c r="I15" s="122"/>
      <c r="J15" s="121"/>
      <c r="K15" s="121"/>
      <c r="L15" s="120">
        <f>+L16+L17</f>
        <v>1324</v>
      </c>
      <c r="M15" s="120">
        <f t="shared" ref="M15:N15" si="3">+M16+M17</f>
        <v>1324</v>
      </c>
      <c r="N15" s="120">
        <f t="shared" si="3"/>
        <v>0</v>
      </c>
      <c r="O15" s="120">
        <f>+O16+O17</f>
        <v>0</v>
      </c>
      <c r="P15" s="120">
        <f t="shared" ref="P15:Q15" si="4">+P16+P17</f>
        <v>0</v>
      </c>
      <c r="Q15" s="120">
        <f t="shared" si="4"/>
        <v>0</v>
      </c>
      <c r="R15" s="120">
        <f>+R16+R17</f>
        <v>5675</v>
      </c>
      <c r="S15" s="120">
        <f t="shared" ref="S15:T15" si="5">+S16+S17</f>
        <v>3915</v>
      </c>
      <c r="T15" s="120">
        <f t="shared" si="5"/>
        <v>1760</v>
      </c>
      <c r="U15" s="120">
        <f>+U16+U17</f>
        <v>6693.4296439999998</v>
      </c>
      <c r="V15" s="120">
        <f t="shared" ref="V15:AC15" si="6">+V16+V17</f>
        <v>5085.085</v>
      </c>
      <c r="W15" s="120">
        <f t="shared" si="6"/>
        <v>1608.344644</v>
      </c>
      <c r="X15" s="120">
        <f t="shared" si="6"/>
        <v>7007</v>
      </c>
      <c r="Y15" s="120">
        <f t="shared" si="6"/>
        <v>7007</v>
      </c>
      <c r="Z15" s="120">
        <f t="shared" si="6"/>
        <v>0</v>
      </c>
      <c r="AA15" s="120">
        <f t="shared" si="6"/>
        <v>0</v>
      </c>
      <c r="AB15" s="120">
        <f t="shared" si="6"/>
        <v>0</v>
      </c>
      <c r="AC15" s="120">
        <f t="shared" si="6"/>
        <v>0</v>
      </c>
      <c r="AD15" s="122"/>
      <c r="AE15" s="122"/>
      <c r="AF15" s="122"/>
      <c r="AG15" s="122"/>
      <c r="AH15" s="122"/>
      <c r="AI15" s="122"/>
      <c r="AJ15" s="122"/>
    </row>
    <row r="16" spans="1:36" s="123" customFormat="1" x14ac:dyDescent="0.35">
      <c r="A16" s="124">
        <v>1</v>
      </c>
      <c r="B16" s="125" t="s">
        <v>405</v>
      </c>
      <c r="C16" s="121">
        <f>SUM(D16:E16)</f>
        <v>117</v>
      </c>
      <c r="D16" s="121">
        <f t="shared" ref="D16:E78" si="7">+G16+M16+S16+Y16+AE16</f>
        <v>117</v>
      </c>
      <c r="E16" s="121">
        <f t="shared" si="7"/>
        <v>0</v>
      </c>
      <c r="F16" s="126"/>
      <c r="G16" s="127"/>
      <c r="H16" s="127"/>
      <c r="I16" s="126"/>
      <c r="J16" s="127"/>
      <c r="K16" s="127"/>
      <c r="L16" s="121">
        <f>SUM(M16:N16)</f>
        <v>117</v>
      </c>
      <c r="M16" s="121">
        <v>117</v>
      </c>
      <c r="N16" s="121"/>
      <c r="O16" s="121">
        <f>SUM(P16:Q16)</f>
        <v>0</v>
      </c>
      <c r="P16" s="121"/>
      <c r="Q16" s="121"/>
      <c r="R16" s="121">
        <f>SUM(S16:T16)</f>
        <v>0</v>
      </c>
      <c r="S16" s="121"/>
      <c r="T16" s="121"/>
      <c r="U16" s="121">
        <f>SUM(V16:W16)</f>
        <v>5085.085</v>
      </c>
      <c r="V16" s="121">
        <v>5085.085</v>
      </c>
      <c r="W16" s="121"/>
      <c r="X16" s="121">
        <f>SUM(Y16:Z16)</f>
        <v>0</v>
      </c>
      <c r="Y16" s="121"/>
      <c r="Z16" s="121"/>
      <c r="AA16" s="121">
        <f>SUM(AB16:AC16)</f>
        <v>0</v>
      </c>
      <c r="AB16" s="121"/>
      <c r="AC16" s="121"/>
      <c r="AD16" s="126"/>
      <c r="AE16" s="126"/>
      <c r="AF16" s="126"/>
      <c r="AG16" s="126"/>
      <c r="AH16" s="126"/>
      <c r="AI16" s="126"/>
      <c r="AJ16" s="126"/>
    </row>
    <row r="17" spans="1:36" s="123" customFormat="1" x14ac:dyDescent="0.35">
      <c r="A17" s="124">
        <v>2</v>
      </c>
      <c r="B17" s="125" t="s">
        <v>406</v>
      </c>
      <c r="C17" s="121">
        <f>SUM(D17:E17)</f>
        <v>13889</v>
      </c>
      <c r="D17" s="121">
        <f>+G17+M17+S17+Y17+AE17</f>
        <v>12129</v>
      </c>
      <c r="E17" s="121">
        <f>+H17+N17+T17+Z17+AF17</f>
        <v>1760</v>
      </c>
      <c r="F17" s="126"/>
      <c r="G17" s="127"/>
      <c r="H17" s="127"/>
      <c r="I17" s="126"/>
      <c r="J17" s="127"/>
      <c r="K17" s="127"/>
      <c r="L17" s="121">
        <f>SUM(M17:N17)</f>
        <v>1207</v>
      </c>
      <c r="M17" s="121">
        <v>1207</v>
      </c>
      <c r="N17" s="121"/>
      <c r="O17" s="121">
        <f>SUM(P17:Q17)</f>
        <v>0</v>
      </c>
      <c r="P17" s="121"/>
      <c r="Q17" s="121"/>
      <c r="R17" s="121">
        <f>SUM(S17:T17)</f>
        <v>5675</v>
      </c>
      <c r="S17" s="121">
        <v>3915</v>
      </c>
      <c r="T17" s="121">
        <v>1760</v>
      </c>
      <c r="U17" s="121">
        <f>SUM(V17:W17)</f>
        <v>1608.344644</v>
      </c>
      <c r="V17" s="121"/>
      <c r="W17" s="121">
        <v>1608.344644</v>
      </c>
      <c r="X17" s="121">
        <f>SUM(Y17:Z17)</f>
        <v>7007</v>
      </c>
      <c r="Y17" s="121">
        <v>7007</v>
      </c>
      <c r="Z17" s="121"/>
      <c r="AA17" s="121">
        <f>SUM(AB17:AC17)</f>
        <v>0</v>
      </c>
      <c r="AB17" s="121"/>
      <c r="AC17" s="121"/>
      <c r="AD17" s="126"/>
      <c r="AE17" s="126"/>
      <c r="AF17" s="126"/>
      <c r="AG17" s="126"/>
      <c r="AH17" s="126"/>
      <c r="AI17" s="126"/>
      <c r="AJ17" s="126"/>
    </row>
    <row r="18" spans="1:36" s="117" customFormat="1" x14ac:dyDescent="0.35">
      <c r="A18" s="118" t="s">
        <v>35</v>
      </c>
      <c r="B18" s="119" t="s">
        <v>407</v>
      </c>
      <c r="C18" s="120">
        <f>SUM(D18:E18)</f>
        <v>0</v>
      </c>
      <c r="D18" s="121">
        <f t="shared" si="7"/>
        <v>0</v>
      </c>
      <c r="E18" s="121">
        <f t="shared" si="7"/>
        <v>0</v>
      </c>
      <c r="F18" s="122"/>
      <c r="G18" s="121"/>
      <c r="H18" s="121"/>
      <c r="I18" s="122"/>
      <c r="J18" s="121"/>
      <c r="K18" s="121"/>
      <c r="L18" s="120">
        <f>SUM(M18:N18)</f>
        <v>0</v>
      </c>
      <c r="M18" s="120"/>
      <c r="N18" s="120"/>
      <c r="O18" s="120">
        <f>SUM(P18:Q18)</f>
        <v>0</v>
      </c>
      <c r="P18" s="120"/>
      <c r="Q18" s="120"/>
      <c r="R18" s="120">
        <f>SUM(S18:T18)</f>
        <v>0</v>
      </c>
      <c r="S18" s="120"/>
      <c r="T18" s="120"/>
      <c r="U18" s="120">
        <f>SUM(V18:W18)</f>
        <v>0</v>
      </c>
      <c r="V18" s="120"/>
      <c r="W18" s="120"/>
      <c r="X18" s="120">
        <f>SUM(Y18:Z18)</f>
        <v>0</v>
      </c>
      <c r="Y18" s="120"/>
      <c r="Z18" s="120"/>
      <c r="AA18" s="120">
        <f>SUM(AB18:AC18)</f>
        <v>0</v>
      </c>
      <c r="AB18" s="120"/>
      <c r="AC18" s="120"/>
      <c r="AD18" s="122"/>
      <c r="AE18" s="122"/>
      <c r="AF18" s="122"/>
      <c r="AG18" s="122"/>
      <c r="AH18" s="122"/>
      <c r="AI18" s="122"/>
      <c r="AJ18" s="122"/>
    </row>
    <row r="19" spans="1:36" s="117" customFormat="1" x14ac:dyDescent="0.35">
      <c r="A19" s="118" t="s">
        <v>48</v>
      </c>
      <c r="B19" s="119" t="s">
        <v>408</v>
      </c>
      <c r="C19" s="120">
        <f>SUM(C20:C22)</f>
        <v>49344</v>
      </c>
      <c r="D19" s="121">
        <f t="shared" si="7"/>
        <v>49344</v>
      </c>
      <c r="E19" s="121">
        <f t="shared" si="7"/>
        <v>0</v>
      </c>
      <c r="F19" s="122"/>
      <c r="G19" s="121"/>
      <c r="H19" s="121"/>
      <c r="I19" s="122"/>
      <c r="J19" s="121"/>
      <c r="K19" s="121"/>
      <c r="L19" s="120">
        <f>SUM(L20:L22)</f>
        <v>4500</v>
      </c>
      <c r="M19" s="120">
        <f t="shared" ref="M19:N19" si="8">SUM(M20:M22)</f>
        <v>4500</v>
      </c>
      <c r="N19" s="120">
        <f t="shared" si="8"/>
        <v>0</v>
      </c>
      <c r="O19" s="120">
        <f>SUM(O20:O22)</f>
        <v>100</v>
      </c>
      <c r="P19" s="120">
        <f t="shared" ref="P19:AC19" si="9">SUM(P20:P22)</f>
        <v>100</v>
      </c>
      <c r="Q19" s="120">
        <f t="shared" si="9"/>
        <v>0</v>
      </c>
      <c r="R19" s="120">
        <f t="shared" si="9"/>
        <v>22176</v>
      </c>
      <c r="S19" s="120">
        <f t="shared" si="9"/>
        <v>22176</v>
      </c>
      <c r="T19" s="120">
        <f t="shared" si="9"/>
        <v>0</v>
      </c>
      <c r="U19" s="120">
        <f t="shared" si="9"/>
        <v>13978.131509000001</v>
      </c>
      <c r="V19" s="120">
        <f t="shared" si="9"/>
        <v>13978.131509000001</v>
      </c>
      <c r="W19" s="120">
        <f t="shared" si="9"/>
        <v>0</v>
      </c>
      <c r="X19" s="120">
        <f t="shared" si="9"/>
        <v>22668</v>
      </c>
      <c r="Y19" s="120">
        <f t="shared" si="9"/>
        <v>22668</v>
      </c>
      <c r="Z19" s="120">
        <f t="shared" si="9"/>
        <v>0</v>
      </c>
      <c r="AA19" s="120">
        <f t="shared" si="9"/>
        <v>14043.1</v>
      </c>
      <c r="AB19" s="120">
        <f t="shared" si="9"/>
        <v>14043.1</v>
      </c>
      <c r="AC19" s="120">
        <f t="shared" si="9"/>
        <v>0</v>
      </c>
      <c r="AD19" s="122"/>
      <c r="AE19" s="122"/>
      <c r="AF19" s="122"/>
      <c r="AG19" s="122"/>
      <c r="AH19" s="122"/>
      <c r="AI19" s="122"/>
      <c r="AJ19" s="122"/>
    </row>
    <row r="20" spans="1:36" s="123" customFormat="1" x14ac:dyDescent="0.35">
      <c r="A20" s="124">
        <v>1</v>
      </c>
      <c r="B20" s="128" t="s">
        <v>409</v>
      </c>
      <c r="C20" s="121">
        <f>SUM(D20:E20)</f>
        <v>5469</v>
      </c>
      <c r="D20" s="121">
        <f t="shared" si="7"/>
        <v>5469</v>
      </c>
      <c r="E20" s="121">
        <f t="shared" si="7"/>
        <v>0</v>
      </c>
      <c r="F20" s="126"/>
      <c r="G20" s="127"/>
      <c r="H20" s="127"/>
      <c r="I20" s="126"/>
      <c r="J20" s="127"/>
      <c r="K20" s="127"/>
      <c r="L20" s="121">
        <f>SUM(M20:N20)</f>
        <v>1380</v>
      </c>
      <c r="M20" s="121">
        <v>1380</v>
      </c>
      <c r="N20" s="121"/>
      <c r="O20" s="121">
        <f>SUM(P20:Q20)</f>
        <v>100</v>
      </c>
      <c r="P20" s="121">
        <v>100</v>
      </c>
      <c r="Q20" s="121"/>
      <c r="R20" s="121">
        <f>SUM(S20:T20)</f>
        <v>3085</v>
      </c>
      <c r="S20" s="121">
        <v>3085</v>
      </c>
      <c r="T20" s="121"/>
      <c r="U20" s="121">
        <f>SUM(V20:W20)</f>
        <v>350.46958000000001</v>
      </c>
      <c r="V20" s="121">
        <v>350.46958000000001</v>
      </c>
      <c r="W20" s="121"/>
      <c r="X20" s="121">
        <f>SUM(Y20:Z20)</f>
        <v>1004</v>
      </c>
      <c r="Y20" s="121">
        <v>1004</v>
      </c>
      <c r="Z20" s="121"/>
      <c r="AA20" s="121">
        <f>SUM(AB20:AC20)</f>
        <v>0</v>
      </c>
      <c r="AB20" s="121"/>
      <c r="AC20" s="121"/>
      <c r="AD20" s="126"/>
      <c r="AE20" s="126"/>
      <c r="AF20" s="126"/>
      <c r="AG20" s="126"/>
      <c r="AH20" s="126"/>
      <c r="AI20" s="126"/>
      <c r="AJ20" s="126"/>
    </row>
    <row r="21" spans="1:36" s="123" customFormat="1" x14ac:dyDescent="0.35">
      <c r="A21" s="124">
        <v>2</v>
      </c>
      <c r="B21" s="128" t="s">
        <v>410</v>
      </c>
      <c r="C21" s="121">
        <f>SUM(D21:E21)</f>
        <v>43875</v>
      </c>
      <c r="D21" s="121">
        <f t="shared" si="7"/>
        <v>43875</v>
      </c>
      <c r="E21" s="121">
        <f t="shared" si="7"/>
        <v>0</v>
      </c>
      <c r="F21" s="126"/>
      <c r="G21" s="127"/>
      <c r="H21" s="127"/>
      <c r="I21" s="126"/>
      <c r="J21" s="127"/>
      <c r="K21" s="127"/>
      <c r="L21" s="121">
        <f>SUM(M21:N21)</f>
        <v>3120</v>
      </c>
      <c r="M21" s="121">
        <v>3120</v>
      </c>
      <c r="N21" s="121"/>
      <c r="O21" s="121">
        <f>SUM(P21:Q21)</f>
        <v>0</v>
      </c>
      <c r="P21" s="121"/>
      <c r="Q21" s="121"/>
      <c r="R21" s="121">
        <f>SUM(S21:T21)</f>
        <v>19091</v>
      </c>
      <c r="S21" s="121">
        <v>19091</v>
      </c>
      <c r="T21" s="121"/>
      <c r="U21" s="121">
        <f>SUM(V21:W21)</f>
        <v>13627.661929</v>
      </c>
      <c r="V21" s="121">
        <v>13627.661929</v>
      </c>
      <c r="W21" s="121"/>
      <c r="X21" s="121">
        <f>SUM(Y21:Z21)</f>
        <v>21664</v>
      </c>
      <c r="Y21" s="121">
        <v>21664</v>
      </c>
      <c r="Z21" s="121"/>
      <c r="AA21" s="121">
        <f>SUM(AB21:AC21)</f>
        <v>14043.1</v>
      </c>
      <c r="AB21" s="121">
        <v>14043.1</v>
      </c>
      <c r="AC21" s="121"/>
      <c r="AD21" s="126"/>
      <c r="AE21" s="126"/>
      <c r="AF21" s="126"/>
      <c r="AG21" s="126"/>
      <c r="AH21" s="126"/>
      <c r="AI21" s="126"/>
      <c r="AJ21" s="126"/>
    </row>
    <row r="22" spans="1:36" s="123" customFormat="1" x14ac:dyDescent="0.35">
      <c r="A22" s="124">
        <v>3</v>
      </c>
      <c r="B22" s="128" t="s">
        <v>411</v>
      </c>
      <c r="C22" s="121">
        <f>SUM(D22:E22)</f>
        <v>0</v>
      </c>
      <c r="D22" s="121">
        <f t="shared" si="7"/>
        <v>0</v>
      </c>
      <c r="E22" s="121">
        <f t="shared" si="7"/>
        <v>0</v>
      </c>
      <c r="F22" s="126"/>
      <c r="G22" s="127"/>
      <c r="H22" s="127"/>
      <c r="I22" s="126"/>
      <c r="J22" s="127"/>
      <c r="K22" s="127"/>
      <c r="L22" s="121">
        <f>SUM(M22:N22)</f>
        <v>0</v>
      </c>
      <c r="M22" s="121"/>
      <c r="N22" s="121"/>
      <c r="O22" s="121">
        <f>SUM(P22:Q22)</f>
        <v>0</v>
      </c>
      <c r="P22" s="121"/>
      <c r="Q22" s="121"/>
      <c r="R22" s="121">
        <f>SUM(S22:T22)</f>
        <v>0</v>
      </c>
      <c r="S22" s="121"/>
      <c r="T22" s="121"/>
      <c r="U22" s="121">
        <f>SUM(V22:W22)</f>
        <v>0</v>
      </c>
      <c r="V22" s="121"/>
      <c r="W22" s="121"/>
      <c r="X22" s="121">
        <f>SUM(Y22:Z22)</f>
        <v>0</v>
      </c>
      <c r="Y22" s="121"/>
      <c r="Z22" s="121"/>
      <c r="AA22" s="121">
        <f>SUM(AB22:AC22)</f>
        <v>0</v>
      </c>
      <c r="AB22" s="121"/>
      <c r="AC22" s="121"/>
      <c r="AD22" s="126"/>
      <c r="AE22" s="126"/>
      <c r="AF22" s="126"/>
      <c r="AG22" s="126"/>
      <c r="AH22" s="126"/>
      <c r="AI22" s="126"/>
      <c r="AJ22" s="126"/>
    </row>
    <row r="23" spans="1:36" s="117" customFormat="1" x14ac:dyDescent="0.35">
      <c r="A23" s="118" t="s">
        <v>48</v>
      </c>
      <c r="B23" s="119" t="s">
        <v>412</v>
      </c>
      <c r="C23" s="120">
        <f>+C24</f>
        <v>13317</v>
      </c>
      <c r="D23" s="121">
        <f t="shared" si="7"/>
        <v>8567</v>
      </c>
      <c r="E23" s="121">
        <f t="shared" si="7"/>
        <v>4750</v>
      </c>
      <c r="F23" s="122"/>
      <c r="G23" s="121"/>
      <c r="H23" s="121"/>
      <c r="I23" s="122"/>
      <c r="J23" s="121"/>
      <c r="K23" s="121"/>
      <c r="L23" s="120">
        <f>+L24</f>
        <v>2009</v>
      </c>
      <c r="M23" s="120">
        <f t="shared" ref="M23:N23" si="10">+M24</f>
        <v>1259</v>
      </c>
      <c r="N23" s="120">
        <f t="shared" si="10"/>
        <v>750</v>
      </c>
      <c r="O23" s="120">
        <f>+O24</f>
        <v>1974.6569999999999</v>
      </c>
      <c r="P23" s="120">
        <f t="shared" ref="P23:AC23" si="11">+P24</f>
        <v>1251.405</v>
      </c>
      <c r="Q23" s="120">
        <f t="shared" si="11"/>
        <v>723.25199999999995</v>
      </c>
      <c r="R23" s="120">
        <f t="shared" si="11"/>
        <v>3364</v>
      </c>
      <c r="S23" s="120">
        <f t="shared" si="11"/>
        <v>3364</v>
      </c>
      <c r="T23" s="120">
        <f t="shared" si="11"/>
        <v>0</v>
      </c>
      <c r="U23" s="120">
        <f t="shared" si="11"/>
        <v>3361.8013169999999</v>
      </c>
      <c r="V23" s="120">
        <f t="shared" si="11"/>
        <v>3361.8013169999999</v>
      </c>
      <c r="W23" s="120">
        <f t="shared" si="11"/>
        <v>0</v>
      </c>
      <c r="X23" s="120">
        <f t="shared" si="11"/>
        <v>7944</v>
      </c>
      <c r="Y23" s="120">
        <f t="shared" si="11"/>
        <v>3944</v>
      </c>
      <c r="Z23" s="120">
        <f t="shared" si="11"/>
        <v>4000</v>
      </c>
      <c r="AA23" s="120">
        <f t="shared" si="11"/>
        <v>2334.3330000000001</v>
      </c>
      <c r="AB23" s="120">
        <f t="shared" si="11"/>
        <v>1148</v>
      </c>
      <c r="AC23" s="120">
        <f t="shared" si="11"/>
        <v>1186.3330000000001</v>
      </c>
      <c r="AD23" s="122"/>
      <c r="AE23" s="122"/>
      <c r="AF23" s="122"/>
      <c r="AG23" s="122"/>
      <c r="AH23" s="122"/>
      <c r="AI23" s="122"/>
      <c r="AJ23" s="122"/>
    </row>
    <row r="24" spans="1:36" s="123" customFormat="1" x14ac:dyDescent="0.35">
      <c r="A24" s="124">
        <v>1</v>
      </c>
      <c r="B24" s="128" t="s">
        <v>409</v>
      </c>
      <c r="C24" s="121">
        <f>SUM(D24:E24)</f>
        <v>13317</v>
      </c>
      <c r="D24" s="121">
        <f t="shared" si="7"/>
        <v>8567</v>
      </c>
      <c r="E24" s="121">
        <f t="shared" si="7"/>
        <v>4750</v>
      </c>
      <c r="F24" s="126"/>
      <c r="G24" s="127"/>
      <c r="H24" s="127"/>
      <c r="I24" s="126"/>
      <c r="J24" s="127"/>
      <c r="K24" s="127"/>
      <c r="L24" s="121">
        <f>SUM(M24:N24)</f>
        <v>2009</v>
      </c>
      <c r="M24" s="121">
        <v>1259</v>
      </c>
      <c r="N24" s="121">
        <v>750</v>
      </c>
      <c r="O24" s="121">
        <f>SUM(P24:Q24)</f>
        <v>1974.6569999999999</v>
      </c>
      <c r="P24" s="121">
        <v>1251.405</v>
      </c>
      <c r="Q24" s="121">
        <v>723.25199999999995</v>
      </c>
      <c r="R24" s="121">
        <f>SUM(S24:T24)</f>
        <v>3364</v>
      </c>
      <c r="S24" s="121">
        <v>3364</v>
      </c>
      <c r="T24" s="121"/>
      <c r="U24" s="121">
        <f>SUM(V24:W24)</f>
        <v>3361.8013169999999</v>
      </c>
      <c r="V24" s="121">
        <v>3361.8013169999999</v>
      </c>
      <c r="W24" s="121"/>
      <c r="X24" s="121">
        <f>SUM(Y24:Z24)</f>
        <v>7944</v>
      </c>
      <c r="Y24" s="121">
        <v>3944</v>
      </c>
      <c r="Z24" s="121">
        <v>4000</v>
      </c>
      <c r="AA24" s="121">
        <f>SUM(AB24:AC24)</f>
        <v>2334.3330000000001</v>
      </c>
      <c r="AB24" s="121">
        <v>1148</v>
      </c>
      <c r="AC24" s="121">
        <v>1186.3330000000001</v>
      </c>
      <c r="AD24" s="126"/>
      <c r="AE24" s="126"/>
      <c r="AF24" s="126"/>
      <c r="AG24" s="126"/>
      <c r="AH24" s="126"/>
      <c r="AI24" s="126"/>
      <c r="AJ24" s="126"/>
    </row>
    <row r="25" spans="1:36" s="117" customFormat="1" x14ac:dyDescent="0.35">
      <c r="A25" s="118" t="s">
        <v>48</v>
      </c>
      <c r="B25" s="119" t="s">
        <v>413</v>
      </c>
      <c r="C25" s="120">
        <f>C26+C27</f>
        <v>18607</v>
      </c>
      <c r="D25" s="121">
        <f t="shared" si="7"/>
        <v>17613</v>
      </c>
      <c r="E25" s="121">
        <f t="shared" si="7"/>
        <v>994</v>
      </c>
      <c r="F25" s="122"/>
      <c r="G25" s="121"/>
      <c r="H25" s="121"/>
      <c r="I25" s="122"/>
      <c r="J25" s="121"/>
      <c r="K25" s="121"/>
      <c r="L25" s="120">
        <f>L26+L27</f>
        <v>1546</v>
      </c>
      <c r="M25" s="120">
        <f t="shared" ref="M25:N25" si="12">M26+M27</f>
        <v>1546</v>
      </c>
      <c r="N25" s="120">
        <f t="shared" si="12"/>
        <v>0</v>
      </c>
      <c r="O25" s="120">
        <f>O26+O27</f>
        <v>1500.3559</v>
      </c>
      <c r="P25" s="120">
        <f t="shared" ref="P25:AC25" si="13">P26+P27</f>
        <v>1500.3559</v>
      </c>
      <c r="Q25" s="120">
        <f t="shared" si="13"/>
        <v>0</v>
      </c>
      <c r="R25" s="120">
        <f t="shared" si="13"/>
        <v>12178</v>
      </c>
      <c r="S25" s="120">
        <f t="shared" si="13"/>
        <v>11184</v>
      </c>
      <c r="T25" s="120">
        <f t="shared" si="13"/>
        <v>994</v>
      </c>
      <c r="U25" s="120">
        <f t="shared" si="13"/>
        <v>5177.7224960000003</v>
      </c>
      <c r="V25" s="120">
        <f t="shared" si="13"/>
        <v>4187.1327719999999</v>
      </c>
      <c r="W25" s="120">
        <f t="shared" si="13"/>
        <v>990.58972400000005</v>
      </c>
      <c r="X25" s="120">
        <f t="shared" si="13"/>
        <v>4883</v>
      </c>
      <c r="Y25" s="120">
        <f t="shared" si="13"/>
        <v>4883</v>
      </c>
      <c r="Z25" s="120">
        <f t="shared" si="13"/>
        <v>0</v>
      </c>
      <c r="AA25" s="120">
        <f t="shared" si="13"/>
        <v>386</v>
      </c>
      <c r="AB25" s="120">
        <f t="shared" si="13"/>
        <v>386</v>
      </c>
      <c r="AC25" s="120">
        <f t="shared" si="13"/>
        <v>0</v>
      </c>
      <c r="AD25" s="122"/>
      <c r="AE25" s="122"/>
      <c r="AF25" s="122"/>
      <c r="AG25" s="122"/>
      <c r="AH25" s="122"/>
      <c r="AI25" s="122"/>
      <c r="AJ25" s="122"/>
    </row>
    <row r="26" spans="1:36" s="123" customFormat="1" x14ac:dyDescent="0.35">
      <c r="A26" s="124">
        <v>1</v>
      </c>
      <c r="B26" s="128" t="s">
        <v>410</v>
      </c>
      <c r="C26" s="121">
        <f>SUM(D26:E26)</f>
        <v>2077</v>
      </c>
      <c r="D26" s="121">
        <f t="shared" si="7"/>
        <v>2077</v>
      </c>
      <c r="E26" s="121">
        <f t="shared" si="7"/>
        <v>0</v>
      </c>
      <c r="F26" s="126"/>
      <c r="G26" s="127"/>
      <c r="H26" s="127"/>
      <c r="I26" s="126"/>
      <c r="J26" s="127"/>
      <c r="K26" s="127"/>
      <c r="L26" s="121">
        <f>SUM(M26:N26)</f>
        <v>350</v>
      </c>
      <c r="M26" s="121">
        <v>350</v>
      </c>
      <c r="N26" s="121"/>
      <c r="O26" s="121">
        <f>SUM(P26:Q26)</f>
        <v>327.08</v>
      </c>
      <c r="P26" s="121">
        <v>327.08</v>
      </c>
      <c r="Q26" s="121"/>
      <c r="R26" s="121">
        <f>SUM(S26:T26)</f>
        <v>1030</v>
      </c>
      <c r="S26" s="121">
        <v>1030</v>
      </c>
      <c r="T26" s="121"/>
      <c r="U26" s="121">
        <f>SUM(V26:W26)</f>
        <v>933.35170000000005</v>
      </c>
      <c r="V26" s="121">
        <v>933.35170000000005</v>
      </c>
      <c r="W26" s="121"/>
      <c r="X26" s="121">
        <f>SUM(Y26:Z26)</f>
        <v>697</v>
      </c>
      <c r="Y26" s="121">
        <v>697</v>
      </c>
      <c r="Z26" s="121"/>
      <c r="AA26" s="121">
        <f>SUM(AB26:AC26)</f>
        <v>0</v>
      </c>
      <c r="AB26" s="121"/>
      <c r="AC26" s="121"/>
      <c r="AD26" s="126"/>
      <c r="AE26" s="126"/>
      <c r="AF26" s="126"/>
      <c r="AG26" s="126"/>
      <c r="AH26" s="126"/>
      <c r="AI26" s="126"/>
      <c r="AJ26" s="126"/>
    </row>
    <row r="27" spans="1:36" s="123" customFormat="1" x14ac:dyDescent="0.35">
      <c r="A27" s="124">
        <v>2</v>
      </c>
      <c r="B27" s="128" t="s">
        <v>411</v>
      </c>
      <c r="C27" s="121">
        <f>SUM(D27:E27)</f>
        <v>16530</v>
      </c>
      <c r="D27" s="121">
        <f t="shared" si="7"/>
        <v>15536</v>
      </c>
      <c r="E27" s="121">
        <f t="shared" si="7"/>
        <v>994</v>
      </c>
      <c r="F27" s="126"/>
      <c r="G27" s="127"/>
      <c r="H27" s="127"/>
      <c r="I27" s="126"/>
      <c r="J27" s="127"/>
      <c r="K27" s="127"/>
      <c r="L27" s="121">
        <f>SUM(M27:N27)</f>
        <v>1196</v>
      </c>
      <c r="M27" s="121">
        <v>1196</v>
      </c>
      <c r="N27" s="121"/>
      <c r="O27" s="121">
        <f>SUM(P27:Q27)</f>
        <v>1173.2759000000001</v>
      </c>
      <c r="P27" s="121">
        <v>1173.2759000000001</v>
      </c>
      <c r="Q27" s="121"/>
      <c r="R27" s="121">
        <f>SUM(S27:T27)</f>
        <v>11148</v>
      </c>
      <c r="S27" s="121">
        <v>10154</v>
      </c>
      <c r="T27" s="121">
        <v>994</v>
      </c>
      <c r="U27" s="121">
        <f>SUM(V27:W27)</f>
        <v>4244.3707960000002</v>
      </c>
      <c r="V27" s="121">
        <v>3253.7810720000002</v>
      </c>
      <c r="W27" s="121">
        <v>990.58972400000005</v>
      </c>
      <c r="X27" s="121">
        <f>SUM(Y27:Z27)</f>
        <v>4186</v>
      </c>
      <c r="Y27" s="121">
        <v>4186</v>
      </c>
      <c r="Z27" s="121"/>
      <c r="AA27" s="121">
        <f>SUM(AB27:AC27)</f>
        <v>386</v>
      </c>
      <c r="AB27" s="121">
        <v>386</v>
      </c>
      <c r="AC27" s="121"/>
      <c r="AD27" s="126"/>
      <c r="AE27" s="126"/>
      <c r="AF27" s="126"/>
      <c r="AG27" s="126"/>
      <c r="AH27" s="126"/>
      <c r="AI27" s="126"/>
      <c r="AJ27" s="126"/>
    </row>
    <row r="28" spans="1:36" s="117" customFormat="1" x14ac:dyDescent="0.35">
      <c r="A28" s="118" t="s">
        <v>48</v>
      </c>
      <c r="B28" s="119" t="s">
        <v>414</v>
      </c>
      <c r="C28" s="120">
        <f>SUM(D28:E28)</f>
        <v>3262</v>
      </c>
      <c r="D28" s="121">
        <f t="shared" si="7"/>
        <v>3262</v>
      </c>
      <c r="E28" s="121">
        <f t="shared" si="7"/>
        <v>0</v>
      </c>
      <c r="F28" s="122"/>
      <c r="G28" s="121"/>
      <c r="H28" s="121"/>
      <c r="I28" s="122"/>
      <c r="J28" s="121"/>
      <c r="K28" s="121"/>
      <c r="L28" s="120">
        <f>SUM(M28:N28)</f>
        <v>245</v>
      </c>
      <c r="M28" s="120">
        <v>245</v>
      </c>
      <c r="N28" s="120"/>
      <c r="O28" s="120">
        <f>SUM(P28:Q28)</f>
        <v>0</v>
      </c>
      <c r="P28" s="120"/>
      <c r="Q28" s="120"/>
      <c r="R28" s="120">
        <f>SUM(S28:T28)</f>
        <v>1185</v>
      </c>
      <c r="S28" s="120">
        <v>1185</v>
      </c>
      <c r="T28" s="120"/>
      <c r="U28" s="120">
        <f>SUM(V28:W28)</f>
        <v>1304.1849139999999</v>
      </c>
      <c r="V28" s="120">
        <v>1304.1849139999999</v>
      </c>
      <c r="W28" s="120"/>
      <c r="X28" s="120">
        <f>SUM(Y28:Z28)</f>
        <v>1832</v>
      </c>
      <c r="Y28" s="120">
        <v>1832</v>
      </c>
      <c r="Z28" s="120"/>
      <c r="AA28" s="120">
        <f>SUM(AB28:AC28)</f>
        <v>0</v>
      </c>
      <c r="AB28" s="120"/>
      <c r="AC28" s="120"/>
      <c r="AD28" s="122"/>
      <c r="AE28" s="122"/>
      <c r="AF28" s="122"/>
      <c r="AG28" s="122"/>
      <c r="AH28" s="122"/>
      <c r="AI28" s="122"/>
      <c r="AJ28" s="122"/>
    </row>
    <row r="29" spans="1:36" s="117" customFormat="1" x14ac:dyDescent="0.35">
      <c r="A29" s="118" t="s">
        <v>48</v>
      </c>
      <c r="B29" s="119" t="s">
        <v>415</v>
      </c>
      <c r="C29" s="120">
        <f>SUM(D29:E29)</f>
        <v>5089</v>
      </c>
      <c r="D29" s="121">
        <f t="shared" si="7"/>
        <v>5089</v>
      </c>
      <c r="E29" s="121">
        <f t="shared" si="7"/>
        <v>0</v>
      </c>
      <c r="F29" s="122"/>
      <c r="G29" s="121"/>
      <c r="H29" s="121"/>
      <c r="I29" s="122"/>
      <c r="J29" s="121"/>
      <c r="K29" s="121"/>
      <c r="L29" s="120">
        <f>SUM(M29:N29)</f>
        <v>784</v>
      </c>
      <c r="M29" s="120">
        <v>784</v>
      </c>
      <c r="N29" s="120"/>
      <c r="O29" s="120">
        <f>SUM(P29:Q29)</f>
        <v>0</v>
      </c>
      <c r="P29" s="120"/>
      <c r="Q29" s="120"/>
      <c r="R29" s="120">
        <f>SUM(S29:T29)</f>
        <v>2436</v>
      </c>
      <c r="S29" s="120">
        <v>2436</v>
      </c>
      <c r="T29" s="120"/>
      <c r="U29" s="120">
        <f>SUM(V29:W29)</f>
        <v>2175.1582020000001</v>
      </c>
      <c r="V29" s="120">
        <v>2175.1582020000001</v>
      </c>
      <c r="W29" s="120"/>
      <c r="X29" s="120">
        <f>SUM(Y29:Z29)</f>
        <v>1869</v>
      </c>
      <c r="Y29" s="120">
        <v>1869</v>
      </c>
      <c r="Z29" s="120"/>
      <c r="AA29" s="120">
        <f>SUM(AB29:AC29)</f>
        <v>0</v>
      </c>
      <c r="AB29" s="120"/>
      <c r="AC29" s="120"/>
      <c r="AD29" s="122"/>
      <c r="AE29" s="122"/>
      <c r="AF29" s="122"/>
      <c r="AG29" s="122"/>
      <c r="AH29" s="122"/>
      <c r="AI29" s="122"/>
      <c r="AJ29" s="122"/>
    </row>
    <row r="30" spans="1:36" s="117" customFormat="1" x14ac:dyDescent="0.35">
      <c r="A30" s="118" t="s">
        <v>48</v>
      </c>
      <c r="B30" s="119" t="s">
        <v>416</v>
      </c>
      <c r="C30" s="120">
        <f>+C31+C32</f>
        <v>2016</v>
      </c>
      <c r="D30" s="121">
        <f t="shared" si="7"/>
        <v>1966</v>
      </c>
      <c r="E30" s="121">
        <f t="shared" si="7"/>
        <v>50</v>
      </c>
      <c r="F30" s="122"/>
      <c r="G30" s="121"/>
      <c r="H30" s="121"/>
      <c r="I30" s="122"/>
      <c r="J30" s="121"/>
      <c r="K30" s="121"/>
      <c r="L30" s="120">
        <f>+L31+L32</f>
        <v>534</v>
      </c>
      <c r="M30" s="120">
        <f t="shared" ref="M30:N30" si="14">+M31+M32</f>
        <v>484</v>
      </c>
      <c r="N30" s="120">
        <f t="shared" si="14"/>
        <v>50</v>
      </c>
      <c r="O30" s="120">
        <f>+O31+O32</f>
        <v>270.94365199999999</v>
      </c>
      <c r="P30" s="120">
        <f t="shared" ref="P30:AC30" si="15">+P31+P32</f>
        <v>221.94365199999999</v>
      </c>
      <c r="Q30" s="120">
        <f t="shared" si="15"/>
        <v>49</v>
      </c>
      <c r="R30" s="120">
        <f t="shared" si="15"/>
        <v>749</v>
      </c>
      <c r="S30" s="120">
        <f t="shared" si="15"/>
        <v>749</v>
      </c>
      <c r="T30" s="120">
        <f t="shared" si="15"/>
        <v>0</v>
      </c>
      <c r="U30" s="120">
        <f t="shared" si="15"/>
        <v>980.27512000000002</v>
      </c>
      <c r="V30" s="120">
        <f t="shared" si="15"/>
        <v>980.27512000000002</v>
      </c>
      <c r="W30" s="120">
        <f t="shared" si="15"/>
        <v>0</v>
      </c>
      <c r="X30" s="120">
        <f t="shared" si="15"/>
        <v>733</v>
      </c>
      <c r="Y30" s="120">
        <f t="shared" si="15"/>
        <v>733</v>
      </c>
      <c r="Z30" s="120">
        <f t="shared" si="15"/>
        <v>0</v>
      </c>
      <c r="AA30" s="120">
        <f t="shared" si="15"/>
        <v>0</v>
      </c>
      <c r="AB30" s="120">
        <f t="shared" si="15"/>
        <v>0</v>
      </c>
      <c r="AC30" s="120">
        <f t="shared" si="15"/>
        <v>0</v>
      </c>
      <c r="AD30" s="122"/>
      <c r="AE30" s="122"/>
      <c r="AF30" s="122"/>
      <c r="AG30" s="122"/>
      <c r="AH30" s="122"/>
      <c r="AI30" s="122"/>
      <c r="AJ30" s="122"/>
    </row>
    <row r="31" spans="1:36" s="123" customFormat="1" x14ac:dyDescent="0.35">
      <c r="A31" s="124">
        <v>1</v>
      </c>
      <c r="B31" s="128" t="s">
        <v>409</v>
      </c>
      <c r="C31" s="121">
        <f>SUM(D31:E31)</f>
        <v>262</v>
      </c>
      <c r="D31" s="121">
        <f t="shared" si="7"/>
        <v>262</v>
      </c>
      <c r="E31" s="121">
        <f t="shared" si="7"/>
        <v>0</v>
      </c>
      <c r="F31" s="126"/>
      <c r="G31" s="127"/>
      <c r="H31" s="127"/>
      <c r="I31" s="126"/>
      <c r="J31" s="127"/>
      <c r="K31" s="127"/>
      <c r="L31" s="121">
        <f>SUM(M31:N31)</f>
        <v>262</v>
      </c>
      <c r="M31" s="121">
        <v>262</v>
      </c>
      <c r="N31" s="121"/>
      <c r="O31" s="121">
        <f>SUM(P31:Q31)</f>
        <v>0</v>
      </c>
      <c r="P31" s="121"/>
      <c r="Q31" s="121"/>
      <c r="R31" s="121">
        <f>SUM(S31:T31)</f>
        <v>0</v>
      </c>
      <c r="S31" s="121"/>
      <c r="T31" s="121"/>
      <c r="U31" s="121">
        <f>SUM(V31:W31)</f>
        <v>262</v>
      </c>
      <c r="V31" s="121">
        <v>262</v>
      </c>
      <c r="W31" s="121"/>
      <c r="X31" s="121">
        <f>SUM(Y31:Z31)</f>
        <v>0</v>
      </c>
      <c r="Y31" s="121"/>
      <c r="Z31" s="121"/>
      <c r="AA31" s="121">
        <f>SUM(AB31:AC31)</f>
        <v>0</v>
      </c>
      <c r="AB31" s="121"/>
      <c r="AC31" s="121"/>
      <c r="AD31" s="126"/>
      <c r="AE31" s="126"/>
      <c r="AF31" s="126"/>
      <c r="AG31" s="126"/>
      <c r="AH31" s="126"/>
      <c r="AI31" s="126"/>
      <c r="AJ31" s="126"/>
    </row>
    <row r="32" spans="1:36" s="123" customFormat="1" x14ac:dyDescent="0.35">
      <c r="A32" s="124">
        <v>2</v>
      </c>
      <c r="B32" s="128" t="s">
        <v>410</v>
      </c>
      <c r="C32" s="121">
        <f>SUM(D32:E32)</f>
        <v>1754</v>
      </c>
      <c r="D32" s="121">
        <f t="shared" si="7"/>
        <v>1704</v>
      </c>
      <c r="E32" s="121">
        <f t="shared" si="7"/>
        <v>50</v>
      </c>
      <c r="F32" s="126"/>
      <c r="G32" s="127"/>
      <c r="H32" s="127"/>
      <c r="I32" s="126"/>
      <c r="J32" s="127"/>
      <c r="K32" s="127"/>
      <c r="L32" s="121">
        <f>SUM(M32:N32)</f>
        <v>272</v>
      </c>
      <c r="M32" s="121">
        <v>222</v>
      </c>
      <c r="N32" s="121">
        <v>50</v>
      </c>
      <c r="O32" s="121">
        <f>SUM(P32:Q32)</f>
        <v>270.94365199999999</v>
      </c>
      <c r="P32" s="121">
        <v>221.94365199999999</v>
      </c>
      <c r="Q32" s="121">
        <v>49</v>
      </c>
      <c r="R32" s="121">
        <f>SUM(S32:T32)</f>
        <v>749</v>
      </c>
      <c r="S32" s="121">
        <v>749</v>
      </c>
      <c r="T32" s="121"/>
      <c r="U32" s="121">
        <f>SUM(V32:W32)</f>
        <v>718.27512000000002</v>
      </c>
      <c r="V32" s="121">
        <v>718.27512000000002</v>
      </c>
      <c r="W32" s="121"/>
      <c r="X32" s="121">
        <f>SUM(Y32:Z32)</f>
        <v>733</v>
      </c>
      <c r="Y32" s="121">
        <v>733</v>
      </c>
      <c r="Z32" s="121"/>
      <c r="AA32" s="121">
        <f>SUM(AB32:AC32)</f>
        <v>0</v>
      </c>
      <c r="AB32" s="121"/>
      <c r="AC32" s="121"/>
      <c r="AD32" s="126"/>
      <c r="AE32" s="126"/>
      <c r="AF32" s="126"/>
      <c r="AG32" s="126"/>
      <c r="AH32" s="126"/>
      <c r="AI32" s="126"/>
      <c r="AJ32" s="126"/>
    </row>
    <row r="33" spans="1:36" s="117" customFormat="1" x14ac:dyDescent="0.35">
      <c r="A33" s="118" t="s">
        <v>48</v>
      </c>
      <c r="B33" s="119" t="s">
        <v>417</v>
      </c>
      <c r="C33" s="120">
        <f>SUM(C34:C36)</f>
        <v>3505</v>
      </c>
      <c r="D33" s="121">
        <f t="shared" si="7"/>
        <v>3405</v>
      </c>
      <c r="E33" s="121">
        <f t="shared" si="7"/>
        <v>100</v>
      </c>
      <c r="F33" s="122"/>
      <c r="G33" s="121"/>
      <c r="H33" s="121"/>
      <c r="I33" s="122"/>
      <c r="J33" s="121"/>
      <c r="K33" s="121"/>
      <c r="L33" s="120">
        <f>SUM(L34:L36)</f>
        <v>310</v>
      </c>
      <c r="M33" s="120">
        <f t="shared" ref="M33:N33" si="16">SUM(M34:M36)</f>
        <v>210</v>
      </c>
      <c r="N33" s="120">
        <f t="shared" si="16"/>
        <v>100</v>
      </c>
      <c r="O33" s="120">
        <f>SUM(O34:O36)</f>
        <v>214.33435</v>
      </c>
      <c r="P33" s="120">
        <f t="shared" ref="P33:AC33" si="17">SUM(P34:P36)</f>
        <v>114.6</v>
      </c>
      <c r="Q33" s="120">
        <f t="shared" si="17"/>
        <v>99.734350000000006</v>
      </c>
      <c r="R33" s="120">
        <f t="shared" si="17"/>
        <v>1535</v>
      </c>
      <c r="S33" s="120">
        <f t="shared" si="17"/>
        <v>1535</v>
      </c>
      <c r="T33" s="120">
        <f t="shared" si="17"/>
        <v>0</v>
      </c>
      <c r="U33" s="120">
        <f t="shared" si="17"/>
        <v>694.56299999999999</v>
      </c>
      <c r="V33" s="120">
        <f t="shared" si="17"/>
        <v>694.56299999999999</v>
      </c>
      <c r="W33" s="120">
        <f t="shared" si="17"/>
        <v>0</v>
      </c>
      <c r="X33" s="120">
        <f t="shared" si="17"/>
        <v>1660</v>
      </c>
      <c r="Y33" s="120">
        <f t="shared" si="17"/>
        <v>1660</v>
      </c>
      <c r="Z33" s="120">
        <f t="shared" si="17"/>
        <v>0</v>
      </c>
      <c r="AA33" s="120">
        <f t="shared" si="17"/>
        <v>0</v>
      </c>
      <c r="AB33" s="120">
        <f t="shared" si="17"/>
        <v>0</v>
      </c>
      <c r="AC33" s="120">
        <f t="shared" si="17"/>
        <v>0</v>
      </c>
      <c r="AD33" s="122"/>
      <c r="AE33" s="122"/>
      <c r="AF33" s="122"/>
      <c r="AG33" s="122"/>
      <c r="AH33" s="122"/>
      <c r="AI33" s="122"/>
      <c r="AJ33" s="122"/>
    </row>
    <row r="34" spans="1:36" s="123" customFormat="1" x14ac:dyDescent="0.35">
      <c r="A34" s="124">
        <v>1</v>
      </c>
      <c r="B34" s="128" t="s">
        <v>409</v>
      </c>
      <c r="C34" s="121">
        <f>SUM(D34:E34)</f>
        <v>1694</v>
      </c>
      <c r="D34" s="121">
        <f t="shared" si="7"/>
        <v>1594</v>
      </c>
      <c r="E34" s="121">
        <f t="shared" si="7"/>
        <v>100</v>
      </c>
      <c r="F34" s="126"/>
      <c r="G34" s="127"/>
      <c r="H34" s="127"/>
      <c r="I34" s="126"/>
      <c r="J34" s="127"/>
      <c r="K34" s="127"/>
      <c r="L34" s="121">
        <f>SUM(M34:N34)</f>
        <v>203</v>
      </c>
      <c r="M34" s="121">
        <v>103</v>
      </c>
      <c r="N34" s="121">
        <v>100</v>
      </c>
      <c r="O34" s="121">
        <f>SUM(P34:Q34)</f>
        <v>202.73435000000001</v>
      </c>
      <c r="P34" s="121">
        <v>103</v>
      </c>
      <c r="Q34" s="121">
        <v>99.734350000000006</v>
      </c>
      <c r="R34" s="121">
        <f>SUM(S34:T34)</f>
        <v>965</v>
      </c>
      <c r="S34" s="121">
        <v>965</v>
      </c>
      <c r="T34" s="121"/>
      <c r="U34" s="121">
        <f>SUM(V34:W34)</f>
        <v>488.39350000000002</v>
      </c>
      <c r="V34" s="121">
        <v>488.39350000000002</v>
      </c>
      <c r="W34" s="121"/>
      <c r="X34" s="121">
        <f>SUM(Y34:Z34)</f>
        <v>526</v>
      </c>
      <c r="Y34" s="121">
        <v>526</v>
      </c>
      <c r="Z34" s="121"/>
      <c r="AA34" s="121">
        <f>SUM(AB34:AC34)</f>
        <v>0</v>
      </c>
      <c r="AB34" s="121"/>
      <c r="AC34" s="121"/>
      <c r="AD34" s="126"/>
      <c r="AE34" s="126"/>
      <c r="AF34" s="126"/>
      <c r="AG34" s="126"/>
      <c r="AH34" s="126"/>
      <c r="AI34" s="126"/>
      <c r="AJ34" s="126"/>
    </row>
    <row r="35" spans="1:36" s="123" customFormat="1" x14ac:dyDescent="0.35">
      <c r="A35" s="124">
        <v>2</v>
      </c>
      <c r="B35" s="128" t="s">
        <v>410</v>
      </c>
      <c r="C35" s="121">
        <f>SUM(D35:E35)</f>
        <v>1161</v>
      </c>
      <c r="D35" s="121">
        <f t="shared" si="7"/>
        <v>1161</v>
      </c>
      <c r="E35" s="121">
        <f t="shared" si="7"/>
        <v>0</v>
      </c>
      <c r="F35" s="126"/>
      <c r="G35" s="127"/>
      <c r="H35" s="127"/>
      <c r="I35" s="126"/>
      <c r="J35" s="127"/>
      <c r="K35" s="127"/>
      <c r="L35" s="121">
        <f>SUM(M35:N35)</f>
        <v>39</v>
      </c>
      <c r="M35" s="121">
        <v>39</v>
      </c>
      <c r="N35" s="121"/>
      <c r="O35" s="121">
        <f>SUM(P35:Q35)</f>
        <v>0</v>
      </c>
      <c r="P35" s="121"/>
      <c r="Q35" s="121"/>
      <c r="R35" s="121">
        <f>SUM(S35:T35)</f>
        <v>246</v>
      </c>
      <c r="S35" s="121">
        <v>246</v>
      </c>
      <c r="T35" s="121"/>
      <c r="U35" s="121">
        <f>SUM(V35:W35)</f>
        <v>0</v>
      </c>
      <c r="V35" s="121"/>
      <c r="W35" s="121"/>
      <c r="X35" s="121">
        <f>SUM(Y35:Z35)</f>
        <v>876</v>
      </c>
      <c r="Y35" s="121">
        <v>876</v>
      </c>
      <c r="Z35" s="121"/>
      <c r="AA35" s="121">
        <f>SUM(AB35:AC35)</f>
        <v>0</v>
      </c>
      <c r="AB35" s="121"/>
      <c r="AC35" s="121"/>
      <c r="AD35" s="126"/>
      <c r="AE35" s="126"/>
      <c r="AF35" s="126"/>
      <c r="AG35" s="126"/>
      <c r="AH35" s="126"/>
      <c r="AI35" s="126"/>
      <c r="AJ35" s="126"/>
    </row>
    <row r="36" spans="1:36" s="123" customFormat="1" x14ac:dyDescent="0.35">
      <c r="A36" s="124">
        <v>3</v>
      </c>
      <c r="B36" s="128" t="s">
        <v>411</v>
      </c>
      <c r="C36" s="121">
        <f>SUM(D36:E36)</f>
        <v>650</v>
      </c>
      <c r="D36" s="121">
        <f t="shared" si="7"/>
        <v>650</v>
      </c>
      <c r="E36" s="121">
        <f t="shared" si="7"/>
        <v>0</v>
      </c>
      <c r="F36" s="126"/>
      <c r="G36" s="127"/>
      <c r="H36" s="127"/>
      <c r="I36" s="126"/>
      <c r="J36" s="127"/>
      <c r="K36" s="127"/>
      <c r="L36" s="121">
        <f>SUM(M36:N36)</f>
        <v>68</v>
      </c>
      <c r="M36" s="121">
        <v>68</v>
      </c>
      <c r="N36" s="121"/>
      <c r="O36" s="121">
        <f>SUM(P36:Q36)</f>
        <v>11.6</v>
      </c>
      <c r="P36" s="121">
        <v>11.6</v>
      </c>
      <c r="Q36" s="121"/>
      <c r="R36" s="121">
        <f>SUM(S36:T36)</f>
        <v>324</v>
      </c>
      <c r="S36" s="121">
        <v>324</v>
      </c>
      <c r="T36" s="121"/>
      <c r="U36" s="121">
        <f>SUM(V36:W36)</f>
        <v>206.1695</v>
      </c>
      <c r="V36" s="121">
        <v>206.1695</v>
      </c>
      <c r="W36" s="121"/>
      <c r="X36" s="121">
        <f>SUM(Y36:Z36)</f>
        <v>258</v>
      </c>
      <c r="Y36" s="121">
        <v>258</v>
      </c>
      <c r="Z36" s="121"/>
      <c r="AA36" s="121">
        <f>SUM(AB36:AC36)</f>
        <v>0</v>
      </c>
      <c r="AB36" s="121"/>
      <c r="AC36" s="121"/>
      <c r="AD36" s="126"/>
      <c r="AE36" s="126"/>
      <c r="AF36" s="126"/>
      <c r="AG36" s="126"/>
      <c r="AH36" s="126"/>
      <c r="AI36" s="126"/>
      <c r="AJ36" s="126"/>
    </row>
    <row r="37" spans="1:36" s="113" customFormat="1" ht="30" x14ac:dyDescent="0.35">
      <c r="A37" s="114" t="s">
        <v>40</v>
      </c>
      <c r="B37" s="115" t="s">
        <v>418</v>
      </c>
      <c r="C37" s="111">
        <f>SUM(D37:E37)</f>
        <v>7206</v>
      </c>
      <c r="D37" s="111">
        <f>+D38+D41+D45+D47+D50+D52+D56+D59</f>
        <v>5356</v>
      </c>
      <c r="E37" s="111">
        <f t="shared" ref="E37" si="18">+E38+E41+E45+E47+E50+E52+E56+E59</f>
        <v>1850</v>
      </c>
      <c r="F37" s="116"/>
      <c r="G37" s="116"/>
      <c r="H37" s="116"/>
      <c r="I37" s="116"/>
      <c r="J37" s="116"/>
      <c r="K37" s="116"/>
      <c r="L37" s="111">
        <f>SUM(M37:N37)</f>
        <v>1440</v>
      </c>
      <c r="M37" s="111">
        <f>+M38+M41+M45+M47+M50+M52+M56+M59</f>
        <v>1090</v>
      </c>
      <c r="N37" s="111">
        <f t="shared" ref="N37" si="19">+N38+N41+N45+N47+N50+N52+N56+N59</f>
        <v>350</v>
      </c>
      <c r="O37" s="111">
        <f>SUM(P37:Q37)</f>
        <v>423.00263999999999</v>
      </c>
      <c r="P37" s="111">
        <f t="shared" ref="P37:Q37" si="20">+P38+P41+P45+P47+P50+P52+P56+P59</f>
        <v>73.00264</v>
      </c>
      <c r="Q37" s="111">
        <f t="shared" si="20"/>
        <v>350</v>
      </c>
      <c r="R37" s="111">
        <f>SUM(S37:T37)</f>
        <v>2626</v>
      </c>
      <c r="S37" s="111">
        <f>+S38+S41+S45+S47+S50+S52+S56+S59</f>
        <v>2126</v>
      </c>
      <c r="T37" s="111">
        <f t="shared" ref="T37" si="21">+T38+T41+T45+T47+T50+T52+T56+T59</f>
        <v>500</v>
      </c>
      <c r="U37" s="111">
        <f>SUM(V37:W37)</f>
        <v>3239.3874000000001</v>
      </c>
      <c r="V37" s="111">
        <f t="shared" ref="V37:W37" si="22">+V38+V41+V45+V47+V50+V52+V56+V59</f>
        <v>2239.3874000000001</v>
      </c>
      <c r="W37" s="111">
        <f t="shared" si="22"/>
        <v>1000</v>
      </c>
      <c r="X37" s="111">
        <f>SUM(Y37:Z37)</f>
        <v>3140</v>
      </c>
      <c r="Y37" s="111">
        <f t="shared" ref="Y37:Z37" si="23">+Y38+Y41+Y45+Y47+Y50+Y52+Y56+Y59</f>
        <v>2140</v>
      </c>
      <c r="Z37" s="111">
        <f t="shared" si="23"/>
        <v>1000</v>
      </c>
      <c r="AA37" s="111">
        <f>SUM(AB37:AC37)</f>
        <v>102</v>
      </c>
      <c r="AB37" s="111">
        <f t="shared" ref="AB37:AC37" si="24">+AB38+AB41+AB45+AB47+AB50+AB52+AB56+AB59</f>
        <v>102</v>
      </c>
      <c r="AC37" s="111">
        <f t="shared" si="24"/>
        <v>0</v>
      </c>
      <c r="AD37" s="116"/>
      <c r="AE37" s="116"/>
      <c r="AF37" s="116"/>
      <c r="AG37" s="116"/>
      <c r="AH37" s="116"/>
      <c r="AI37" s="116"/>
      <c r="AJ37" s="116"/>
    </row>
    <row r="38" spans="1:36" s="117" customFormat="1" x14ac:dyDescent="0.35">
      <c r="A38" s="129" t="s">
        <v>35</v>
      </c>
      <c r="B38" s="130" t="s">
        <v>419</v>
      </c>
      <c r="C38" s="120">
        <f>C39+C40</f>
        <v>780</v>
      </c>
      <c r="D38" s="121">
        <f t="shared" si="7"/>
        <v>780</v>
      </c>
      <c r="E38" s="121">
        <f t="shared" si="7"/>
        <v>0</v>
      </c>
      <c r="F38" s="122"/>
      <c r="G38" s="122"/>
      <c r="H38" s="122"/>
      <c r="I38" s="122"/>
      <c r="J38" s="122"/>
      <c r="K38" s="122"/>
      <c r="L38" s="120">
        <f>L39+L40</f>
        <v>780</v>
      </c>
      <c r="M38" s="120">
        <f t="shared" ref="M38:N38" si="25">M39+M40</f>
        <v>780</v>
      </c>
      <c r="N38" s="120">
        <f t="shared" si="25"/>
        <v>0</v>
      </c>
      <c r="O38" s="120">
        <f>O39+O40</f>
        <v>0</v>
      </c>
      <c r="P38" s="120">
        <f t="shared" ref="P38:AC38" si="26">P39+P40</f>
        <v>0</v>
      </c>
      <c r="Q38" s="120">
        <f t="shared" si="26"/>
        <v>0</v>
      </c>
      <c r="R38" s="120">
        <f t="shared" si="26"/>
        <v>0</v>
      </c>
      <c r="S38" s="120">
        <f t="shared" si="26"/>
        <v>0</v>
      </c>
      <c r="T38" s="120">
        <f t="shared" si="26"/>
        <v>0</v>
      </c>
      <c r="U38" s="120">
        <f t="shared" si="26"/>
        <v>773.26400000000001</v>
      </c>
      <c r="V38" s="120">
        <f t="shared" si="26"/>
        <v>773.26400000000001</v>
      </c>
      <c r="W38" s="120">
        <f t="shared" si="26"/>
        <v>0</v>
      </c>
      <c r="X38" s="120">
        <f t="shared" si="26"/>
        <v>0</v>
      </c>
      <c r="Y38" s="120">
        <f t="shared" si="26"/>
        <v>0</v>
      </c>
      <c r="Z38" s="120">
        <f t="shared" si="26"/>
        <v>0</v>
      </c>
      <c r="AA38" s="120">
        <f t="shared" si="26"/>
        <v>0</v>
      </c>
      <c r="AB38" s="120">
        <f t="shared" si="26"/>
        <v>0</v>
      </c>
      <c r="AC38" s="120">
        <f t="shared" si="26"/>
        <v>0</v>
      </c>
      <c r="AD38" s="122"/>
      <c r="AE38" s="122"/>
      <c r="AF38" s="122"/>
      <c r="AG38" s="122"/>
      <c r="AH38" s="122"/>
      <c r="AI38" s="122"/>
      <c r="AJ38" s="122"/>
    </row>
    <row r="39" spans="1:36" s="117" customFormat="1" x14ac:dyDescent="0.35">
      <c r="A39" s="124">
        <v>1</v>
      </c>
      <c r="B39" s="128" t="s">
        <v>420</v>
      </c>
      <c r="C39" s="121">
        <f>SUM(D39:E39)</f>
        <v>115.31100000000001</v>
      </c>
      <c r="D39" s="121">
        <f t="shared" si="7"/>
        <v>115.31100000000001</v>
      </c>
      <c r="E39" s="121">
        <f t="shared" si="7"/>
        <v>0</v>
      </c>
      <c r="F39" s="122"/>
      <c r="G39" s="122"/>
      <c r="H39" s="122"/>
      <c r="I39" s="122"/>
      <c r="J39" s="122"/>
      <c r="K39" s="122"/>
      <c r="L39" s="121">
        <f>SUM(M39:N39)</f>
        <v>115.31100000000001</v>
      </c>
      <c r="M39" s="121">
        <v>115.31100000000001</v>
      </c>
      <c r="N39" s="121"/>
      <c r="O39" s="121">
        <f>SUM(P39:Q39)</f>
        <v>0</v>
      </c>
      <c r="P39" s="121"/>
      <c r="Q39" s="121"/>
      <c r="R39" s="121">
        <f>SUM(S39:T39)</f>
        <v>0</v>
      </c>
      <c r="S39" s="121"/>
      <c r="T39" s="121"/>
      <c r="U39" s="121">
        <f>SUM(V39:W39)</f>
        <v>115.31100000000001</v>
      </c>
      <c r="V39" s="121">
        <v>115.31100000000001</v>
      </c>
      <c r="W39" s="121"/>
      <c r="X39" s="121">
        <f>SUM(Y39:Z39)</f>
        <v>0</v>
      </c>
      <c r="Y39" s="121"/>
      <c r="Z39" s="121"/>
      <c r="AA39" s="121">
        <f>SUM(AB39:AC39)</f>
        <v>0</v>
      </c>
      <c r="AB39" s="121"/>
      <c r="AC39" s="121"/>
      <c r="AD39" s="122"/>
      <c r="AE39" s="122"/>
      <c r="AF39" s="122"/>
      <c r="AG39" s="122"/>
      <c r="AH39" s="122"/>
      <c r="AI39" s="122"/>
      <c r="AJ39" s="122"/>
    </row>
    <row r="40" spans="1:36" s="117" customFormat="1" x14ac:dyDescent="0.35">
      <c r="A40" s="124">
        <v>2</v>
      </c>
      <c r="B40" s="128" t="s">
        <v>421</v>
      </c>
      <c r="C40" s="121">
        <f>SUM(D40:E40)</f>
        <v>664.68899999999996</v>
      </c>
      <c r="D40" s="121">
        <f t="shared" si="7"/>
        <v>664.68899999999996</v>
      </c>
      <c r="E40" s="121">
        <f t="shared" si="7"/>
        <v>0</v>
      </c>
      <c r="F40" s="122"/>
      <c r="G40" s="122"/>
      <c r="H40" s="122"/>
      <c r="I40" s="122"/>
      <c r="J40" s="122"/>
      <c r="K40" s="122"/>
      <c r="L40" s="121">
        <f>SUM(M40:N40)</f>
        <v>664.68899999999996</v>
      </c>
      <c r="M40" s="121">
        <v>664.68899999999996</v>
      </c>
      <c r="N40" s="121"/>
      <c r="O40" s="121">
        <f>SUM(P40:Q40)</f>
        <v>0</v>
      </c>
      <c r="P40" s="121"/>
      <c r="Q40" s="121"/>
      <c r="R40" s="121">
        <f>SUM(S40:T40)</f>
        <v>0</v>
      </c>
      <c r="S40" s="121"/>
      <c r="T40" s="121"/>
      <c r="U40" s="121">
        <f>SUM(V40:W40)</f>
        <v>657.95299999999997</v>
      </c>
      <c r="V40" s="121">
        <v>657.95299999999997</v>
      </c>
      <c r="W40" s="121"/>
      <c r="X40" s="121">
        <f>SUM(Y40:Z40)</f>
        <v>0</v>
      </c>
      <c r="Y40" s="121"/>
      <c r="Z40" s="121"/>
      <c r="AA40" s="121">
        <f>SUM(AB40:AC40)</f>
        <v>0</v>
      </c>
      <c r="AB40" s="121"/>
      <c r="AC40" s="121"/>
      <c r="AD40" s="122"/>
      <c r="AE40" s="122"/>
      <c r="AF40" s="122"/>
      <c r="AG40" s="122"/>
      <c r="AH40" s="122"/>
      <c r="AI40" s="122"/>
      <c r="AJ40" s="122"/>
    </row>
    <row r="41" spans="1:36" s="117" customFormat="1" x14ac:dyDescent="0.35">
      <c r="A41" s="129" t="s">
        <v>48</v>
      </c>
      <c r="B41" s="130" t="s">
        <v>422</v>
      </c>
      <c r="C41" s="120">
        <f>SUM(C42:C44)</f>
        <v>3526</v>
      </c>
      <c r="D41" s="121">
        <f t="shared" si="7"/>
        <v>2026</v>
      </c>
      <c r="E41" s="121">
        <f t="shared" si="7"/>
        <v>1500</v>
      </c>
      <c r="F41" s="122"/>
      <c r="G41" s="122"/>
      <c r="H41" s="122"/>
      <c r="I41" s="122"/>
      <c r="J41" s="122"/>
      <c r="K41" s="122"/>
      <c r="L41" s="120">
        <f>SUM(L42:L44)</f>
        <v>170</v>
      </c>
      <c r="M41" s="120">
        <f t="shared" ref="M41:N41" si="27">SUM(M42:M44)</f>
        <v>170</v>
      </c>
      <c r="N41" s="120">
        <f t="shared" si="27"/>
        <v>0</v>
      </c>
      <c r="O41" s="120">
        <f>SUM(O42:O44)</f>
        <v>3.1</v>
      </c>
      <c r="P41" s="120">
        <f t="shared" ref="P41:AC41" si="28">SUM(P42:P44)</f>
        <v>3.1</v>
      </c>
      <c r="Q41" s="120">
        <f t="shared" si="28"/>
        <v>0</v>
      </c>
      <c r="R41" s="120">
        <f t="shared" si="28"/>
        <v>1656</v>
      </c>
      <c r="S41" s="120">
        <f t="shared" si="28"/>
        <v>1156</v>
      </c>
      <c r="T41" s="120">
        <f t="shared" si="28"/>
        <v>500</v>
      </c>
      <c r="U41" s="120">
        <f t="shared" si="28"/>
        <v>962.32899999999995</v>
      </c>
      <c r="V41" s="120">
        <f t="shared" si="28"/>
        <v>462.32900000000001</v>
      </c>
      <c r="W41" s="120">
        <f t="shared" si="28"/>
        <v>500</v>
      </c>
      <c r="X41" s="120">
        <f t="shared" si="28"/>
        <v>1700</v>
      </c>
      <c r="Y41" s="120">
        <f t="shared" si="28"/>
        <v>700</v>
      </c>
      <c r="Z41" s="120">
        <f t="shared" si="28"/>
        <v>1000</v>
      </c>
      <c r="AA41" s="120">
        <f t="shared" si="28"/>
        <v>72</v>
      </c>
      <c r="AB41" s="120">
        <f t="shared" si="28"/>
        <v>72</v>
      </c>
      <c r="AC41" s="120">
        <f t="shared" si="28"/>
        <v>0</v>
      </c>
      <c r="AD41" s="122"/>
      <c r="AE41" s="122"/>
      <c r="AF41" s="122"/>
      <c r="AG41" s="122"/>
      <c r="AH41" s="122"/>
      <c r="AI41" s="122"/>
      <c r="AJ41" s="122"/>
    </row>
    <row r="42" spans="1:36" s="117" customFormat="1" x14ac:dyDescent="0.35">
      <c r="A42" s="124">
        <v>1</v>
      </c>
      <c r="B42" s="128" t="s">
        <v>421</v>
      </c>
      <c r="C42" s="121">
        <f>SUM(D42:E42)</f>
        <v>300</v>
      </c>
      <c r="D42" s="121">
        <f t="shared" si="7"/>
        <v>300</v>
      </c>
      <c r="E42" s="121">
        <f t="shared" si="7"/>
        <v>0</v>
      </c>
      <c r="F42" s="122"/>
      <c r="G42" s="122"/>
      <c r="H42" s="122"/>
      <c r="I42" s="122"/>
      <c r="J42" s="122"/>
      <c r="K42" s="122"/>
      <c r="L42" s="121">
        <f>SUM(M42:N42)</f>
        <v>0</v>
      </c>
      <c r="M42" s="121"/>
      <c r="N42" s="121"/>
      <c r="O42" s="121">
        <f>SUM(P42:Q42)</f>
        <v>0</v>
      </c>
      <c r="P42" s="121"/>
      <c r="Q42" s="121"/>
      <c r="R42" s="121">
        <f>SUM(S42:T42)</f>
        <v>300</v>
      </c>
      <c r="S42" s="121">
        <v>300</v>
      </c>
      <c r="T42" s="121"/>
      <c r="U42" s="121">
        <f>SUM(V42:W42)</f>
        <v>0</v>
      </c>
      <c r="V42" s="121"/>
      <c r="W42" s="121"/>
      <c r="X42" s="121">
        <f>SUM(Y42:Z42)</f>
        <v>0</v>
      </c>
      <c r="Y42" s="121"/>
      <c r="Z42" s="121"/>
      <c r="AA42" s="121">
        <f>SUM(AB42:AC42)</f>
        <v>0</v>
      </c>
      <c r="AB42" s="121"/>
      <c r="AC42" s="121"/>
      <c r="AD42" s="122"/>
      <c r="AE42" s="122"/>
      <c r="AF42" s="122"/>
      <c r="AG42" s="122"/>
      <c r="AH42" s="122"/>
      <c r="AI42" s="122"/>
      <c r="AJ42" s="122"/>
    </row>
    <row r="43" spans="1:36" s="117" customFormat="1" x14ac:dyDescent="0.35">
      <c r="A43" s="124">
        <v>2</v>
      </c>
      <c r="B43" s="128" t="s">
        <v>423</v>
      </c>
      <c r="C43" s="121">
        <f>SUM(D43:E43)</f>
        <v>926</v>
      </c>
      <c r="D43" s="121">
        <f t="shared" si="7"/>
        <v>926</v>
      </c>
      <c r="E43" s="121">
        <f t="shared" si="7"/>
        <v>0</v>
      </c>
      <c r="F43" s="122"/>
      <c r="G43" s="122"/>
      <c r="H43" s="122"/>
      <c r="I43" s="122"/>
      <c r="J43" s="122"/>
      <c r="K43" s="122"/>
      <c r="L43" s="121">
        <f>SUM(M43:N43)</f>
        <v>170</v>
      </c>
      <c r="M43" s="121">
        <v>170</v>
      </c>
      <c r="N43" s="121"/>
      <c r="O43" s="121">
        <f>SUM(P43:Q43)</f>
        <v>3.1</v>
      </c>
      <c r="P43" s="121">
        <v>3.1</v>
      </c>
      <c r="Q43" s="121"/>
      <c r="R43" s="121">
        <f>SUM(S43:T43)</f>
        <v>456</v>
      </c>
      <c r="S43" s="121">
        <v>456</v>
      </c>
      <c r="T43" s="121"/>
      <c r="U43" s="121">
        <f>SUM(V43:W43)</f>
        <v>900</v>
      </c>
      <c r="V43" s="121">
        <v>400</v>
      </c>
      <c r="W43" s="121">
        <v>500</v>
      </c>
      <c r="X43" s="121">
        <f>SUM(Y43:Z43)</f>
        <v>300</v>
      </c>
      <c r="Y43" s="121">
        <v>300</v>
      </c>
      <c r="Z43" s="121"/>
      <c r="AA43" s="121">
        <f>SUM(AB43:AC43)</f>
        <v>72</v>
      </c>
      <c r="AB43" s="121">
        <v>72</v>
      </c>
      <c r="AC43" s="121"/>
      <c r="AD43" s="122"/>
      <c r="AE43" s="122"/>
      <c r="AF43" s="122"/>
      <c r="AG43" s="122"/>
      <c r="AH43" s="122"/>
      <c r="AI43" s="122"/>
      <c r="AJ43" s="122"/>
    </row>
    <row r="44" spans="1:36" s="117" customFormat="1" x14ac:dyDescent="0.35">
      <c r="A44" s="124">
        <v>3</v>
      </c>
      <c r="B44" s="128" t="s">
        <v>424</v>
      </c>
      <c r="C44" s="121">
        <f>SUM(D44:E44)</f>
        <v>2300</v>
      </c>
      <c r="D44" s="121">
        <f t="shared" si="7"/>
        <v>800</v>
      </c>
      <c r="E44" s="121">
        <f t="shared" si="7"/>
        <v>1500</v>
      </c>
      <c r="F44" s="122"/>
      <c r="G44" s="122"/>
      <c r="H44" s="122"/>
      <c r="I44" s="122"/>
      <c r="J44" s="122"/>
      <c r="K44" s="122"/>
      <c r="L44" s="121">
        <f>SUM(M44:N44)</f>
        <v>0</v>
      </c>
      <c r="M44" s="121"/>
      <c r="N44" s="121"/>
      <c r="O44" s="121">
        <f>SUM(P44:Q44)</f>
        <v>0</v>
      </c>
      <c r="P44" s="121"/>
      <c r="Q44" s="121"/>
      <c r="R44" s="121">
        <f>SUM(S44:T44)</f>
        <v>900</v>
      </c>
      <c r="S44" s="121">
        <v>400</v>
      </c>
      <c r="T44" s="121">
        <v>500</v>
      </c>
      <c r="U44" s="121">
        <f>SUM(V44:W44)</f>
        <v>62.329000000000001</v>
      </c>
      <c r="V44" s="121">
        <v>62.329000000000001</v>
      </c>
      <c r="W44" s="121"/>
      <c r="X44" s="121">
        <f>SUM(Y44:Z44)</f>
        <v>1400</v>
      </c>
      <c r="Y44" s="121">
        <v>400</v>
      </c>
      <c r="Z44" s="121">
        <v>1000</v>
      </c>
      <c r="AA44" s="121">
        <f>SUM(AB44:AC44)</f>
        <v>0</v>
      </c>
      <c r="AB44" s="121"/>
      <c r="AC44" s="121"/>
      <c r="AD44" s="122"/>
      <c r="AE44" s="122"/>
      <c r="AF44" s="122"/>
      <c r="AG44" s="122"/>
      <c r="AH44" s="122"/>
      <c r="AI44" s="122"/>
      <c r="AJ44" s="122"/>
    </row>
    <row r="45" spans="1:36" s="117" customFormat="1" x14ac:dyDescent="0.35">
      <c r="A45" s="129" t="s">
        <v>398</v>
      </c>
      <c r="B45" s="130" t="s">
        <v>425</v>
      </c>
      <c r="C45" s="120">
        <f>+C46</f>
        <v>962</v>
      </c>
      <c r="D45" s="121">
        <f t="shared" si="7"/>
        <v>962</v>
      </c>
      <c r="E45" s="121">
        <f t="shared" si="7"/>
        <v>0</v>
      </c>
      <c r="F45" s="122"/>
      <c r="G45" s="122"/>
      <c r="H45" s="122"/>
      <c r="I45" s="122"/>
      <c r="J45" s="122"/>
      <c r="K45" s="122"/>
      <c r="L45" s="120">
        <f>+L46</f>
        <v>0</v>
      </c>
      <c r="M45" s="120">
        <f t="shared" ref="M45:N45" si="29">+M46</f>
        <v>0</v>
      </c>
      <c r="N45" s="120">
        <f t="shared" si="29"/>
        <v>0</v>
      </c>
      <c r="O45" s="120">
        <f>+O46</f>
        <v>0</v>
      </c>
      <c r="P45" s="120">
        <f t="shared" ref="P45:AC45" si="30">+P46</f>
        <v>0</v>
      </c>
      <c r="Q45" s="120">
        <f t="shared" si="30"/>
        <v>0</v>
      </c>
      <c r="R45" s="120">
        <f t="shared" si="30"/>
        <v>632</v>
      </c>
      <c r="S45" s="120">
        <f t="shared" si="30"/>
        <v>632</v>
      </c>
      <c r="T45" s="120">
        <f t="shared" si="30"/>
        <v>0</v>
      </c>
      <c r="U45" s="120">
        <f t="shared" si="30"/>
        <v>621.56500000000005</v>
      </c>
      <c r="V45" s="120">
        <f t="shared" si="30"/>
        <v>621.56500000000005</v>
      </c>
      <c r="W45" s="120">
        <f t="shared" si="30"/>
        <v>0</v>
      </c>
      <c r="X45" s="120">
        <f t="shared" si="30"/>
        <v>330</v>
      </c>
      <c r="Y45" s="120">
        <f t="shared" si="30"/>
        <v>330</v>
      </c>
      <c r="Z45" s="120">
        <f t="shared" si="30"/>
        <v>0</v>
      </c>
      <c r="AA45" s="120">
        <f t="shared" si="30"/>
        <v>30</v>
      </c>
      <c r="AB45" s="120">
        <f t="shared" si="30"/>
        <v>30</v>
      </c>
      <c r="AC45" s="120">
        <f t="shared" si="30"/>
        <v>0</v>
      </c>
      <c r="AD45" s="122"/>
      <c r="AE45" s="122"/>
      <c r="AF45" s="122"/>
      <c r="AG45" s="122"/>
      <c r="AH45" s="122"/>
      <c r="AI45" s="122"/>
      <c r="AJ45" s="122"/>
    </row>
    <row r="46" spans="1:36" s="117" customFormat="1" x14ac:dyDescent="0.35">
      <c r="A46" s="124">
        <v>1</v>
      </c>
      <c r="B46" s="128" t="s">
        <v>420</v>
      </c>
      <c r="C46" s="121">
        <f>SUM(D46:E46)</f>
        <v>962</v>
      </c>
      <c r="D46" s="121">
        <f t="shared" si="7"/>
        <v>962</v>
      </c>
      <c r="E46" s="121">
        <f t="shared" si="7"/>
        <v>0</v>
      </c>
      <c r="F46" s="122"/>
      <c r="G46" s="122"/>
      <c r="H46" s="122"/>
      <c r="I46" s="122"/>
      <c r="J46" s="122"/>
      <c r="K46" s="122"/>
      <c r="L46" s="121">
        <f>SUM(M46:N46)</f>
        <v>0</v>
      </c>
      <c r="M46" s="121"/>
      <c r="N46" s="121"/>
      <c r="O46" s="121">
        <f>SUM(P46:Q46)</f>
        <v>0</v>
      </c>
      <c r="P46" s="121"/>
      <c r="Q46" s="121"/>
      <c r="R46" s="121">
        <f>SUM(S46:T46)</f>
        <v>632</v>
      </c>
      <c r="S46" s="121">
        <v>632</v>
      </c>
      <c r="T46" s="121"/>
      <c r="U46" s="121">
        <f>SUM(V46:W46)</f>
        <v>621.56500000000005</v>
      </c>
      <c r="V46" s="121">
        <v>621.56500000000005</v>
      </c>
      <c r="W46" s="121"/>
      <c r="X46" s="121">
        <f>SUM(Y46:Z46)</f>
        <v>330</v>
      </c>
      <c r="Y46" s="121">
        <v>330</v>
      </c>
      <c r="Z46" s="121"/>
      <c r="AA46" s="121">
        <f>SUM(AB46:AC46)</f>
        <v>30</v>
      </c>
      <c r="AB46" s="121">
        <v>30</v>
      </c>
      <c r="AC46" s="121"/>
      <c r="AD46" s="122"/>
      <c r="AE46" s="122"/>
      <c r="AF46" s="122"/>
      <c r="AG46" s="122"/>
      <c r="AH46" s="122"/>
      <c r="AI46" s="122"/>
      <c r="AJ46" s="122"/>
    </row>
    <row r="47" spans="1:36" s="117" customFormat="1" x14ac:dyDescent="0.35">
      <c r="A47" s="129" t="s">
        <v>399</v>
      </c>
      <c r="B47" s="130" t="s">
        <v>426</v>
      </c>
      <c r="C47" s="120">
        <f>C48+C49</f>
        <v>550</v>
      </c>
      <c r="D47" s="121">
        <f t="shared" si="7"/>
        <v>550</v>
      </c>
      <c r="E47" s="121">
        <f t="shared" si="7"/>
        <v>0</v>
      </c>
      <c r="F47" s="122"/>
      <c r="G47" s="122"/>
      <c r="H47" s="122"/>
      <c r="I47" s="122"/>
      <c r="J47" s="122"/>
      <c r="K47" s="122"/>
      <c r="L47" s="120">
        <f>L48+L49</f>
        <v>0</v>
      </c>
      <c r="M47" s="120">
        <f t="shared" ref="M47:N47" si="31">M48+M49</f>
        <v>0</v>
      </c>
      <c r="N47" s="120">
        <f t="shared" si="31"/>
        <v>0</v>
      </c>
      <c r="O47" s="120">
        <f>O48+O49</f>
        <v>0</v>
      </c>
      <c r="P47" s="120">
        <f t="shared" ref="P47:AC47" si="32">P48+P49</f>
        <v>0</v>
      </c>
      <c r="Q47" s="120">
        <f t="shared" si="32"/>
        <v>0</v>
      </c>
      <c r="R47" s="120">
        <f t="shared" si="32"/>
        <v>0</v>
      </c>
      <c r="S47" s="120">
        <f t="shared" si="32"/>
        <v>0</v>
      </c>
      <c r="T47" s="120">
        <f t="shared" si="32"/>
        <v>0</v>
      </c>
      <c r="U47" s="120">
        <f t="shared" si="32"/>
        <v>0</v>
      </c>
      <c r="V47" s="120">
        <f t="shared" si="32"/>
        <v>0</v>
      </c>
      <c r="W47" s="120">
        <f t="shared" si="32"/>
        <v>0</v>
      </c>
      <c r="X47" s="120">
        <f t="shared" si="32"/>
        <v>550</v>
      </c>
      <c r="Y47" s="120">
        <f t="shared" si="32"/>
        <v>550</v>
      </c>
      <c r="Z47" s="120">
        <f t="shared" si="32"/>
        <v>0</v>
      </c>
      <c r="AA47" s="120">
        <f t="shared" si="32"/>
        <v>0</v>
      </c>
      <c r="AB47" s="120">
        <f t="shared" si="32"/>
        <v>0</v>
      </c>
      <c r="AC47" s="120">
        <f t="shared" si="32"/>
        <v>0</v>
      </c>
      <c r="AD47" s="122"/>
      <c r="AE47" s="122"/>
      <c r="AF47" s="122"/>
      <c r="AG47" s="122"/>
      <c r="AH47" s="122"/>
      <c r="AI47" s="122"/>
      <c r="AJ47" s="122"/>
    </row>
    <row r="48" spans="1:36" s="117" customFormat="1" x14ac:dyDescent="0.35">
      <c r="A48" s="124">
        <v>1</v>
      </c>
      <c r="B48" s="128" t="s">
        <v>427</v>
      </c>
      <c r="C48" s="121">
        <f>SUM(D48:E48)</f>
        <v>400</v>
      </c>
      <c r="D48" s="121">
        <f t="shared" si="7"/>
        <v>400</v>
      </c>
      <c r="E48" s="121">
        <f t="shared" si="7"/>
        <v>0</v>
      </c>
      <c r="F48" s="122"/>
      <c r="G48" s="122"/>
      <c r="H48" s="122"/>
      <c r="I48" s="122"/>
      <c r="J48" s="122"/>
      <c r="K48" s="122"/>
      <c r="L48" s="121">
        <f>SUM(M48:N48)</f>
        <v>0</v>
      </c>
      <c r="M48" s="121"/>
      <c r="N48" s="121"/>
      <c r="O48" s="121">
        <f>SUM(P48:Q48)</f>
        <v>0</v>
      </c>
      <c r="P48" s="121"/>
      <c r="Q48" s="121"/>
      <c r="R48" s="121">
        <f>SUM(S48:T48)</f>
        <v>0</v>
      </c>
      <c r="S48" s="121"/>
      <c r="T48" s="121"/>
      <c r="U48" s="121">
        <f>SUM(V48:W48)</f>
        <v>0</v>
      </c>
      <c r="V48" s="121"/>
      <c r="W48" s="121"/>
      <c r="X48" s="121">
        <f>SUM(Y48:Z48)</f>
        <v>400</v>
      </c>
      <c r="Y48" s="121">
        <v>400</v>
      </c>
      <c r="Z48" s="121"/>
      <c r="AA48" s="121">
        <f>SUM(AB48:AC48)</f>
        <v>0</v>
      </c>
      <c r="AB48" s="121"/>
      <c r="AC48" s="121"/>
      <c r="AD48" s="122"/>
      <c r="AE48" s="122"/>
      <c r="AF48" s="122"/>
      <c r="AG48" s="122"/>
      <c r="AH48" s="122"/>
      <c r="AI48" s="122"/>
      <c r="AJ48" s="122"/>
    </row>
    <row r="49" spans="1:36" s="117" customFormat="1" x14ac:dyDescent="0.35">
      <c r="A49" s="124">
        <v>2</v>
      </c>
      <c r="B49" s="128" t="s">
        <v>428</v>
      </c>
      <c r="C49" s="121">
        <f>SUM(D49:E49)</f>
        <v>150</v>
      </c>
      <c r="D49" s="121">
        <f t="shared" si="7"/>
        <v>150</v>
      </c>
      <c r="E49" s="121">
        <f t="shared" si="7"/>
        <v>0</v>
      </c>
      <c r="F49" s="122"/>
      <c r="G49" s="122"/>
      <c r="H49" s="122"/>
      <c r="I49" s="122"/>
      <c r="J49" s="122"/>
      <c r="K49" s="122"/>
      <c r="L49" s="121">
        <f>SUM(M49:N49)</f>
        <v>0</v>
      </c>
      <c r="M49" s="121"/>
      <c r="N49" s="121"/>
      <c r="O49" s="121">
        <f>SUM(P49:Q49)</f>
        <v>0</v>
      </c>
      <c r="P49" s="121"/>
      <c r="Q49" s="121"/>
      <c r="R49" s="121">
        <f>SUM(S49:T49)</f>
        <v>0</v>
      </c>
      <c r="S49" s="121"/>
      <c r="T49" s="121"/>
      <c r="U49" s="121">
        <f>SUM(V49:W49)</f>
        <v>0</v>
      </c>
      <c r="V49" s="121"/>
      <c r="W49" s="121"/>
      <c r="X49" s="121">
        <f>SUM(Y49:Z49)</f>
        <v>150</v>
      </c>
      <c r="Y49" s="121">
        <v>150</v>
      </c>
      <c r="Z49" s="121"/>
      <c r="AA49" s="121">
        <f>SUM(AB49:AC49)</f>
        <v>0</v>
      </c>
      <c r="AB49" s="121"/>
      <c r="AC49" s="121"/>
      <c r="AD49" s="122"/>
      <c r="AE49" s="122"/>
      <c r="AF49" s="122"/>
      <c r="AG49" s="122"/>
      <c r="AH49" s="122"/>
      <c r="AI49" s="122"/>
      <c r="AJ49" s="122"/>
    </row>
    <row r="50" spans="1:36" s="117" customFormat="1" x14ac:dyDescent="0.35">
      <c r="A50" s="129" t="s">
        <v>429</v>
      </c>
      <c r="B50" s="130" t="s">
        <v>430</v>
      </c>
      <c r="C50" s="120">
        <f>+C51</f>
        <v>198</v>
      </c>
      <c r="D50" s="121">
        <f t="shared" si="7"/>
        <v>198</v>
      </c>
      <c r="E50" s="121">
        <f t="shared" si="7"/>
        <v>0</v>
      </c>
      <c r="F50" s="122"/>
      <c r="G50" s="122"/>
      <c r="H50" s="122"/>
      <c r="I50" s="122"/>
      <c r="J50" s="122"/>
      <c r="K50" s="122"/>
      <c r="L50" s="120">
        <f>+L51</f>
        <v>0</v>
      </c>
      <c r="M50" s="120">
        <f t="shared" ref="M50:N50" si="33">+M51</f>
        <v>0</v>
      </c>
      <c r="N50" s="120">
        <f t="shared" si="33"/>
        <v>0</v>
      </c>
      <c r="O50" s="120">
        <f>+O51</f>
        <v>0</v>
      </c>
      <c r="P50" s="120">
        <f t="shared" ref="P50:AC50" si="34">+P51</f>
        <v>0</v>
      </c>
      <c r="Q50" s="120">
        <f t="shared" si="34"/>
        <v>0</v>
      </c>
      <c r="R50" s="120">
        <f t="shared" si="34"/>
        <v>198</v>
      </c>
      <c r="S50" s="120">
        <f t="shared" si="34"/>
        <v>198</v>
      </c>
      <c r="T50" s="120">
        <f t="shared" si="34"/>
        <v>0</v>
      </c>
      <c r="U50" s="120">
        <f t="shared" si="34"/>
        <v>197.81440000000001</v>
      </c>
      <c r="V50" s="120">
        <f t="shared" si="34"/>
        <v>197.81440000000001</v>
      </c>
      <c r="W50" s="120">
        <f t="shared" si="34"/>
        <v>0</v>
      </c>
      <c r="X50" s="120">
        <f t="shared" si="34"/>
        <v>0</v>
      </c>
      <c r="Y50" s="120">
        <f t="shared" si="34"/>
        <v>0</v>
      </c>
      <c r="Z50" s="120">
        <f t="shared" si="34"/>
        <v>0</v>
      </c>
      <c r="AA50" s="120">
        <f t="shared" si="34"/>
        <v>0</v>
      </c>
      <c r="AB50" s="120">
        <f t="shared" si="34"/>
        <v>0</v>
      </c>
      <c r="AC50" s="120">
        <f t="shared" si="34"/>
        <v>0</v>
      </c>
      <c r="AD50" s="122"/>
      <c r="AE50" s="122"/>
      <c r="AF50" s="122"/>
      <c r="AG50" s="122"/>
      <c r="AH50" s="122"/>
      <c r="AI50" s="122"/>
      <c r="AJ50" s="122"/>
    </row>
    <row r="51" spans="1:36" s="117" customFormat="1" x14ac:dyDescent="0.35">
      <c r="A51" s="124">
        <v>1</v>
      </c>
      <c r="B51" s="128" t="s">
        <v>420</v>
      </c>
      <c r="C51" s="121">
        <f>SUM(D51:E51)</f>
        <v>198</v>
      </c>
      <c r="D51" s="121">
        <f t="shared" si="7"/>
        <v>198</v>
      </c>
      <c r="E51" s="121">
        <f t="shared" si="7"/>
        <v>0</v>
      </c>
      <c r="F51" s="122"/>
      <c r="G51" s="122"/>
      <c r="H51" s="122"/>
      <c r="I51" s="122"/>
      <c r="J51" s="122"/>
      <c r="K51" s="122"/>
      <c r="L51" s="121">
        <f>SUM(M51:N51)</f>
        <v>0</v>
      </c>
      <c r="M51" s="121"/>
      <c r="N51" s="121"/>
      <c r="O51" s="121">
        <f>SUM(P51:Q51)</f>
        <v>0</v>
      </c>
      <c r="P51" s="121"/>
      <c r="Q51" s="121"/>
      <c r="R51" s="121">
        <f>SUM(S51:T51)</f>
        <v>198</v>
      </c>
      <c r="S51" s="121">
        <v>198</v>
      </c>
      <c r="T51" s="121"/>
      <c r="U51" s="121">
        <f>SUM(V51:W51)</f>
        <v>197.81440000000001</v>
      </c>
      <c r="V51" s="121">
        <v>197.81440000000001</v>
      </c>
      <c r="W51" s="121"/>
      <c r="X51" s="121">
        <f>SUM(Y51:Z51)</f>
        <v>0</v>
      </c>
      <c r="Y51" s="121"/>
      <c r="Z51" s="121"/>
      <c r="AA51" s="121">
        <f>SUM(AB51:AC51)</f>
        <v>0</v>
      </c>
      <c r="AB51" s="121"/>
      <c r="AC51" s="121"/>
      <c r="AD51" s="122"/>
      <c r="AE51" s="122"/>
      <c r="AF51" s="122"/>
      <c r="AG51" s="122"/>
      <c r="AH51" s="122"/>
      <c r="AI51" s="122"/>
      <c r="AJ51" s="122"/>
    </row>
    <row r="52" spans="1:36" s="117" customFormat="1" x14ac:dyDescent="0.35">
      <c r="A52" s="129" t="s">
        <v>431</v>
      </c>
      <c r="B52" s="130" t="s">
        <v>432</v>
      </c>
      <c r="C52" s="120">
        <f>SUM(C53:C55)</f>
        <v>300</v>
      </c>
      <c r="D52" s="121">
        <f t="shared" si="7"/>
        <v>300</v>
      </c>
      <c r="E52" s="121">
        <f t="shared" si="7"/>
        <v>0</v>
      </c>
      <c r="F52" s="122"/>
      <c r="G52" s="122"/>
      <c r="H52" s="122"/>
      <c r="I52" s="122"/>
      <c r="J52" s="122"/>
      <c r="K52" s="122"/>
      <c r="L52" s="120">
        <f>SUM(L53:L55)</f>
        <v>0</v>
      </c>
      <c r="M52" s="120">
        <f t="shared" ref="M52:N52" si="35">SUM(M53:M55)</f>
        <v>0</v>
      </c>
      <c r="N52" s="120">
        <f t="shared" si="35"/>
        <v>0</v>
      </c>
      <c r="O52" s="120">
        <f>SUM(O53:O55)</f>
        <v>0</v>
      </c>
      <c r="P52" s="120">
        <f t="shared" ref="P52:AC52" si="36">SUM(P53:P55)</f>
        <v>0</v>
      </c>
      <c r="Q52" s="120">
        <f t="shared" si="36"/>
        <v>0</v>
      </c>
      <c r="R52" s="120">
        <f t="shared" si="36"/>
        <v>0</v>
      </c>
      <c r="S52" s="120">
        <f t="shared" si="36"/>
        <v>0</v>
      </c>
      <c r="T52" s="120">
        <f t="shared" si="36"/>
        <v>0</v>
      </c>
      <c r="U52" s="120">
        <f t="shared" si="36"/>
        <v>0</v>
      </c>
      <c r="V52" s="120">
        <f t="shared" si="36"/>
        <v>0</v>
      </c>
      <c r="W52" s="120">
        <f t="shared" si="36"/>
        <v>0</v>
      </c>
      <c r="X52" s="120">
        <f t="shared" si="36"/>
        <v>300</v>
      </c>
      <c r="Y52" s="120">
        <f t="shared" si="36"/>
        <v>300</v>
      </c>
      <c r="Z52" s="120">
        <f t="shared" si="36"/>
        <v>0</v>
      </c>
      <c r="AA52" s="120">
        <f t="shared" si="36"/>
        <v>0</v>
      </c>
      <c r="AB52" s="120">
        <f t="shared" si="36"/>
        <v>0</v>
      </c>
      <c r="AC52" s="120">
        <f t="shared" si="36"/>
        <v>0</v>
      </c>
      <c r="AD52" s="122"/>
      <c r="AE52" s="122"/>
      <c r="AF52" s="122"/>
      <c r="AG52" s="122"/>
      <c r="AH52" s="122"/>
      <c r="AI52" s="122"/>
      <c r="AJ52" s="122"/>
    </row>
    <row r="53" spans="1:36" s="117" customFormat="1" x14ac:dyDescent="0.35">
      <c r="A53" s="124">
        <v>1</v>
      </c>
      <c r="B53" s="128" t="s">
        <v>421</v>
      </c>
      <c r="C53" s="121">
        <f>SUM(D53:E53)</f>
        <v>100</v>
      </c>
      <c r="D53" s="121">
        <f t="shared" si="7"/>
        <v>100</v>
      </c>
      <c r="E53" s="121">
        <f t="shared" si="7"/>
        <v>0</v>
      </c>
      <c r="F53" s="122"/>
      <c r="G53" s="122"/>
      <c r="H53" s="122"/>
      <c r="I53" s="122"/>
      <c r="J53" s="122"/>
      <c r="K53" s="122"/>
      <c r="L53" s="121">
        <f>SUM(M53:N53)</f>
        <v>0</v>
      </c>
      <c r="M53" s="121"/>
      <c r="N53" s="121"/>
      <c r="O53" s="121">
        <f>SUM(P53:Q53)</f>
        <v>0</v>
      </c>
      <c r="P53" s="121"/>
      <c r="Q53" s="121"/>
      <c r="R53" s="121">
        <f>SUM(S53:T53)</f>
        <v>0</v>
      </c>
      <c r="S53" s="121"/>
      <c r="T53" s="121"/>
      <c r="U53" s="121">
        <f>SUM(V53:W53)</f>
        <v>0</v>
      </c>
      <c r="V53" s="121"/>
      <c r="W53" s="121"/>
      <c r="X53" s="121">
        <f>SUM(Y53:Z53)</f>
        <v>100</v>
      </c>
      <c r="Y53" s="121">
        <v>100</v>
      </c>
      <c r="Z53" s="121"/>
      <c r="AA53" s="121">
        <f>SUM(AB53:AC53)</f>
        <v>0</v>
      </c>
      <c r="AB53" s="121"/>
      <c r="AC53" s="121"/>
      <c r="AD53" s="122"/>
      <c r="AE53" s="122"/>
      <c r="AF53" s="122"/>
      <c r="AG53" s="122"/>
      <c r="AH53" s="122"/>
      <c r="AI53" s="122"/>
      <c r="AJ53" s="122"/>
    </row>
    <row r="54" spans="1:36" s="117" customFormat="1" x14ac:dyDescent="0.35">
      <c r="A54" s="124">
        <v>2</v>
      </c>
      <c r="B54" s="128" t="s">
        <v>433</v>
      </c>
      <c r="C54" s="121">
        <f>SUM(D54:E54)</f>
        <v>100</v>
      </c>
      <c r="D54" s="121">
        <f t="shared" si="7"/>
        <v>100</v>
      </c>
      <c r="E54" s="121">
        <f t="shared" si="7"/>
        <v>0</v>
      </c>
      <c r="F54" s="122"/>
      <c r="G54" s="122"/>
      <c r="H54" s="122"/>
      <c r="I54" s="122"/>
      <c r="J54" s="122"/>
      <c r="K54" s="122"/>
      <c r="L54" s="121">
        <f>SUM(M54:N54)</f>
        <v>0</v>
      </c>
      <c r="M54" s="121"/>
      <c r="N54" s="121"/>
      <c r="O54" s="121">
        <f>SUM(P54:Q54)</f>
        <v>0</v>
      </c>
      <c r="P54" s="121"/>
      <c r="Q54" s="121"/>
      <c r="R54" s="121">
        <f>SUM(S54:T54)</f>
        <v>0</v>
      </c>
      <c r="S54" s="121"/>
      <c r="T54" s="121"/>
      <c r="U54" s="121">
        <f>SUM(V54:W54)</f>
        <v>0</v>
      </c>
      <c r="V54" s="121"/>
      <c r="W54" s="121"/>
      <c r="X54" s="121">
        <f>SUM(Y54:Z54)</f>
        <v>100</v>
      </c>
      <c r="Y54" s="121">
        <v>100</v>
      </c>
      <c r="Z54" s="121"/>
      <c r="AA54" s="121">
        <f>SUM(AB54:AC54)</f>
        <v>0</v>
      </c>
      <c r="AB54" s="121"/>
      <c r="AC54" s="121"/>
      <c r="AD54" s="122"/>
      <c r="AE54" s="122"/>
      <c r="AF54" s="122"/>
      <c r="AG54" s="122"/>
      <c r="AH54" s="122"/>
      <c r="AI54" s="122"/>
      <c r="AJ54" s="122"/>
    </row>
    <row r="55" spans="1:36" s="117" customFormat="1" x14ac:dyDescent="0.35">
      <c r="A55" s="124">
        <v>3</v>
      </c>
      <c r="B55" s="128" t="s">
        <v>423</v>
      </c>
      <c r="C55" s="121">
        <f>SUM(D55:E55)</f>
        <v>100</v>
      </c>
      <c r="D55" s="121">
        <f t="shared" si="7"/>
        <v>100</v>
      </c>
      <c r="E55" s="121">
        <f t="shared" si="7"/>
        <v>0</v>
      </c>
      <c r="F55" s="122"/>
      <c r="G55" s="122"/>
      <c r="H55" s="122"/>
      <c r="I55" s="122"/>
      <c r="J55" s="122"/>
      <c r="K55" s="122"/>
      <c r="L55" s="121">
        <f>SUM(M55:N55)</f>
        <v>0</v>
      </c>
      <c r="M55" s="121"/>
      <c r="N55" s="121"/>
      <c r="O55" s="121">
        <f>SUM(P55:Q55)</f>
        <v>0</v>
      </c>
      <c r="P55" s="121"/>
      <c r="Q55" s="121"/>
      <c r="R55" s="121">
        <f>SUM(S55:T55)</f>
        <v>0</v>
      </c>
      <c r="S55" s="121"/>
      <c r="T55" s="121"/>
      <c r="U55" s="121">
        <f>SUM(V55:W55)</f>
        <v>0</v>
      </c>
      <c r="V55" s="121"/>
      <c r="W55" s="121"/>
      <c r="X55" s="121">
        <f>SUM(Y55:Z55)</f>
        <v>100</v>
      </c>
      <c r="Y55" s="121">
        <v>100</v>
      </c>
      <c r="Z55" s="121"/>
      <c r="AA55" s="121">
        <f>SUM(AB55:AC55)</f>
        <v>0</v>
      </c>
      <c r="AB55" s="121"/>
      <c r="AC55" s="121"/>
      <c r="AD55" s="122"/>
      <c r="AE55" s="122"/>
      <c r="AF55" s="122"/>
      <c r="AG55" s="122"/>
      <c r="AH55" s="122"/>
      <c r="AI55" s="122"/>
      <c r="AJ55" s="122"/>
    </row>
    <row r="56" spans="1:36" s="131" customFormat="1" x14ac:dyDescent="0.35">
      <c r="A56" s="129" t="s">
        <v>434</v>
      </c>
      <c r="B56" s="130" t="s">
        <v>435</v>
      </c>
      <c r="C56" s="120">
        <f>C57+C58</f>
        <v>820</v>
      </c>
      <c r="D56" s="121">
        <f t="shared" si="7"/>
        <v>470</v>
      </c>
      <c r="E56" s="121">
        <f t="shared" si="7"/>
        <v>350</v>
      </c>
      <c r="F56" s="116"/>
      <c r="G56" s="116"/>
      <c r="H56" s="116"/>
      <c r="I56" s="116"/>
      <c r="J56" s="116"/>
      <c r="K56" s="116"/>
      <c r="L56" s="120">
        <f>L57+L58</f>
        <v>490</v>
      </c>
      <c r="M56" s="120">
        <f t="shared" ref="M56:N56" si="37">M57+M58</f>
        <v>140</v>
      </c>
      <c r="N56" s="120">
        <f t="shared" si="37"/>
        <v>350</v>
      </c>
      <c r="O56" s="120">
        <f>O57+O58</f>
        <v>419.90264000000002</v>
      </c>
      <c r="P56" s="120">
        <f t="shared" ref="P56:AC56" si="38">P57+P58</f>
        <v>69.902640000000005</v>
      </c>
      <c r="Q56" s="120">
        <f t="shared" si="38"/>
        <v>350</v>
      </c>
      <c r="R56" s="120">
        <f t="shared" si="38"/>
        <v>140</v>
      </c>
      <c r="S56" s="120">
        <f t="shared" si="38"/>
        <v>140</v>
      </c>
      <c r="T56" s="120">
        <f t="shared" si="38"/>
        <v>0</v>
      </c>
      <c r="U56" s="120">
        <f t="shared" si="38"/>
        <v>684.41499999999996</v>
      </c>
      <c r="V56" s="120">
        <f t="shared" si="38"/>
        <v>184.41499999999999</v>
      </c>
      <c r="W56" s="120">
        <f t="shared" si="38"/>
        <v>500</v>
      </c>
      <c r="X56" s="120">
        <f t="shared" si="38"/>
        <v>190</v>
      </c>
      <c r="Y56" s="120">
        <f t="shared" si="38"/>
        <v>190</v>
      </c>
      <c r="Z56" s="120">
        <f t="shared" si="38"/>
        <v>0</v>
      </c>
      <c r="AA56" s="120">
        <f t="shared" si="38"/>
        <v>0</v>
      </c>
      <c r="AB56" s="120">
        <f t="shared" si="38"/>
        <v>0</v>
      </c>
      <c r="AC56" s="120">
        <f t="shared" si="38"/>
        <v>0</v>
      </c>
      <c r="AD56" s="111"/>
      <c r="AE56" s="111"/>
      <c r="AF56" s="111"/>
      <c r="AG56" s="111"/>
      <c r="AH56" s="111"/>
      <c r="AI56" s="111"/>
      <c r="AJ56" s="116"/>
    </row>
    <row r="57" spans="1:36" s="117" customFormat="1" x14ac:dyDescent="0.35">
      <c r="A57" s="124">
        <v>1</v>
      </c>
      <c r="B57" s="128" t="s">
        <v>420</v>
      </c>
      <c r="C57" s="121">
        <f t="shared" ref="C57:C78" si="39">SUM(D57:E57)</f>
        <v>770</v>
      </c>
      <c r="D57" s="121">
        <f t="shared" si="7"/>
        <v>420</v>
      </c>
      <c r="E57" s="121">
        <f t="shared" si="7"/>
        <v>350</v>
      </c>
      <c r="F57" s="122"/>
      <c r="G57" s="122"/>
      <c r="H57" s="122"/>
      <c r="I57" s="122"/>
      <c r="J57" s="122"/>
      <c r="K57" s="122"/>
      <c r="L57" s="121">
        <f t="shared" ref="L57:L78" si="40">SUM(M57:N57)</f>
        <v>490</v>
      </c>
      <c r="M57" s="121">
        <v>140</v>
      </c>
      <c r="N57" s="121">
        <v>350</v>
      </c>
      <c r="O57" s="121">
        <f t="shared" ref="O57:O78" si="41">SUM(P57:Q57)</f>
        <v>419.90264000000002</v>
      </c>
      <c r="P57" s="121">
        <v>69.902640000000005</v>
      </c>
      <c r="Q57" s="121">
        <v>350</v>
      </c>
      <c r="R57" s="121">
        <f t="shared" ref="R57:R78" si="42">SUM(S57:T57)</f>
        <v>140</v>
      </c>
      <c r="S57" s="121">
        <v>140</v>
      </c>
      <c r="T57" s="121"/>
      <c r="U57" s="121">
        <f t="shared" ref="U57:U78" si="43">SUM(V57:W57)</f>
        <v>684.41499999999996</v>
      </c>
      <c r="V57" s="121">
        <v>184.41499999999999</v>
      </c>
      <c r="W57" s="121">
        <v>500</v>
      </c>
      <c r="X57" s="121">
        <f t="shared" ref="X57:X78" si="44">SUM(Y57:Z57)</f>
        <v>140</v>
      </c>
      <c r="Y57" s="121">
        <v>140</v>
      </c>
      <c r="Z57" s="121"/>
      <c r="AA57" s="121">
        <f t="shared" ref="AA57:AA78" si="45">SUM(AB57:AC57)</f>
        <v>0</v>
      </c>
      <c r="AB57" s="121"/>
      <c r="AC57" s="121"/>
      <c r="AD57" s="122"/>
      <c r="AE57" s="122"/>
      <c r="AF57" s="122"/>
      <c r="AG57" s="122"/>
      <c r="AH57" s="122"/>
      <c r="AI57" s="122"/>
      <c r="AJ57" s="122"/>
    </row>
    <row r="58" spans="1:36" s="117" customFormat="1" x14ac:dyDescent="0.35">
      <c r="A58" s="124">
        <v>2</v>
      </c>
      <c r="B58" s="128" t="s">
        <v>423</v>
      </c>
      <c r="C58" s="121">
        <f t="shared" si="39"/>
        <v>50</v>
      </c>
      <c r="D58" s="121">
        <f t="shared" si="7"/>
        <v>50</v>
      </c>
      <c r="E58" s="121">
        <f t="shared" si="7"/>
        <v>0</v>
      </c>
      <c r="F58" s="122"/>
      <c r="G58" s="122"/>
      <c r="H58" s="122"/>
      <c r="I58" s="122"/>
      <c r="J58" s="122"/>
      <c r="K58" s="122"/>
      <c r="L58" s="121">
        <f t="shared" si="40"/>
        <v>0</v>
      </c>
      <c r="M58" s="121"/>
      <c r="N58" s="121"/>
      <c r="O58" s="121">
        <f t="shared" si="41"/>
        <v>0</v>
      </c>
      <c r="P58" s="121"/>
      <c r="Q58" s="121"/>
      <c r="R58" s="121">
        <f t="shared" si="42"/>
        <v>0</v>
      </c>
      <c r="S58" s="121"/>
      <c r="T58" s="121"/>
      <c r="U58" s="121">
        <f t="shared" si="43"/>
        <v>0</v>
      </c>
      <c r="V58" s="121"/>
      <c r="W58" s="121"/>
      <c r="X58" s="121">
        <f t="shared" si="44"/>
        <v>50</v>
      </c>
      <c r="Y58" s="121">
        <v>50</v>
      </c>
      <c r="Z58" s="121"/>
      <c r="AA58" s="121">
        <f t="shared" si="45"/>
        <v>0</v>
      </c>
      <c r="AB58" s="121"/>
      <c r="AC58" s="121"/>
      <c r="AD58" s="122"/>
      <c r="AE58" s="122"/>
      <c r="AF58" s="122"/>
      <c r="AG58" s="122"/>
      <c r="AH58" s="122"/>
      <c r="AI58" s="122"/>
      <c r="AJ58" s="122"/>
    </row>
    <row r="59" spans="1:36" s="117" customFormat="1" x14ac:dyDescent="0.35">
      <c r="A59" s="129" t="s">
        <v>436</v>
      </c>
      <c r="B59" s="130" t="s">
        <v>437</v>
      </c>
      <c r="C59" s="120">
        <f t="shared" si="39"/>
        <v>70</v>
      </c>
      <c r="D59" s="121">
        <f t="shared" si="7"/>
        <v>70</v>
      </c>
      <c r="E59" s="121">
        <f t="shared" si="7"/>
        <v>0</v>
      </c>
      <c r="F59" s="122"/>
      <c r="G59" s="122"/>
      <c r="H59" s="122"/>
      <c r="I59" s="122"/>
      <c r="J59" s="122"/>
      <c r="K59" s="122"/>
      <c r="L59" s="120">
        <f t="shared" si="40"/>
        <v>0</v>
      </c>
      <c r="M59" s="120"/>
      <c r="N59" s="120"/>
      <c r="O59" s="120">
        <f t="shared" si="41"/>
        <v>0</v>
      </c>
      <c r="P59" s="120"/>
      <c r="Q59" s="120"/>
      <c r="R59" s="120">
        <f t="shared" si="42"/>
        <v>0</v>
      </c>
      <c r="S59" s="120"/>
      <c r="T59" s="120"/>
      <c r="U59" s="120">
        <f t="shared" si="43"/>
        <v>0</v>
      </c>
      <c r="V59" s="120"/>
      <c r="W59" s="120"/>
      <c r="X59" s="120">
        <f t="shared" si="44"/>
        <v>70</v>
      </c>
      <c r="Y59" s="120">
        <v>70</v>
      </c>
      <c r="Z59" s="120"/>
      <c r="AA59" s="120">
        <f t="shared" si="45"/>
        <v>0</v>
      </c>
      <c r="AB59" s="120"/>
      <c r="AC59" s="120"/>
      <c r="AD59" s="122"/>
      <c r="AE59" s="122"/>
      <c r="AF59" s="122"/>
      <c r="AG59" s="122"/>
      <c r="AH59" s="122"/>
      <c r="AI59" s="122"/>
      <c r="AJ59" s="122"/>
    </row>
    <row r="60" spans="1:36" s="132" customFormat="1" ht="30" x14ac:dyDescent="0.35">
      <c r="A60" s="133" t="s">
        <v>41</v>
      </c>
      <c r="B60" s="134" t="s">
        <v>438</v>
      </c>
      <c r="C60" s="111">
        <f t="shared" si="39"/>
        <v>84930</v>
      </c>
      <c r="D60" s="135">
        <f>+D61+D64+D65+D68+D72+D73+D76</f>
        <v>79920</v>
      </c>
      <c r="E60" s="135">
        <f>+E61+E64+E65+E68+E72+E73+E76</f>
        <v>5010</v>
      </c>
      <c r="F60" s="122"/>
      <c r="G60" s="122"/>
      <c r="H60" s="122"/>
      <c r="I60" s="122"/>
      <c r="J60" s="122"/>
      <c r="K60" s="122"/>
      <c r="L60" s="111">
        <f t="shared" si="40"/>
        <v>13826</v>
      </c>
      <c r="M60" s="135">
        <f>+M61+M64+M65+M68+M72+M73+M76</f>
        <v>12356</v>
      </c>
      <c r="N60" s="135">
        <f>+N61+N64+N65+N68+N72+N73+N76</f>
        <v>1470</v>
      </c>
      <c r="O60" s="111">
        <f t="shared" si="41"/>
        <v>4622.3947960000005</v>
      </c>
      <c r="P60" s="135">
        <f>+P61+P64+P65+P68+P72+P73+P76</f>
        <v>3152.394796</v>
      </c>
      <c r="Q60" s="135">
        <f>+Q61+Q64+Q65+Q68+Q72+Q73+Q76</f>
        <v>1470</v>
      </c>
      <c r="R60" s="111">
        <f t="shared" si="42"/>
        <v>33854</v>
      </c>
      <c r="S60" s="135">
        <f>+S61+S64+S65+S68+S72+S73+S76</f>
        <v>32314</v>
      </c>
      <c r="T60" s="135">
        <f>+T61+T64+T65+T68+T72+T73+T76</f>
        <v>1540</v>
      </c>
      <c r="U60" s="111">
        <f t="shared" si="43"/>
        <v>26913.032580999999</v>
      </c>
      <c r="V60" s="135">
        <f>+V61+V64+V65+V68+V72+V73+V76</f>
        <v>25373.032580999999</v>
      </c>
      <c r="W60" s="135">
        <f>+W61+W64+W65+W68+W72+W73+W76</f>
        <v>1540</v>
      </c>
      <c r="X60" s="111">
        <f t="shared" si="44"/>
        <v>37250</v>
      </c>
      <c r="Y60" s="135">
        <f>+Y61+Y64+Y65+Y68+Y72+Y73+Y76</f>
        <v>35250</v>
      </c>
      <c r="Z60" s="135">
        <f>+Z61+Z64+Z65+Z68+Z72+Z73+Z76</f>
        <v>2000</v>
      </c>
      <c r="AA60" s="111">
        <f t="shared" si="45"/>
        <v>12453.168660000001</v>
      </c>
      <c r="AB60" s="135">
        <f>+AB61+AB64+AB65+AB68+AB72+AB73+AB76</f>
        <v>10453.168660000001</v>
      </c>
      <c r="AC60" s="135">
        <f>+AC61+AC64+AC65+AC68+AC72+AC73+AC76</f>
        <v>2000</v>
      </c>
      <c r="AD60" s="122"/>
      <c r="AE60" s="122"/>
      <c r="AF60" s="122"/>
      <c r="AG60" s="122"/>
      <c r="AH60" s="122"/>
      <c r="AI60" s="122"/>
      <c r="AJ60" s="122"/>
    </row>
    <row r="61" spans="1:36" s="117" customFormat="1" x14ac:dyDescent="0.35">
      <c r="A61" s="136">
        <v>1</v>
      </c>
      <c r="B61" s="137" t="s">
        <v>404</v>
      </c>
      <c r="C61" s="120">
        <f t="shared" si="39"/>
        <v>16195</v>
      </c>
      <c r="D61" s="121">
        <f t="shared" si="7"/>
        <v>11185</v>
      </c>
      <c r="E61" s="121">
        <f t="shared" si="7"/>
        <v>5010</v>
      </c>
      <c r="F61" s="122"/>
      <c r="G61" s="122"/>
      <c r="H61" s="122"/>
      <c r="I61" s="122"/>
      <c r="J61" s="122"/>
      <c r="K61" s="122"/>
      <c r="L61" s="120">
        <f t="shared" si="40"/>
        <v>3396</v>
      </c>
      <c r="M61" s="138">
        <f>+M62+M63</f>
        <v>1926</v>
      </c>
      <c r="N61" s="138">
        <f>+N62+N63</f>
        <v>1470</v>
      </c>
      <c r="O61" s="120">
        <f t="shared" si="41"/>
        <v>3386.1509999999998</v>
      </c>
      <c r="P61" s="120">
        <f>SUM(P62:P63)</f>
        <v>1916.1510000000001</v>
      </c>
      <c r="Q61" s="120">
        <f>SUM(Q62:Q63)</f>
        <v>1470</v>
      </c>
      <c r="R61" s="120">
        <f t="shared" si="42"/>
        <v>5743</v>
      </c>
      <c r="S61" s="138">
        <f>SUM(S62:S63)</f>
        <v>4203</v>
      </c>
      <c r="T61" s="120">
        <f>SUM(T62:T63)</f>
        <v>1540</v>
      </c>
      <c r="U61" s="120">
        <f t="shared" si="43"/>
        <v>6337.0960729999997</v>
      </c>
      <c r="V61" s="120">
        <f>SUM(V62:V63)</f>
        <v>4797.0960729999997</v>
      </c>
      <c r="W61" s="120">
        <f>SUM(W62:W63)</f>
        <v>1540</v>
      </c>
      <c r="X61" s="120">
        <f t="shared" si="44"/>
        <v>7056</v>
      </c>
      <c r="Y61" s="138">
        <f>SUM(Y62:Y63)</f>
        <v>5056</v>
      </c>
      <c r="Z61" s="120">
        <f>SUM(Z62:Z63)</f>
        <v>2000</v>
      </c>
      <c r="AA61" s="120">
        <f t="shared" si="45"/>
        <v>2449.7739999999999</v>
      </c>
      <c r="AB61" s="120">
        <f>SUM(AB62:AB63)</f>
        <v>449.774</v>
      </c>
      <c r="AC61" s="120">
        <f>SUM(AC62:AC63)</f>
        <v>2000</v>
      </c>
      <c r="AD61" s="122"/>
      <c r="AE61" s="122"/>
      <c r="AF61" s="122"/>
      <c r="AG61" s="122"/>
      <c r="AH61" s="122"/>
      <c r="AI61" s="122"/>
      <c r="AJ61" s="122"/>
    </row>
    <row r="62" spans="1:36" s="117" customFormat="1" x14ac:dyDescent="0.35">
      <c r="A62" s="139" t="s">
        <v>110</v>
      </c>
      <c r="B62" s="140" t="s">
        <v>439</v>
      </c>
      <c r="C62" s="121">
        <f t="shared" si="39"/>
        <v>16195</v>
      </c>
      <c r="D62" s="121">
        <f t="shared" si="7"/>
        <v>11185</v>
      </c>
      <c r="E62" s="121">
        <f t="shared" si="7"/>
        <v>5010</v>
      </c>
      <c r="F62" s="122"/>
      <c r="G62" s="122"/>
      <c r="H62" s="122"/>
      <c r="I62" s="122"/>
      <c r="J62" s="122"/>
      <c r="K62" s="122"/>
      <c r="L62" s="121">
        <f t="shared" si="40"/>
        <v>3396</v>
      </c>
      <c r="M62" s="141">
        <v>1926</v>
      </c>
      <c r="N62" s="141">
        <v>1470</v>
      </c>
      <c r="O62" s="121">
        <f t="shared" si="41"/>
        <v>3386.1509999999998</v>
      </c>
      <c r="P62" s="121">
        <v>1916.1510000000001</v>
      </c>
      <c r="Q62" s="121">
        <v>1470</v>
      </c>
      <c r="R62" s="121">
        <f t="shared" si="42"/>
        <v>5743</v>
      </c>
      <c r="S62" s="141">
        <v>4203</v>
      </c>
      <c r="T62" s="121">
        <v>1540</v>
      </c>
      <c r="U62" s="121">
        <f t="shared" si="43"/>
        <v>6337.0960729999997</v>
      </c>
      <c r="V62" s="121">
        <v>4797.0960729999997</v>
      </c>
      <c r="W62" s="121">
        <v>1540</v>
      </c>
      <c r="X62" s="121">
        <f t="shared" si="44"/>
        <v>7056</v>
      </c>
      <c r="Y62" s="141">
        <v>5056</v>
      </c>
      <c r="Z62" s="121">
        <v>2000</v>
      </c>
      <c r="AA62" s="121">
        <f t="shared" si="45"/>
        <v>2449.7739999999999</v>
      </c>
      <c r="AB62" s="121">
        <v>449.774</v>
      </c>
      <c r="AC62" s="121">
        <v>2000</v>
      </c>
      <c r="AD62" s="122"/>
      <c r="AE62" s="122"/>
      <c r="AF62" s="122"/>
      <c r="AG62" s="122"/>
      <c r="AH62" s="122"/>
      <c r="AI62" s="122"/>
      <c r="AJ62" s="122"/>
    </row>
    <row r="63" spans="1:36" s="117" customFormat="1" x14ac:dyDescent="0.35">
      <c r="A63" s="142" t="s">
        <v>440</v>
      </c>
      <c r="B63" s="143" t="s">
        <v>441</v>
      </c>
      <c r="C63" s="121">
        <f t="shared" si="39"/>
        <v>0</v>
      </c>
      <c r="D63" s="121">
        <f t="shared" si="7"/>
        <v>0</v>
      </c>
      <c r="E63" s="121">
        <f t="shared" si="7"/>
        <v>0</v>
      </c>
      <c r="F63" s="122"/>
      <c r="G63" s="122"/>
      <c r="H63" s="122"/>
      <c r="I63" s="122"/>
      <c r="J63" s="122"/>
      <c r="K63" s="122"/>
      <c r="L63" s="121">
        <f t="shared" si="40"/>
        <v>0</v>
      </c>
      <c r="M63" s="141">
        <v>0</v>
      </c>
      <c r="N63" s="141">
        <v>0</v>
      </c>
      <c r="O63" s="121">
        <f t="shared" si="41"/>
        <v>0</v>
      </c>
      <c r="P63" s="121">
        <v>0</v>
      </c>
      <c r="Q63" s="121">
        <v>0</v>
      </c>
      <c r="R63" s="121">
        <f t="shared" si="42"/>
        <v>0</v>
      </c>
      <c r="S63" s="141">
        <v>0</v>
      </c>
      <c r="T63" s="121"/>
      <c r="U63" s="121">
        <f t="shared" si="43"/>
        <v>0</v>
      </c>
      <c r="V63" s="121">
        <v>0</v>
      </c>
      <c r="W63" s="121">
        <v>0</v>
      </c>
      <c r="X63" s="121">
        <f t="shared" si="44"/>
        <v>0</v>
      </c>
      <c r="Y63" s="141">
        <v>0</v>
      </c>
      <c r="Z63" s="121"/>
      <c r="AA63" s="121">
        <f t="shared" si="45"/>
        <v>0</v>
      </c>
      <c r="AB63" s="121">
        <v>0</v>
      </c>
      <c r="AC63" s="121">
        <v>0</v>
      </c>
      <c r="AD63" s="122"/>
      <c r="AE63" s="122"/>
      <c r="AF63" s="122"/>
      <c r="AG63" s="122"/>
      <c r="AH63" s="122"/>
      <c r="AI63" s="122"/>
      <c r="AJ63" s="122"/>
    </row>
    <row r="64" spans="1:36" s="117" customFormat="1" x14ac:dyDescent="0.35">
      <c r="A64" s="144">
        <v>2</v>
      </c>
      <c r="B64" s="145" t="s">
        <v>407</v>
      </c>
      <c r="C64" s="120">
        <f t="shared" si="39"/>
        <v>21833</v>
      </c>
      <c r="D64" s="121">
        <f t="shared" si="7"/>
        <v>21833</v>
      </c>
      <c r="E64" s="121">
        <f t="shared" si="7"/>
        <v>0</v>
      </c>
      <c r="F64" s="122"/>
      <c r="G64" s="122"/>
      <c r="H64" s="122"/>
      <c r="I64" s="122"/>
      <c r="J64" s="122"/>
      <c r="K64" s="122"/>
      <c r="L64" s="120">
        <f t="shared" si="40"/>
        <v>5466</v>
      </c>
      <c r="M64" s="138">
        <v>5466</v>
      </c>
      <c r="N64" s="138"/>
      <c r="O64" s="120">
        <f t="shared" si="41"/>
        <v>0</v>
      </c>
      <c r="P64" s="120"/>
      <c r="Q64" s="120"/>
      <c r="R64" s="120">
        <f t="shared" si="42"/>
        <v>8363</v>
      </c>
      <c r="S64" s="138">
        <v>8363</v>
      </c>
      <c r="T64" s="120"/>
      <c r="U64" s="120">
        <f t="shared" si="43"/>
        <v>6180.5242090000002</v>
      </c>
      <c r="V64" s="120">
        <v>6180.5242090000002</v>
      </c>
      <c r="W64" s="120"/>
      <c r="X64" s="120">
        <f t="shared" si="44"/>
        <v>8004</v>
      </c>
      <c r="Y64" s="138">
        <v>8004</v>
      </c>
      <c r="Z64" s="120"/>
      <c r="AA64" s="120">
        <f t="shared" si="45"/>
        <v>5702.0309600000001</v>
      </c>
      <c r="AB64" s="120">
        <v>5702.0309600000001</v>
      </c>
      <c r="AC64" s="120"/>
      <c r="AD64" s="122"/>
      <c r="AE64" s="122"/>
      <c r="AF64" s="122"/>
      <c r="AG64" s="122"/>
      <c r="AH64" s="122"/>
      <c r="AI64" s="122"/>
      <c r="AJ64" s="122"/>
    </row>
    <row r="65" spans="1:36" s="117" customFormat="1" x14ac:dyDescent="0.35">
      <c r="A65" s="146">
        <v>3</v>
      </c>
      <c r="B65" s="147" t="s">
        <v>408</v>
      </c>
      <c r="C65" s="120">
        <f t="shared" si="39"/>
        <v>11534</v>
      </c>
      <c r="D65" s="121">
        <f t="shared" si="7"/>
        <v>11534</v>
      </c>
      <c r="E65" s="121">
        <f t="shared" si="7"/>
        <v>0</v>
      </c>
      <c r="F65" s="122"/>
      <c r="G65" s="122"/>
      <c r="H65" s="122"/>
      <c r="I65" s="122"/>
      <c r="J65" s="122"/>
      <c r="K65" s="122"/>
      <c r="L65" s="120">
        <f t="shared" si="40"/>
        <v>1408</v>
      </c>
      <c r="M65" s="120">
        <f>+M66+M67</f>
        <v>1408</v>
      </c>
      <c r="N65" s="120">
        <f>+N66+N67</f>
        <v>0</v>
      </c>
      <c r="O65" s="120">
        <f t="shared" si="41"/>
        <v>0</v>
      </c>
      <c r="P65" s="120">
        <f>SUM(P66:P67)</f>
        <v>0</v>
      </c>
      <c r="Q65" s="120"/>
      <c r="R65" s="120">
        <f t="shared" si="42"/>
        <v>4980</v>
      </c>
      <c r="S65" s="138">
        <f>SUM(S66:S67)</f>
        <v>4980</v>
      </c>
      <c r="T65" s="120"/>
      <c r="U65" s="120">
        <f t="shared" si="43"/>
        <v>4543.3983260000005</v>
      </c>
      <c r="V65" s="120">
        <f>SUM(V66:V67)</f>
        <v>4543.3983260000005</v>
      </c>
      <c r="W65" s="120"/>
      <c r="X65" s="120">
        <f t="shared" si="44"/>
        <v>5146</v>
      </c>
      <c r="Y65" s="138">
        <f>SUM(Y66:Y67)</f>
        <v>5146</v>
      </c>
      <c r="Z65" s="120"/>
      <c r="AA65" s="120">
        <f t="shared" si="45"/>
        <v>212.839</v>
      </c>
      <c r="AB65" s="120">
        <f>SUM(AB66:AB67)</f>
        <v>212.839</v>
      </c>
      <c r="AC65" s="120"/>
      <c r="AD65" s="122"/>
      <c r="AE65" s="122"/>
      <c r="AF65" s="122"/>
      <c r="AG65" s="122"/>
      <c r="AH65" s="122"/>
      <c r="AI65" s="122"/>
      <c r="AJ65" s="122"/>
    </row>
    <row r="66" spans="1:36" s="117" customFormat="1" x14ac:dyDescent="0.35">
      <c r="A66" s="148" t="s">
        <v>442</v>
      </c>
      <c r="B66" s="149" t="s">
        <v>439</v>
      </c>
      <c r="C66" s="121">
        <f t="shared" si="39"/>
        <v>8751</v>
      </c>
      <c r="D66" s="121">
        <f t="shared" si="7"/>
        <v>8751</v>
      </c>
      <c r="E66" s="121">
        <f t="shared" si="7"/>
        <v>0</v>
      </c>
      <c r="F66" s="122"/>
      <c r="G66" s="122"/>
      <c r="H66" s="122"/>
      <c r="I66" s="122"/>
      <c r="J66" s="122"/>
      <c r="K66" s="122"/>
      <c r="L66" s="121">
        <f t="shared" si="40"/>
        <v>1408</v>
      </c>
      <c r="M66" s="141">
        <v>1408</v>
      </c>
      <c r="N66" s="141"/>
      <c r="O66" s="121">
        <f t="shared" si="41"/>
        <v>0</v>
      </c>
      <c r="P66" s="121">
        <v>0</v>
      </c>
      <c r="Q66" s="121"/>
      <c r="R66" s="121">
        <f t="shared" si="42"/>
        <v>3615</v>
      </c>
      <c r="S66" s="141">
        <v>3615</v>
      </c>
      <c r="T66" s="121"/>
      <c r="U66" s="121">
        <f t="shared" si="43"/>
        <v>3195.2018459999999</v>
      </c>
      <c r="V66" s="121">
        <v>3195.2018459999999</v>
      </c>
      <c r="W66" s="121"/>
      <c r="X66" s="121">
        <f t="shared" si="44"/>
        <v>3728</v>
      </c>
      <c r="Y66" s="141">
        <v>3728</v>
      </c>
      <c r="Z66" s="121"/>
      <c r="AA66" s="121">
        <f t="shared" si="45"/>
        <v>0</v>
      </c>
      <c r="AB66" s="121"/>
      <c r="AC66" s="121"/>
      <c r="AD66" s="122"/>
      <c r="AE66" s="122"/>
      <c r="AF66" s="122"/>
      <c r="AG66" s="122"/>
      <c r="AH66" s="122"/>
      <c r="AI66" s="122"/>
      <c r="AJ66" s="122"/>
    </row>
    <row r="67" spans="1:36" s="117" customFormat="1" x14ac:dyDescent="0.35">
      <c r="A67" s="150" t="s">
        <v>443</v>
      </c>
      <c r="B67" s="143" t="s">
        <v>441</v>
      </c>
      <c r="C67" s="121">
        <f t="shared" si="39"/>
        <v>2783</v>
      </c>
      <c r="D67" s="121">
        <f t="shared" si="7"/>
        <v>2783</v>
      </c>
      <c r="E67" s="121">
        <f t="shared" si="7"/>
        <v>0</v>
      </c>
      <c r="F67" s="122"/>
      <c r="G67" s="122"/>
      <c r="H67" s="122"/>
      <c r="I67" s="122"/>
      <c r="J67" s="122"/>
      <c r="K67" s="122"/>
      <c r="L67" s="121">
        <f t="shared" si="40"/>
        <v>0</v>
      </c>
      <c r="M67" s="141">
        <v>0</v>
      </c>
      <c r="N67" s="141"/>
      <c r="O67" s="121">
        <f t="shared" si="41"/>
        <v>0</v>
      </c>
      <c r="P67" s="121">
        <v>0</v>
      </c>
      <c r="Q67" s="121"/>
      <c r="R67" s="121">
        <f t="shared" si="42"/>
        <v>1365</v>
      </c>
      <c r="S67" s="141">
        <v>1365</v>
      </c>
      <c r="T67" s="121"/>
      <c r="U67" s="121">
        <f t="shared" si="43"/>
        <v>1348.1964800000001</v>
      </c>
      <c r="V67" s="121">
        <v>1348.1964800000001</v>
      </c>
      <c r="W67" s="121"/>
      <c r="X67" s="121">
        <f t="shared" si="44"/>
        <v>1418</v>
      </c>
      <c r="Y67" s="141">
        <v>1418</v>
      </c>
      <c r="Z67" s="121"/>
      <c r="AA67" s="121">
        <f t="shared" si="45"/>
        <v>212.839</v>
      </c>
      <c r="AB67" s="121">
        <v>212.839</v>
      </c>
      <c r="AC67" s="121"/>
      <c r="AD67" s="122"/>
      <c r="AE67" s="122"/>
      <c r="AF67" s="122"/>
      <c r="AG67" s="122"/>
      <c r="AH67" s="122"/>
      <c r="AI67" s="122"/>
      <c r="AJ67" s="122"/>
    </row>
    <row r="68" spans="1:36" s="117" customFormat="1" x14ac:dyDescent="0.35">
      <c r="A68" s="144">
        <v>4</v>
      </c>
      <c r="B68" s="147" t="s">
        <v>412</v>
      </c>
      <c r="C68" s="120">
        <f t="shared" si="39"/>
        <v>10043</v>
      </c>
      <c r="D68" s="121">
        <f t="shared" si="7"/>
        <v>10043</v>
      </c>
      <c r="E68" s="121">
        <f t="shared" si="7"/>
        <v>0</v>
      </c>
      <c r="F68" s="122"/>
      <c r="G68" s="122"/>
      <c r="H68" s="122"/>
      <c r="I68" s="122"/>
      <c r="J68" s="122"/>
      <c r="K68" s="122"/>
      <c r="L68" s="120">
        <f t="shared" si="40"/>
        <v>2507</v>
      </c>
      <c r="M68" s="138">
        <f>SUM(M69:M71)</f>
        <v>2507</v>
      </c>
      <c r="N68" s="138">
        <f>SUM(N69:N71)</f>
        <v>0</v>
      </c>
      <c r="O68" s="120">
        <f t="shared" si="41"/>
        <v>593.08179600000005</v>
      </c>
      <c r="P68" s="120">
        <f>SUM(P69:P71)</f>
        <v>593.08179600000005</v>
      </c>
      <c r="Q68" s="120">
        <f>SUM(Q69:Q71)</f>
        <v>0</v>
      </c>
      <c r="R68" s="120">
        <f t="shared" si="42"/>
        <v>4640</v>
      </c>
      <c r="S68" s="138">
        <f>SUM(S69:S71)</f>
        <v>4640</v>
      </c>
      <c r="T68" s="120"/>
      <c r="U68" s="120">
        <f t="shared" si="43"/>
        <v>0</v>
      </c>
      <c r="V68" s="120">
        <f>SUM(V69:V71)</f>
        <v>0</v>
      </c>
      <c r="W68" s="120">
        <f>SUM(W69:W71)</f>
        <v>0</v>
      </c>
      <c r="X68" s="120">
        <f t="shared" si="44"/>
        <v>2896</v>
      </c>
      <c r="Y68" s="138">
        <f>SUM(Y69:Y71)</f>
        <v>2896</v>
      </c>
      <c r="Z68" s="120"/>
      <c r="AA68" s="120">
        <f t="shared" si="45"/>
        <v>0</v>
      </c>
      <c r="AB68" s="120">
        <f>SUM(AB69:AB71)</f>
        <v>0</v>
      </c>
      <c r="AC68" s="120">
        <f>SUM(AC69:AC71)</f>
        <v>0</v>
      </c>
      <c r="AD68" s="122"/>
      <c r="AE68" s="122"/>
      <c r="AF68" s="122"/>
      <c r="AG68" s="122"/>
      <c r="AH68" s="122"/>
      <c r="AI68" s="122"/>
      <c r="AJ68" s="122"/>
    </row>
    <row r="69" spans="1:36" s="117" customFormat="1" x14ac:dyDescent="0.35">
      <c r="A69" s="150" t="s">
        <v>444</v>
      </c>
      <c r="B69" s="149" t="s">
        <v>439</v>
      </c>
      <c r="C69" s="121">
        <f t="shared" si="39"/>
        <v>7073</v>
      </c>
      <c r="D69" s="121">
        <f t="shared" si="7"/>
        <v>7073</v>
      </c>
      <c r="E69" s="121">
        <f t="shared" si="7"/>
        <v>0</v>
      </c>
      <c r="F69" s="122"/>
      <c r="G69" s="122"/>
      <c r="H69" s="122"/>
      <c r="I69" s="122"/>
      <c r="J69" s="122"/>
      <c r="K69" s="122"/>
      <c r="L69" s="121">
        <f t="shared" si="40"/>
        <v>1974</v>
      </c>
      <c r="M69" s="121">
        <v>1974</v>
      </c>
      <c r="N69" s="135"/>
      <c r="O69" s="121">
        <f t="shared" si="41"/>
        <v>593.08179600000005</v>
      </c>
      <c r="P69" s="121">
        <v>593.08179600000005</v>
      </c>
      <c r="Q69" s="121"/>
      <c r="R69" s="121">
        <f t="shared" si="42"/>
        <v>3001</v>
      </c>
      <c r="S69" s="151">
        <v>3001</v>
      </c>
      <c r="T69" s="121"/>
      <c r="U69" s="121">
        <f t="shared" si="43"/>
        <v>0</v>
      </c>
      <c r="V69" s="121">
        <v>0</v>
      </c>
      <c r="W69" s="121"/>
      <c r="X69" s="121">
        <f t="shared" si="44"/>
        <v>2098</v>
      </c>
      <c r="Y69" s="121">
        <v>2098</v>
      </c>
      <c r="Z69" s="121"/>
      <c r="AA69" s="121">
        <f t="shared" si="45"/>
        <v>0</v>
      </c>
      <c r="AB69" s="121">
        <v>0</v>
      </c>
      <c r="AC69" s="121"/>
      <c r="AD69" s="122"/>
      <c r="AE69" s="122"/>
      <c r="AF69" s="122"/>
      <c r="AG69" s="122"/>
      <c r="AH69" s="122"/>
      <c r="AI69" s="122"/>
      <c r="AJ69" s="122"/>
    </row>
    <row r="70" spans="1:36" s="117" customFormat="1" x14ac:dyDescent="0.35">
      <c r="A70" s="142" t="s">
        <v>445</v>
      </c>
      <c r="B70" s="143" t="s">
        <v>441</v>
      </c>
      <c r="C70" s="121">
        <f t="shared" si="39"/>
        <v>1520</v>
      </c>
      <c r="D70" s="121">
        <f t="shared" si="7"/>
        <v>1520</v>
      </c>
      <c r="E70" s="121">
        <f t="shared" si="7"/>
        <v>0</v>
      </c>
      <c r="F70" s="122"/>
      <c r="G70" s="122"/>
      <c r="H70" s="122"/>
      <c r="I70" s="122"/>
      <c r="J70" s="122"/>
      <c r="K70" s="122"/>
      <c r="L70" s="121">
        <f t="shared" si="40"/>
        <v>258</v>
      </c>
      <c r="M70" s="121">
        <v>258</v>
      </c>
      <c r="N70" s="141"/>
      <c r="O70" s="121">
        <f t="shared" si="41"/>
        <v>0</v>
      </c>
      <c r="P70" s="121">
        <v>0</v>
      </c>
      <c r="Q70" s="121"/>
      <c r="R70" s="121">
        <f t="shared" si="42"/>
        <v>913</v>
      </c>
      <c r="S70" s="151">
        <v>913</v>
      </c>
      <c r="T70" s="121"/>
      <c r="U70" s="121">
        <f t="shared" si="43"/>
        <v>0</v>
      </c>
      <c r="V70" s="121">
        <v>0</v>
      </c>
      <c r="W70" s="121"/>
      <c r="X70" s="121">
        <f t="shared" si="44"/>
        <v>349</v>
      </c>
      <c r="Y70" s="121">
        <v>349</v>
      </c>
      <c r="Z70" s="121"/>
      <c r="AA70" s="121">
        <f t="shared" si="45"/>
        <v>0</v>
      </c>
      <c r="AB70" s="121">
        <v>0</v>
      </c>
      <c r="AC70" s="121"/>
      <c r="AD70" s="122"/>
      <c r="AE70" s="122"/>
      <c r="AF70" s="122"/>
      <c r="AG70" s="122"/>
      <c r="AH70" s="122"/>
      <c r="AI70" s="122"/>
      <c r="AJ70" s="122"/>
    </row>
    <row r="71" spans="1:36" s="117" customFormat="1" x14ac:dyDescent="0.35">
      <c r="A71" s="150" t="s">
        <v>446</v>
      </c>
      <c r="B71" s="143" t="s">
        <v>447</v>
      </c>
      <c r="C71" s="121">
        <f t="shared" si="39"/>
        <v>1450</v>
      </c>
      <c r="D71" s="121">
        <f t="shared" si="7"/>
        <v>1450</v>
      </c>
      <c r="E71" s="121">
        <f t="shared" si="7"/>
        <v>0</v>
      </c>
      <c r="F71" s="122"/>
      <c r="G71" s="122"/>
      <c r="H71" s="122"/>
      <c r="I71" s="122"/>
      <c r="J71" s="122"/>
      <c r="K71" s="122"/>
      <c r="L71" s="121">
        <f t="shared" si="40"/>
        <v>275</v>
      </c>
      <c r="M71" s="121">
        <v>275</v>
      </c>
      <c r="N71" s="141"/>
      <c r="O71" s="121">
        <f t="shared" si="41"/>
        <v>0</v>
      </c>
      <c r="P71" s="121">
        <v>0</v>
      </c>
      <c r="Q71" s="121"/>
      <c r="R71" s="121">
        <f t="shared" si="42"/>
        <v>726</v>
      </c>
      <c r="S71" s="151">
        <v>726</v>
      </c>
      <c r="T71" s="121"/>
      <c r="U71" s="121">
        <f t="shared" si="43"/>
        <v>0</v>
      </c>
      <c r="V71" s="121">
        <v>0</v>
      </c>
      <c r="W71" s="121"/>
      <c r="X71" s="121">
        <f t="shared" si="44"/>
        <v>449</v>
      </c>
      <c r="Y71" s="121">
        <v>449</v>
      </c>
      <c r="Z71" s="121"/>
      <c r="AA71" s="121">
        <f t="shared" si="45"/>
        <v>0</v>
      </c>
      <c r="AB71" s="121">
        <v>0</v>
      </c>
      <c r="AC71" s="121"/>
      <c r="AD71" s="122"/>
      <c r="AE71" s="122"/>
      <c r="AF71" s="122"/>
      <c r="AG71" s="122"/>
      <c r="AH71" s="122"/>
      <c r="AI71" s="122"/>
      <c r="AJ71" s="122"/>
    </row>
    <row r="72" spans="1:36" s="117" customFormat="1" x14ac:dyDescent="0.35">
      <c r="A72" s="144">
        <v>5</v>
      </c>
      <c r="B72" s="145" t="s">
        <v>413</v>
      </c>
      <c r="C72" s="120">
        <f t="shared" si="39"/>
        <v>19000</v>
      </c>
      <c r="D72" s="121">
        <f t="shared" si="7"/>
        <v>19000</v>
      </c>
      <c r="E72" s="121">
        <f t="shared" si="7"/>
        <v>0</v>
      </c>
      <c r="F72" s="122"/>
      <c r="G72" s="122"/>
      <c r="H72" s="122"/>
      <c r="I72" s="122"/>
      <c r="J72" s="122"/>
      <c r="K72" s="122"/>
      <c r="L72" s="120">
        <f t="shared" si="40"/>
        <v>0</v>
      </c>
      <c r="M72" s="138">
        <v>0</v>
      </c>
      <c r="N72" s="138"/>
      <c r="O72" s="120">
        <f t="shared" si="41"/>
        <v>0</v>
      </c>
      <c r="P72" s="120">
        <v>0</v>
      </c>
      <c r="Q72" s="120"/>
      <c r="R72" s="120">
        <f t="shared" si="42"/>
        <v>7360</v>
      </c>
      <c r="S72" s="138">
        <v>7360</v>
      </c>
      <c r="T72" s="120"/>
      <c r="U72" s="120">
        <f t="shared" si="43"/>
        <v>7360</v>
      </c>
      <c r="V72" s="120">
        <v>7360</v>
      </c>
      <c r="W72" s="120"/>
      <c r="X72" s="120">
        <f t="shared" si="44"/>
        <v>11640</v>
      </c>
      <c r="Y72" s="138">
        <v>11640</v>
      </c>
      <c r="Z72" s="120"/>
      <c r="AA72" s="120">
        <f t="shared" si="45"/>
        <v>3608</v>
      </c>
      <c r="AB72" s="120">
        <v>3608</v>
      </c>
      <c r="AC72" s="120"/>
      <c r="AD72" s="122"/>
      <c r="AE72" s="122"/>
      <c r="AF72" s="122"/>
      <c r="AG72" s="122"/>
      <c r="AH72" s="122"/>
      <c r="AI72" s="122"/>
      <c r="AJ72" s="122"/>
    </row>
    <row r="73" spans="1:36" s="117" customFormat="1" x14ac:dyDescent="0.35">
      <c r="A73" s="146">
        <v>6</v>
      </c>
      <c r="B73" s="147" t="s">
        <v>414</v>
      </c>
      <c r="C73" s="120">
        <f t="shared" si="39"/>
        <v>3431</v>
      </c>
      <c r="D73" s="121">
        <f t="shared" si="7"/>
        <v>3431</v>
      </c>
      <c r="E73" s="121">
        <f t="shared" si="7"/>
        <v>0</v>
      </c>
      <c r="F73" s="122"/>
      <c r="G73" s="122"/>
      <c r="H73" s="122"/>
      <c r="I73" s="122"/>
      <c r="J73" s="122"/>
      <c r="K73" s="122"/>
      <c r="L73" s="120">
        <f t="shared" si="40"/>
        <v>327</v>
      </c>
      <c r="M73" s="138">
        <f>M74+M75</f>
        <v>327</v>
      </c>
      <c r="N73" s="138">
        <f>N74+N75</f>
        <v>0</v>
      </c>
      <c r="O73" s="120">
        <f t="shared" si="41"/>
        <v>55.901000000000003</v>
      </c>
      <c r="P73" s="120">
        <f>SUM(P74:P75)</f>
        <v>55.901000000000003</v>
      </c>
      <c r="Q73" s="120"/>
      <c r="R73" s="120">
        <f t="shared" si="42"/>
        <v>1616</v>
      </c>
      <c r="S73" s="138">
        <f>SUM(S74:S75)</f>
        <v>1616</v>
      </c>
      <c r="T73" s="120"/>
      <c r="U73" s="120">
        <f t="shared" si="43"/>
        <v>1334.1399349999999</v>
      </c>
      <c r="V73" s="120">
        <f>SUM(V74:V75)</f>
        <v>1334.1399349999999</v>
      </c>
      <c r="W73" s="120"/>
      <c r="X73" s="120">
        <f t="shared" si="44"/>
        <v>1488</v>
      </c>
      <c r="Y73" s="138">
        <f>SUM(Y74:Y75)</f>
        <v>1488</v>
      </c>
      <c r="Z73" s="120"/>
      <c r="AA73" s="120">
        <f t="shared" si="45"/>
        <v>0</v>
      </c>
      <c r="AB73" s="120">
        <f>SUM(AB74:AB75)</f>
        <v>0</v>
      </c>
      <c r="AC73" s="120"/>
      <c r="AD73" s="122"/>
      <c r="AE73" s="122"/>
      <c r="AF73" s="122"/>
      <c r="AG73" s="122"/>
      <c r="AH73" s="122"/>
      <c r="AI73" s="122"/>
      <c r="AJ73" s="122"/>
    </row>
    <row r="74" spans="1:36" s="117" customFormat="1" x14ac:dyDescent="0.35">
      <c r="A74" s="148" t="s">
        <v>448</v>
      </c>
      <c r="B74" s="149" t="s">
        <v>439</v>
      </c>
      <c r="C74" s="121">
        <f t="shared" si="39"/>
        <v>2697</v>
      </c>
      <c r="D74" s="121">
        <f t="shared" si="7"/>
        <v>2697</v>
      </c>
      <c r="E74" s="121">
        <f t="shared" si="7"/>
        <v>0</v>
      </c>
      <c r="F74" s="122"/>
      <c r="G74" s="122"/>
      <c r="H74" s="122"/>
      <c r="I74" s="122"/>
      <c r="J74" s="122"/>
      <c r="K74" s="122"/>
      <c r="L74" s="121">
        <f t="shared" si="40"/>
        <v>271</v>
      </c>
      <c r="M74" s="121">
        <v>271</v>
      </c>
      <c r="N74" s="141"/>
      <c r="O74" s="121">
        <f t="shared" si="41"/>
        <v>0</v>
      </c>
      <c r="P74" s="121">
        <v>0</v>
      </c>
      <c r="Q74" s="121"/>
      <c r="R74" s="121">
        <f t="shared" si="42"/>
        <v>1266</v>
      </c>
      <c r="S74" s="151">
        <v>1266</v>
      </c>
      <c r="T74" s="121"/>
      <c r="U74" s="121">
        <f t="shared" si="43"/>
        <v>1219.309483</v>
      </c>
      <c r="V74" s="121">
        <v>1219.309483</v>
      </c>
      <c r="W74" s="121"/>
      <c r="X74" s="121">
        <f t="shared" si="44"/>
        <v>1160</v>
      </c>
      <c r="Y74" s="121">
        <v>1160</v>
      </c>
      <c r="Z74" s="121"/>
      <c r="AA74" s="121">
        <f t="shared" si="45"/>
        <v>0</v>
      </c>
      <c r="AB74" s="151">
        <v>0</v>
      </c>
      <c r="AC74" s="121"/>
      <c r="AD74" s="122"/>
      <c r="AE74" s="122"/>
      <c r="AF74" s="122"/>
      <c r="AG74" s="122"/>
      <c r="AH74" s="122"/>
      <c r="AI74" s="122"/>
      <c r="AJ74" s="122"/>
    </row>
    <row r="75" spans="1:36" s="117" customFormat="1" x14ac:dyDescent="0.35">
      <c r="A75" s="150" t="s">
        <v>449</v>
      </c>
      <c r="B75" s="143" t="s">
        <v>441</v>
      </c>
      <c r="C75" s="121">
        <f t="shared" si="39"/>
        <v>734</v>
      </c>
      <c r="D75" s="121">
        <f t="shared" si="7"/>
        <v>734</v>
      </c>
      <c r="E75" s="121">
        <f t="shared" si="7"/>
        <v>0</v>
      </c>
      <c r="F75" s="122"/>
      <c r="G75" s="122"/>
      <c r="H75" s="122"/>
      <c r="I75" s="122"/>
      <c r="J75" s="122"/>
      <c r="K75" s="122"/>
      <c r="L75" s="121">
        <f t="shared" si="40"/>
        <v>56</v>
      </c>
      <c r="M75" s="121">
        <v>56</v>
      </c>
      <c r="N75" s="141"/>
      <c r="O75" s="121">
        <f t="shared" si="41"/>
        <v>55.901000000000003</v>
      </c>
      <c r="P75" s="121">
        <v>55.901000000000003</v>
      </c>
      <c r="Q75" s="121"/>
      <c r="R75" s="121">
        <f t="shared" si="42"/>
        <v>350</v>
      </c>
      <c r="S75" s="151">
        <v>350</v>
      </c>
      <c r="T75" s="121"/>
      <c r="U75" s="121">
        <f t="shared" si="43"/>
        <v>114.83045199999999</v>
      </c>
      <c r="V75" s="121">
        <v>114.83045199999999</v>
      </c>
      <c r="W75" s="121"/>
      <c r="X75" s="121">
        <f t="shared" si="44"/>
        <v>328</v>
      </c>
      <c r="Y75" s="121">
        <v>328</v>
      </c>
      <c r="Z75" s="121"/>
      <c r="AA75" s="121">
        <f t="shared" si="45"/>
        <v>0</v>
      </c>
      <c r="AB75" s="151">
        <v>0</v>
      </c>
      <c r="AC75" s="121"/>
      <c r="AD75" s="122"/>
      <c r="AE75" s="122"/>
      <c r="AF75" s="122"/>
      <c r="AG75" s="122"/>
      <c r="AH75" s="122"/>
      <c r="AI75" s="122"/>
      <c r="AJ75" s="122"/>
    </row>
    <row r="76" spans="1:36" s="117" customFormat="1" x14ac:dyDescent="0.35">
      <c r="A76" s="146">
        <v>7</v>
      </c>
      <c r="B76" s="147" t="s">
        <v>450</v>
      </c>
      <c r="C76" s="120">
        <f t="shared" si="39"/>
        <v>2894</v>
      </c>
      <c r="D76" s="121">
        <f t="shared" si="7"/>
        <v>2894</v>
      </c>
      <c r="E76" s="121">
        <f t="shared" si="7"/>
        <v>0</v>
      </c>
      <c r="F76" s="122"/>
      <c r="G76" s="122"/>
      <c r="H76" s="122"/>
      <c r="I76" s="122"/>
      <c r="J76" s="122"/>
      <c r="K76" s="122"/>
      <c r="L76" s="120">
        <f t="shared" si="40"/>
        <v>722</v>
      </c>
      <c r="M76" s="138">
        <f>M77+M78</f>
        <v>722</v>
      </c>
      <c r="N76" s="138">
        <f>N77+N78</f>
        <v>0</v>
      </c>
      <c r="O76" s="120">
        <f t="shared" si="41"/>
        <v>587.26099999999997</v>
      </c>
      <c r="P76" s="120">
        <f>SUM(P77:P78)</f>
        <v>587.26099999999997</v>
      </c>
      <c r="Q76" s="120"/>
      <c r="R76" s="120">
        <f t="shared" si="42"/>
        <v>1152</v>
      </c>
      <c r="S76" s="138">
        <f>SUM(S77:S78)</f>
        <v>1152</v>
      </c>
      <c r="T76" s="120"/>
      <c r="U76" s="120">
        <f t="shared" si="43"/>
        <v>1157.8740379999999</v>
      </c>
      <c r="V76" s="120">
        <f>SUM(V77:V78)</f>
        <v>1157.8740379999999</v>
      </c>
      <c r="W76" s="120"/>
      <c r="X76" s="120">
        <f t="shared" si="44"/>
        <v>1020</v>
      </c>
      <c r="Y76" s="138">
        <f>SUM(Y77:Y78)</f>
        <v>1020</v>
      </c>
      <c r="Z76" s="120"/>
      <c r="AA76" s="120">
        <f t="shared" si="45"/>
        <v>480.5247</v>
      </c>
      <c r="AB76" s="120">
        <f>SUM(AB77:AB78)</f>
        <v>480.5247</v>
      </c>
      <c r="AC76" s="120"/>
      <c r="AD76" s="122"/>
      <c r="AE76" s="122"/>
      <c r="AF76" s="122"/>
      <c r="AG76" s="122"/>
      <c r="AH76" s="122"/>
      <c r="AI76" s="122"/>
      <c r="AJ76" s="122"/>
    </row>
    <row r="77" spans="1:36" s="117" customFormat="1" x14ac:dyDescent="0.35">
      <c r="A77" s="148" t="s">
        <v>451</v>
      </c>
      <c r="B77" s="149" t="s">
        <v>439</v>
      </c>
      <c r="C77" s="121">
        <f t="shared" si="39"/>
        <v>1887</v>
      </c>
      <c r="D77" s="121">
        <f t="shared" si="7"/>
        <v>1887</v>
      </c>
      <c r="E77" s="121">
        <f t="shared" si="7"/>
        <v>0</v>
      </c>
      <c r="F77" s="122"/>
      <c r="G77" s="122"/>
      <c r="H77" s="122"/>
      <c r="I77" s="122"/>
      <c r="J77" s="122"/>
      <c r="K77" s="122"/>
      <c r="L77" s="121">
        <f t="shared" si="40"/>
        <v>472</v>
      </c>
      <c r="M77" s="121">
        <v>472</v>
      </c>
      <c r="N77" s="141"/>
      <c r="O77" s="121">
        <f t="shared" si="41"/>
        <v>378.13200000000001</v>
      </c>
      <c r="P77" s="121">
        <v>378.13200000000001</v>
      </c>
      <c r="Q77" s="121"/>
      <c r="R77" s="121">
        <f t="shared" si="42"/>
        <v>776</v>
      </c>
      <c r="S77" s="121">
        <v>776</v>
      </c>
      <c r="T77" s="121"/>
      <c r="U77" s="121">
        <f t="shared" si="43"/>
        <v>869.47299999999996</v>
      </c>
      <c r="V77" s="121">
        <v>869.47299999999996</v>
      </c>
      <c r="W77" s="121"/>
      <c r="X77" s="121">
        <f t="shared" si="44"/>
        <v>639</v>
      </c>
      <c r="Y77" s="121">
        <v>639</v>
      </c>
      <c r="Z77" s="121"/>
      <c r="AA77" s="121">
        <f t="shared" si="45"/>
        <v>480.5247</v>
      </c>
      <c r="AB77" s="121">
        <v>480.5247</v>
      </c>
      <c r="AC77" s="121"/>
      <c r="AD77" s="122"/>
      <c r="AE77" s="122"/>
      <c r="AF77" s="122"/>
      <c r="AG77" s="122"/>
      <c r="AH77" s="122"/>
      <c r="AI77" s="122"/>
      <c r="AJ77" s="122"/>
    </row>
    <row r="78" spans="1:36" x14ac:dyDescent="0.35">
      <c r="A78" s="150" t="s">
        <v>452</v>
      </c>
      <c r="B78" s="143" t="s">
        <v>441</v>
      </c>
      <c r="C78" s="121">
        <f t="shared" si="39"/>
        <v>1007</v>
      </c>
      <c r="D78" s="121">
        <f t="shared" si="7"/>
        <v>1007</v>
      </c>
      <c r="E78" s="121">
        <f t="shared" si="7"/>
        <v>0</v>
      </c>
      <c r="F78" s="152"/>
      <c r="G78" s="152"/>
      <c r="H78" s="152"/>
      <c r="I78" s="152"/>
      <c r="J78" s="152"/>
      <c r="K78" s="152"/>
      <c r="L78" s="121">
        <f t="shared" si="40"/>
        <v>250</v>
      </c>
      <c r="M78" s="121">
        <v>250</v>
      </c>
      <c r="N78" s="141"/>
      <c r="O78" s="121">
        <f t="shared" si="41"/>
        <v>209.12899999999999</v>
      </c>
      <c r="P78" s="121">
        <v>209.12899999999999</v>
      </c>
      <c r="Q78" s="121"/>
      <c r="R78" s="121">
        <f t="shared" si="42"/>
        <v>376</v>
      </c>
      <c r="S78" s="121">
        <v>376</v>
      </c>
      <c r="T78" s="121"/>
      <c r="U78" s="121">
        <f t="shared" si="43"/>
        <v>288.40103800000003</v>
      </c>
      <c r="V78" s="121">
        <v>288.40103800000003</v>
      </c>
      <c r="W78" s="121"/>
      <c r="X78" s="121">
        <f t="shared" si="44"/>
        <v>381</v>
      </c>
      <c r="Y78" s="121">
        <v>381</v>
      </c>
      <c r="Z78" s="121"/>
      <c r="AA78" s="121">
        <f t="shared" si="45"/>
        <v>0</v>
      </c>
      <c r="AB78" s="121">
        <v>0</v>
      </c>
      <c r="AC78" s="121"/>
      <c r="AD78" s="152"/>
      <c r="AE78" s="152"/>
      <c r="AF78" s="152"/>
      <c r="AG78" s="152"/>
      <c r="AH78" s="152"/>
      <c r="AI78" s="152"/>
      <c r="AJ78" s="152"/>
    </row>
  </sheetData>
  <mergeCells count="69">
    <mergeCell ref="A1:AJ1"/>
    <mergeCell ref="F7:H7"/>
    <mergeCell ref="AD6:AI6"/>
    <mergeCell ref="E8:E11"/>
    <mergeCell ref="A2:AJ2"/>
    <mergeCell ref="I7:K7"/>
    <mergeCell ref="F8:F11"/>
    <mergeCell ref="T9:T11"/>
    <mergeCell ref="F6:K6"/>
    <mergeCell ref="Q9:Q11"/>
    <mergeCell ref="P9:P11"/>
    <mergeCell ref="A3:AJ3"/>
    <mergeCell ref="L7:N7"/>
    <mergeCell ref="I8:I11"/>
    <mergeCell ref="V9:V11"/>
    <mergeCell ref="M8:N8"/>
    <mergeCell ref="O7:Q7"/>
    <mergeCell ref="R7:T7"/>
    <mergeCell ref="U7:W7"/>
    <mergeCell ref="X7:Z7"/>
    <mergeCell ref="AA7:AC7"/>
    <mergeCell ref="B5:B11"/>
    <mergeCell ref="C5:E6"/>
    <mergeCell ref="AJ5:AJ11"/>
    <mergeCell ref="C7:C11"/>
    <mergeCell ref="O8:O11"/>
    <mergeCell ref="AH9:AH11"/>
    <mergeCell ref="S9:S11"/>
    <mergeCell ref="S8:T8"/>
    <mergeCell ref="AG8:AG11"/>
    <mergeCell ref="AH8:AI8"/>
    <mergeCell ref="R6:W6"/>
    <mergeCell ref="L8:L11"/>
    <mergeCell ref="Y9:Y11"/>
    <mergeCell ref="AD8:AD11"/>
    <mergeCell ref="AE8:AF8"/>
    <mergeCell ref="F5:AI5"/>
    <mergeCell ref="A13:B13"/>
    <mergeCell ref="J8:K8"/>
    <mergeCell ref="X6:AC6"/>
    <mergeCell ref="AG7:AI7"/>
    <mergeCell ref="D7:E7"/>
    <mergeCell ref="G8:H8"/>
    <mergeCell ref="D8:D11"/>
    <mergeCell ref="L6:Q6"/>
    <mergeCell ref="AB8:AC8"/>
    <mergeCell ref="N9:N11"/>
    <mergeCell ref="G9:G11"/>
    <mergeCell ref="AE9:AE11"/>
    <mergeCell ref="W9:W11"/>
    <mergeCell ref="AB9:AB11"/>
    <mergeCell ref="P8:Q8"/>
    <mergeCell ref="A5:A11"/>
    <mergeCell ref="A4:AJ4"/>
    <mergeCell ref="AD7:AF7"/>
    <mergeCell ref="AI9:AI11"/>
    <mergeCell ref="R8:R11"/>
    <mergeCell ref="U8:U11"/>
    <mergeCell ref="V8:W8"/>
    <mergeCell ref="X8:X11"/>
    <mergeCell ref="Y8:Z8"/>
    <mergeCell ref="AA8:AA11"/>
    <mergeCell ref="AF9:AF11"/>
    <mergeCell ref="H9:H11"/>
    <mergeCell ref="Z9:Z11"/>
    <mergeCell ref="AC9:AC11"/>
    <mergeCell ref="J9:J11"/>
    <mergeCell ref="K9:K11"/>
    <mergeCell ref="M9:M11"/>
  </mergeCells>
  <pageMargins left="0.70866141732283472" right="0.70866141732283472" top="0.74803149606299213" bottom="0.74803149606299213" header="0.31496062992125984" footer="0.31496062992125984"/>
  <pageSetup paperSize="9" scale="25"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3"/>
  <sheetViews>
    <sheetView tabSelected="1" workbookViewId="0">
      <selection activeCell="B19" sqref="B19"/>
    </sheetView>
  </sheetViews>
  <sheetFormatPr defaultColWidth="10" defaultRowHeight="14.5" x14ac:dyDescent="0.35"/>
  <cols>
    <col min="2" max="2" width="39.54296875" customWidth="1"/>
    <col min="3" max="6" width="16.08984375" customWidth="1"/>
    <col min="7" max="7" width="15" customWidth="1"/>
    <col min="237" max="237" width="39.54296875" customWidth="1"/>
    <col min="238" max="238" width="15.08984375" customWidth="1"/>
    <col min="239" max="247" width="14.08984375" customWidth="1"/>
    <col min="248" max="248" width="13.90625" customWidth="1"/>
    <col min="249" max="254" width="14.08984375" customWidth="1"/>
    <col min="255" max="255" width="15" customWidth="1"/>
    <col min="257" max="257" width="12" bestFit="1" customWidth="1"/>
    <col min="493" max="493" width="39.54296875" customWidth="1"/>
    <col min="494" max="494" width="15.08984375" customWidth="1"/>
    <col min="495" max="503" width="14.08984375" customWidth="1"/>
    <col min="504" max="504" width="13.90625" customWidth="1"/>
    <col min="505" max="510" width="14.08984375" customWidth="1"/>
    <col min="511" max="511" width="15" customWidth="1"/>
    <col min="513" max="513" width="12" bestFit="1" customWidth="1"/>
    <col min="749" max="749" width="39.54296875" customWidth="1"/>
    <col min="750" max="750" width="15.08984375" customWidth="1"/>
    <col min="751" max="759" width="14.08984375" customWidth="1"/>
    <col min="760" max="760" width="13.90625" customWidth="1"/>
    <col min="761" max="766" width="14.08984375" customWidth="1"/>
    <col min="767" max="767" width="15" customWidth="1"/>
    <col min="769" max="769" width="12" bestFit="1" customWidth="1"/>
    <col min="1005" max="1005" width="39.54296875" customWidth="1"/>
    <col min="1006" max="1006" width="15.08984375" customWidth="1"/>
    <col min="1007" max="1015" width="14.08984375" customWidth="1"/>
    <col min="1016" max="1016" width="13.90625" customWidth="1"/>
    <col min="1017" max="1022" width="14.08984375" customWidth="1"/>
    <col min="1023" max="1023" width="15" customWidth="1"/>
    <col min="1025" max="1025" width="12" bestFit="1" customWidth="1"/>
    <col min="1261" max="1261" width="39.54296875" customWidth="1"/>
    <col min="1262" max="1262" width="15.08984375" customWidth="1"/>
    <col min="1263" max="1271" width="14.08984375" customWidth="1"/>
    <col min="1272" max="1272" width="13.90625" customWidth="1"/>
    <col min="1273" max="1278" width="14.08984375" customWidth="1"/>
    <col min="1279" max="1279" width="15" customWidth="1"/>
    <col min="1281" max="1281" width="12" bestFit="1" customWidth="1"/>
    <col min="1517" max="1517" width="39.54296875" customWidth="1"/>
    <col min="1518" max="1518" width="15.08984375" customWidth="1"/>
    <col min="1519" max="1527" width="14.08984375" customWidth="1"/>
    <col min="1528" max="1528" width="13.90625" customWidth="1"/>
    <col min="1529" max="1534" width="14.08984375" customWidth="1"/>
    <col min="1535" max="1535" width="15" customWidth="1"/>
    <col min="1537" max="1537" width="12" bestFit="1" customWidth="1"/>
    <col min="1773" max="1773" width="39.54296875" customWidth="1"/>
    <col min="1774" max="1774" width="15.08984375" customWidth="1"/>
    <col min="1775" max="1783" width="14.08984375" customWidth="1"/>
    <col min="1784" max="1784" width="13.90625" customWidth="1"/>
    <col min="1785" max="1790" width="14.08984375" customWidth="1"/>
    <col min="1791" max="1791" width="15" customWidth="1"/>
    <col min="1793" max="1793" width="12" bestFit="1" customWidth="1"/>
    <col min="2029" max="2029" width="39.54296875" customWidth="1"/>
    <col min="2030" max="2030" width="15.08984375" customWidth="1"/>
    <col min="2031" max="2039" width="14.08984375" customWidth="1"/>
    <col min="2040" max="2040" width="13.90625" customWidth="1"/>
    <col min="2041" max="2046" width="14.08984375" customWidth="1"/>
    <col min="2047" max="2047" width="15" customWidth="1"/>
    <col min="2049" max="2049" width="12" bestFit="1" customWidth="1"/>
    <col min="2285" max="2285" width="39.54296875" customWidth="1"/>
    <col min="2286" max="2286" width="15.08984375" customWidth="1"/>
    <col min="2287" max="2295" width="14.08984375" customWidth="1"/>
    <col min="2296" max="2296" width="13.90625" customWidth="1"/>
    <col min="2297" max="2302" width="14.08984375" customWidth="1"/>
    <col min="2303" max="2303" width="15" customWidth="1"/>
    <col min="2305" max="2305" width="12" bestFit="1" customWidth="1"/>
    <col min="2541" max="2541" width="39.54296875" customWidth="1"/>
    <col min="2542" max="2542" width="15.08984375" customWidth="1"/>
    <col min="2543" max="2551" width="14.08984375" customWidth="1"/>
    <col min="2552" max="2552" width="13.90625" customWidth="1"/>
    <col min="2553" max="2558" width="14.08984375" customWidth="1"/>
    <col min="2559" max="2559" width="15" customWidth="1"/>
    <col min="2561" max="2561" width="12" bestFit="1" customWidth="1"/>
    <col min="2797" max="2797" width="39.54296875" customWidth="1"/>
    <col min="2798" max="2798" width="15.08984375" customWidth="1"/>
    <col min="2799" max="2807" width="14.08984375" customWidth="1"/>
    <col min="2808" max="2808" width="13.90625" customWidth="1"/>
    <col min="2809" max="2814" width="14.08984375" customWidth="1"/>
    <col min="2815" max="2815" width="15" customWidth="1"/>
    <col min="2817" max="2817" width="12" bestFit="1" customWidth="1"/>
    <col min="3053" max="3053" width="39.54296875" customWidth="1"/>
    <col min="3054" max="3054" width="15.08984375" customWidth="1"/>
    <col min="3055" max="3063" width="14.08984375" customWidth="1"/>
    <col min="3064" max="3064" width="13.90625" customWidth="1"/>
    <col min="3065" max="3070" width="14.08984375" customWidth="1"/>
    <col min="3071" max="3071" width="15" customWidth="1"/>
    <col min="3073" max="3073" width="12" bestFit="1" customWidth="1"/>
    <col min="3309" max="3309" width="39.54296875" customWidth="1"/>
    <col min="3310" max="3310" width="15.08984375" customWidth="1"/>
    <col min="3311" max="3319" width="14.08984375" customWidth="1"/>
    <col min="3320" max="3320" width="13.90625" customWidth="1"/>
    <col min="3321" max="3326" width="14.08984375" customWidth="1"/>
    <col min="3327" max="3327" width="15" customWidth="1"/>
    <col min="3329" max="3329" width="12" bestFit="1" customWidth="1"/>
    <col min="3565" max="3565" width="39.54296875" customWidth="1"/>
    <col min="3566" max="3566" width="15.08984375" customWidth="1"/>
    <col min="3567" max="3575" width="14.08984375" customWidth="1"/>
    <col min="3576" max="3576" width="13.90625" customWidth="1"/>
    <col min="3577" max="3582" width="14.08984375" customWidth="1"/>
    <col min="3583" max="3583" width="15" customWidth="1"/>
    <col min="3585" max="3585" width="12" bestFit="1" customWidth="1"/>
    <col min="3821" max="3821" width="39.54296875" customWidth="1"/>
    <col min="3822" max="3822" width="15.08984375" customWidth="1"/>
    <col min="3823" max="3831" width="14.08984375" customWidth="1"/>
    <col min="3832" max="3832" width="13.90625" customWidth="1"/>
    <col min="3833" max="3838" width="14.08984375" customWidth="1"/>
    <col min="3839" max="3839" width="15" customWidth="1"/>
    <col min="3841" max="3841" width="12" bestFit="1" customWidth="1"/>
    <col min="4077" max="4077" width="39.54296875" customWidth="1"/>
    <col min="4078" max="4078" width="15.08984375" customWidth="1"/>
    <col min="4079" max="4087" width="14.08984375" customWidth="1"/>
    <col min="4088" max="4088" width="13.90625" customWidth="1"/>
    <col min="4089" max="4094" width="14.08984375" customWidth="1"/>
    <col min="4095" max="4095" width="15" customWidth="1"/>
    <col min="4097" max="4097" width="12" bestFit="1" customWidth="1"/>
    <col min="4333" max="4333" width="39.54296875" customWidth="1"/>
    <col min="4334" max="4334" width="15.08984375" customWidth="1"/>
    <col min="4335" max="4343" width="14.08984375" customWidth="1"/>
    <col min="4344" max="4344" width="13.90625" customWidth="1"/>
    <col min="4345" max="4350" width="14.08984375" customWidth="1"/>
    <col min="4351" max="4351" width="15" customWidth="1"/>
    <col min="4353" max="4353" width="12" bestFit="1" customWidth="1"/>
    <col min="4589" max="4589" width="39.54296875" customWidth="1"/>
    <col min="4590" max="4590" width="15.08984375" customWidth="1"/>
    <col min="4591" max="4599" width="14.08984375" customWidth="1"/>
    <col min="4600" max="4600" width="13.90625" customWidth="1"/>
    <col min="4601" max="4606" width="14.08984375" customWidth="1"/>
    <col min="4607" max="4607" width="15" customWidth="1"/>
    <col min="4609" max="4609" width="12" bestFit="1" customWidth="1"/>
    <col min="4845" max="4845" width="39.54296875" customWidth="1"/>
    <col min="4846" max="4846" width="15.08984375" customWidth="1"/>
    <col min="4847" max="4855" width="14.08984375" customWidth="1"/>
    <col min="4856" max="4856" width="13.90625" customWidth="1"/>
    <col min="4857" max="4862" width="14.08984375" customWidth="1"/>
    <col min="4863" max="4863" width="15" customWidth="1"/>
    <col min="4865" max="4865" width="12" bestFit="1" customWidth="1"/>
    <col min="5101" max="5101" width="39.54296875" customWidth="1"/>
    <col min="5102" max="5102" width="15.08984375" customWidth="1"/>
    <col min="5103" max="5111" width="14.08984375" customWidth="1"/>
    <col min="5112" max="5112" width="13.90625" customWidth="1"/>
    <col min="5113" max="5118" width="14.08984375" customWidth="1"/>
    <col min="5119" max="5119" width="15" customWidth="1"/>
    <col min="5121" max="5121" width="12" bestFit="1" customWidth="1"/>
    <col min="5357" max="5357" width="39.54296875" customWidth="1"/>
    <col min="5358" max="5358" width="15.08984375" customWidth="1"/>
    <col min="5359" max="5367" width="14.08984375" customWidth="1"/>
    <col min="5368" max="5368" width="13.90625" customWidth="1"/>
    <col min="5369" max="5374" width="14.08984375" customWidth="1"/>
    <col min="5375" max="5375" width="15" customWidth="1"/>
    <col min="5377" max="5377" width="12" bestFit="1" customWidth="1"/>
    <col min="5613" max="5613" width="39.54296875" customWidth="1"/>
    <col min="5614" max="5614" width="15.08984375" customWidth="1"/>
    <col min="5615" max="5623" width="14.08984375" customWidth="1"/>
    <col min="5624" max="5624" width="13.90625" customWidth="1"/>
    <col min="5625" max="5630" width="14.08984375" customWidth="1"/>
    <col min="5631" max="5631" width="15" customWidth="1"/>
    <col min="5633" max="5633" width="12" bestFit="1" customWidth="1"/>
    <col min="5869" max="5869" width="39.54296875" customWidth="1"/>
    <col min="5870" max="5870" width="15.08984375" customWidth="1"/>
    <col min="5871" max="5879" width="14.08984375" customWidth="1"/>
    <col min="5880" max="5880" width="13.90625" customWidth="1"/>
    <col min="5881" max="5886" width="14.08984375" customWidth="1"/>
    <col min="5887" max="5887" width="15" customWidth="1"/>
    <col min="5889" max="5889" width="12" bestFit="1" customWidth="1"/>
    <col min="6125" max="6125" width="39.54296875" customWidth="1"/>
    <col min="6126" max="6126" width="15.08984375" customWidth="1"/>
    <col min="6127" max="6135" width="14.08984375" customWidth="1"/>
    <col min="6136" max="6136" width="13.90625" customWidth="1"/>
    <col min="6137" max="6142" width="14.08984375" customWidth="1"/>
    <col min="6143" max="6143" width="15" customWidth="1"/>
    <col min="6145" max="6145" width="12" bestFit="1" customWidth="1"/>
    <col min="6381" max="6381" width="39.54296875" customWidth="1"/>
    <col min="6382" max="6382" width="15.08984375" customWidth="1"/>
    <col min="6383" max="6391" width="14.08984375" customWidth="1"/>
    <col min="6392" max="6392" width="13.90625" customWidth="1"/>
    <col min="6393" max="6398" width="14.08984375" customWidth="1"/>
    <col min="6399" max="6399" width="15" customWidth="1"/>
    <col min="6401" max="6401" width="12" bestFit="1" customWidth="1"/>
    <col min="6637" max="6637" width="39.54296875" customWidth="1"/>
    <col min="6638" max="6638" width="15.08984375" customWidth="1"/>
    <col min="6639" max="6647" width="14.08984375" customWidth="1"/>
    <col min="6648" max="6648" width="13.90625" customWidth="1"/>
    <col min="6649" max="6654" width="14.08984375" customWidth="1"/>
    <col min="6655" max="6655" width="15" customWidth="1"/>
    <col min="6657" max="6657" width="12" bestFit="1" customWidth="1"/>
    <col min="6893" max="6893" width="39.54296875" customWidth="1"/>
    <col min="6894" max="6894" width="15.08984375" customWidth="1"/>
    <col min="6895" max="6903" width="14.08984375" customWidth="1"/>
    <col min="6904" max="6904" width="13.90625" customWidth="1"/>
    <col min="6905" max="6910" width="14.08984375" customWidth="1"/>
    <col min="6911" max="6911" width="15" customWidth="1"/>
    <col min="6913" max="6913" width="12" bestFit="1" customWidth="1"/>
    <col min="7149" max="7149" width="39.54296875" customWidth="1"/>
    <col min="7150" max="7150" width="15.08984375" customWidth="1"/>
    <col min="7151" max="7159" width="14.08984375" customWidth="1"/>
    <col min="7160" max="7160" width="13.90625" customWidth="1"/>
    <col min="7161" max="7166" width="14.08984375" customWidth="1"/>
    <col min="7167" max="7167" width="15" customWidth="1"/>
    <col min="7169" max="7169" width="12" bestFit="1" customWidth="1"/>
    <col min="7405" max="7405" width="39.54296875" customWidth="1"/>
    <col min="7406" max="7406" width="15.08984375" customWidth="1"/>
    <col min="7407" max="7415" width="14.08984375" customWidth="1"/>
    <col min="7416" max="7416" width="13.90625" customWidth="1"/>
    <col min="7417" max="7422" width="14.08984375" customWidth="1"/>
    <col min="7423" max="7423" width="15" customWidth="1"/>
    <col min="7425" max="7425" width="12" bestFit="1" customWidth="1"/>
    <col min="7661" max="7661" width="39.54296875" customWidth="1"/>
    <col min="7662" max="7662" width="15.08984375" customWidth="1"/>
    <col min="7663" max="7671" width="14.08984375" customWidth="1"/>
    <col min="7672" max="7672" width="13.90625" customWidth="1"/>
    <col min="7673" max="7678" width="14.08984375" customWidth="1"/>
    <col min="7679" max="7679" width="15" customWidth="1"/>
    <col min="7681" max="7681" width="12" bestFit="1" customWidth="1"/>
    <col min="7917" max="7917" width="39.54296875" customWidth="1"/>
    <col min="7918" max="7918" width="15.08984375" customWidth="1"/>
    <col min="7919" max="7927" width="14.08984375" customWidth="1"/>
    <col min="7928" max="7928" width="13.90625" customWidth="1"/>
    <col min="7929" max="7934" width="14.08984375" customWidth="1"/>
    <col min="7935" max="7935" width="15" customWidth="1"/>
    <col min="7937" max="7937" width="12" bestFit="1" customWidth="1"/>
    <col min="8173" max="8173" width="39.54296875" customWidth="1"/>
    <col min="8174" max="8174" width="15.08984375" customWidth="1"/>
    <col min="8175" max="8183" width="14.08984375" customWidth="1"/>
    <col min="8184" max="8184" width="13.90625" customWidth="1"/>
    <col min="8185" max="8190" width="14.08984375" customWidth="1"/>
    <col min="8191" max="8191" width="15" customWidth="1"/>
    <col min="8193" max="8193" width="12" bestFit="1" customWidth="1"/>
    <col min="8429" max="8429" width="39.54296875" customWidth="1"/>
    <col min="8430" max="8430" width="15.08984375" customWidth="1"/>
    <col min="8431" max="8439" width="14.08984375" customWidth="1"/>
    <col min="8440" max="8440" width="13.90625" customWidth="1"/>
    <col min="8441" max="8446" width="14.08984375" customWidth="1"/>
    <col min="8447" max="8447" width="15" customWidth="1"/>
    <col min="8449" max="8449" width="12" bestFit="1" customWidth="1"/>
    <col min="8685" max="8685" width="39.54296875" customWidth="1"/>
    <col min="8686" max="8686" width="15.08984375" customWidth="1"/>
    <col min="8687" max="8695" width="14.08984375" customWidth="1"/>
    <col min="8696" max="8696" width="13.90625" customWidth="1"/>
    <col min="8697" max="8702" width="14.08984375" customWidth="1"/>
    <col min="8703" max="8703" width="15" customWidth="1"/>
    <col min="8705" max="8705" width="12" bestFit="1" customWidth="1"/>
    <col min="8941" max="8941" width="39.54296875" customWidth="1"/>
    <col min="8942" max="8942" width="15.08984375" customWidth="1"/>
    <col min="8943" max="8951" width="14.08984375" customWidth="1"/>
    <col min="8952" max="8952" width="13.90625" customWidth="1"/>
    <col min="8953" max="8958" width="14.08984375" customWidth="1"/>
    <col min="8959" max="8959" width="15" customWidth="1"/>
    <col min="8961" max="8961" width="12" bestFit="1" customWidth="1"/>
    <col min="9197" max="9197" width="39.54296875" customWidth="1"/>
    <col min="9198" max="9198" width="15.08984375" customWidth="1"/>
    <col min="9199" max="9207" width="14.08984375" customWidth="1"/>
    <col min="9208" max="9208" width="13.90625" customWidth="1"/>
    <col min="9209" max="9214" width="14.08984375" customWidth="1"/>
    <col min="9215" max="9215" width="15" customWidth="1"/>
    <col min="9217" max="9217" width="12" bestFit="1" customWidth="1"/>
    <col min="9453" max="9453" width="39.54296875" customWidth="1"/>
    <col min="9454" max="9454" width="15.08984375" customWidth="1"/>
    <col min="9455" max="9463" width="14.08984375" customWidth="1"/>
    <col min="9464" max="9464" width="13.90625" customWidth="1"/>
    <col min="9465" max="9470" width="14.08984375" customWidth="1"/>
    <col min="9471" max="9471" width="15" customWidth="1"/>
    <col min="9473" max="9473" width="12" bestFit="1" customWidth="1"/>
    <col min="9709" max="9709" width="39.54296875" customWidth="1"/>
    <col min="9710" max="9710" width="15.08984375" customWidth="1"/>
    <col min="9711" max="9719" width="14.08984375" customWidth="1"/>
    <col min="9720" max="9720" width="13.90625" customWidth="1"/>
    <col min="9721" max="9726" width="14.08984375" customWidth="1"/>
    <col min="9727" max="9727" width="15" customWidth="1"/>
    <col min="9729" max="9729" width="12" bestFit="1" customWidth="1"/>
    <col min="9965" max="9965" width="39.54296875" customWidth="1"/>
    <col min="9966" max="9966" width="15.08984375" customWidth="1"/>
    <col min="9967" max="9975" width="14.08984375" customWidth="1"/>
    <col min="9976" max="9976" width="13.90625" customWidth="1"/>
    <col min="9977" max="9982" width="14.08984375" customWidth="1"/>
    <col min="9983" max="9983" width="15" customWidth="1"/>
    <col min="9985" max="9985" width="12" bestFit="1" customWidth="1"/>
    <col min="10221" max="10221" width="39.54296875" customWidth="1"/>
    <col min="10222" max="10222" width="15.08984375" customWidth="1"/>
    <col min="10223" max="10231" width="14.08984375" customWidth="1"/>
    <col min="10232" max="10232" width="13.90625" customWidth="1"/>
    <col min="10233" max="10238" width="14.08984375" customWidth="1"/>
    <col min="10239" max="10239" width="15" customWidth="1"/>
    <col min="10241" max="10241" width="12" bestFit="1" customWidth="1"/>
    <col min="10477" max="10477" width="39.54296875" customWidth="1"/>
    <col min="10478" max="10478" width="15.08984375" customWidth="1"/>
    <col min="10479" max="10487" width="14.08984375" customWidth="1"/>
    <col min="10488" max="10488" width="13.90625" customWidth="1"/>
    <col min="10489" max="10494" width="14.08984375" customWidth="1"/>
    <col min="10495" max="10495" width="15" customWidth="1"/>
    <col min="10497" max="10497" width="12" bestFit="1" customWidth="1"/>
    <col min="10733" max="10733" width="39.54296875" customWidth="1"/>
    <col min="10734" max="10734" width="15.08984375" customWidth="1"/>
    <col min="10735" max="10743" width="14.08984375" customWidth="1"/>
    <col min="10744" max="10744" width="13.90625" customWidth="1"/>
    <col min="10745" max="10750" width="14.08984375" customWidth="1"/>
    <col min="10751" max="10751" width="15" customWidth="1"/>
    <col min="10753" max="10753" width="12" bestFit="1" customWidth="1"/>
    <col min="10989" max="10989" width="39.54296875" customWidth="1"/>
    <col min="10990" max="10990" width="15.08984375" customWidth="1"/>
    <col min="10991" max="10999" width="14.08984375" customWidth="1"/>
    <col min="11000" max="11000" width="13.90625" customWidth="1"/>
    <col min="11001" max="11006" width="14.08984375" customWidth="1"/>
    <col min="11007" max="11007" width="15" customWidth="1"/>
    <col min="11009" max="11009" width="12" bestFit="1" customWidth="1"/>
    <col min="11245" max="11245" width="39.54296875" customWidth="1"/>
    <col min="11246" max="11246" width="15.08984375" customWidth="1"/>
    <col min="11247" max="11255" width="14.08984375" customWidth="1"/>
    <col min="11256" max="11256" width="13.90625" customWidth="1"/>
    <col min="11257" max="11262" width="14.08984375" customWidth="1"/>
    <col min="11263" max="11263" width="15" customWidth="1"/>
    <col min="11265" max="11265" width="12" bestFit="1" customWidth="1"/>
    <col min="11501" max="11501" width="39.54296875" customWidth="1"/>
    <col min="11502" max="11502" width="15.08984375" customWidth="1"/>
    <col min="11503" max="11511" width="14.08984375" customWidth="1"/>
    <col min="11512" max="11512" width="13.90625" customWidth="1"/>
    <col min="11513" max="11518" width="14.08984375" customWidth="1"/>
    <col min="11519" max="11519" width="15" customWidth="1"/>
    <col min="11521" max="11521" width="12" bestFit="1" customWidth="1"/>
    <col min="11757" max="11757" width="39.54296875" customWidth="1"/>
    <col min="11758" max="11758" width="15.08984375" customWidth="1"/>
    <col min="11759" max="11767" width="14.08984375" customWidth="1"/>
    <col min="11768" max="11768" width="13.90625" customWidth="1"/>
    <col min="11769" max="11774" width="14.08984375" customWidth="1"/>
    <col min="11775" max="11775" width="15" customWidth="1"/>
    <col min="11777" max="11777" width="12" bestFit="1" customWidth="1"/>
    <col min="12013" max="12013" width="39.54296875" customWidth="1"/>
    <col min="12014" max="12014" width="15.08984375" customWidth="1"/>
    <col min="12015" max="12023" width="14.08984375" customWidth="1"/>
    <col min="12024" max="12024" width="13.90625" customWidth="1"/>
    <col min="12025" max="12030" width="14.08984375" customWidth="1"/>
    <col min="12031" max="12031" width="15" customWidth="1"/>
    <col min="12033" max="12033" width="12" bestFit="1" customWidth="1"/>
    <col min="12269" max="12269" width="39.54296875" customWidth="1"/>
    <col min="12270" max="12270" width="15.08984375" customWidth="1"/>
    <col min="12271" max="12279" width="14.08984375" customWidth="1"/>
    <col min="12280" max="12280" width="13.90625" customWidth="1"/>
    <col min="12281" max="12286" width="14.08984375" customWidth="1"/>
    <col min="12287" max="12287" width="15" customWidth="1"/>
    <col min="12289" max="12289" width="12" bestFit="1" customWidth="1"/>
    <col min="12525" max="12525" width="39.54296875" customWidth="1"/>
    <col min="12526" max="12526" width="15.08984375" customWidth="1"/>
    <col min="12527" max="12535" width="14.08984375" customWidth="1"/>
    <col min="12536" max="12536" width="13.90625" customWidth="1"/>
    <col min="12537" max="12542" width="14.08984375" customWidth="1"/>
    <col min="12543" max="12543" width="15" customWidth="1"/>
    <col min="12545" max="12545" width="12" bestFit="1" customWidth="1"/>
    <col min="12781" max="12781" width="39.54296875" customWidth="1"/>
    <col min="12782" max="12782" width="15.08984375" customWidth="1"/>
    <col min="12783" max="12791" width="14.08984375" customWidth="1"/>
    <col min="12792" max="12792" width="13.90625" customWidth="1"/>
    <col min="12793" max="12798" width="14.08984375" customWidth="1"/>
    <col min="12799" max="12799" width="15" customWidth="1"/>
    <col min="12801" max="12801" width="12" bestFit="1" customWidth="1"/>
    <col min="13037" max="13037" width="39.54296875" customWidth="1"/>
    <col min="13038" max="13038" width="15.08984375" customWidth="1"/>
    <col min="13039" max="13047" width="14.08984375" customWidth="1"/>
    <col min="13048" max="13048" width="13.90625" customWidth="1"/>
    <col min="13049" max="13054" width="14.08984375" customWidth="1"/>
    <col min="13055" max="13055" width="15" customWidth="1"/>
    <col min="13057" max="13057" width="12" bestFit="1" customWidth="1"/>
    <col min="13293" max="13293" width="39.54296875" customWidth="1"/>
    <col min="13294" max="13294" width="15.08984375" customWidth="1"/>
    <col min="13295" max="13303" width="14.08984375" customWidth="1"/>
    <col min="13304" max="13304" width="13.90625" customWidth="1"/>
    <col min="13305" max="13310" width="14.08984375" customWidth="1"/>
    <col min="13311" max="13311" width="15" customWidth="1"/>
    <col min="13313" max="13313" width="12" bestFit="1" customWidth="1"/>
    <col min="13549" max="13549" width="39.54296875" customWidth="1"/>
    <col min="13550" max="13550" width="15.08984375" customWidth="1"/>
    <col min="13551" max="13559" width="14.08984375" customWidth="1"/>
    <col min="13560" max="13560" width="13.90625" customWidth="1"/>
    <col min="13561" max="13566" width="14.08984375" customWidth="1"/>
    <col min="13567" max="13567" width="15" customWidth="1"/>
    <col min="13569" max="13569" width="12" bestFit="1" customWidth="1"/>
    <col min="13805" max="13805" width="39.54296875" customWidth="1"/>
    <col min="13806" max="13806" width="15.08984375" customWidth="1"/>
    <col min="13807" max="13815" width="14.08984375" customWidth="1"/>
    <col min="13816" max="13816" width="13.90625" customWidth="1"/>
    <col min="13817" max="13822" width="14.08984375" customWidth="1"/>
    <col min="13823" max="13823" width="15" customWidth="1"/>
    <col min="13825" max="13825" width="12" bestFit="1" customWidth="1"/>
    <col min="14061" max="14061" width="39.54296875" customWidth="1"/>
    <col min="14062" max="14062" width="15.08984375" customWidth="1"/>
    <col min="14063" max="14071" width="14.08984375" customWidth="1"/>
    <col min="14072" max="14072" width="13.90625" customWidth="1"/>
    <col min="14073" max="14078" width="14.08984375" customWidth="1"/>
    <col min="14079" max="14079" width="15" customWidth="1"/>
    <col min="14081" max="14081" width="12" bestFit="1" customWidth="1"/>
    <col min="14317" max="14317" width="39.54296875" customWidth="1"/>
    <col min="14318" max="14318" width="15.08984375" customWidth="1"/>
    <col min="14319" max="14327" width="14.08984375" customWidth="1"/>
    <col min="14328" max="14328" width="13.90625" customWidth="1"/>
    <col min="14329" max="14334" width="14.08984375" customWidth="1"/>
    <col min="14335" max="14335" width="15" customWidth="1"/>
    <col min="14337" max="14337" width="12" bestFit="1" customWidth="1"/>
    <col min="14573" max="14573" width="39.54296875" customWidth="1"/>
    <col min="14574" max="14574" width="15.08984375" customWidth="1"/>
    <col min="14575" max="14583" width="14.08984375" customWidth="1"/>
    <col min="14584" max="14584" width="13.90625" customWidth="1"/>
    <col min="14585" max="14590" width="14.08984375" customWidth="1"/>
    <col min="14591" max="14591" width="15" customWidth="1"/>
    <col min="14593" max="14593" width="12" bestFit="1" customWidth="1"/>
    <col min="14829" max="14829" width="39.54296875" customWidth="1"/>
    <col min="14830" max="14830" width="15.08984375" customWidth="1"/>
    <col min="14831" max="14839" width="14.08984375" customWidth="1"/>
    <col min="14840" max="14840" width="13.90625" customWidth="1"/>
    <col min="14841" max="14846" width="14.08984375" customWidth="1"/>
    <col min="14847" max="14847" width="15" customWidth="1"/>
    <col min="14849" max="14849" width="12" bestFit="1" customWidth="1"/>
    <col min="15085" max="15085" width="39.54296875" customWidth="1"/>
    <col min="15086" max="15086" width="15.08984375" customWidth="1"/>
    <col min="15087" max="15095" width="14.08984375" customWidth="1"/>
    <col min="15096" max="15096" width="13.90625" customWidth="1"/>
    <col min="15097" max="15102" width="14.08984375" customWidth="1"/>
    <col min="15103" max="15103" width="15" customWidth="1"/>
    <col min="15105" max="15105" width="12" bestFit="1" customWidth="1"/>
    <col min="15341" max="15341" width="39.54296875" customWidth="1"/>
    <col min="15342" max="15342" width="15.08984375" customWidth="1"/>
    <col min="15343" max="15351" width="14.08984375" customWidth="1"/>
    <col min="15352" max="15352" width="13.90625" customWidth="1"/>
    <col min="15353" max="15358" width="14.08984375" customWidth="1"/>
    <col min="15359" max="15359" width="15" customWidth="1"/>
    <col min="15361" max="15361" width="12" bestFit="1" customWidth="1"/>
    <col min="15597" max="15597" width="39.54296875" customWidth="1"/>
    <col min="15598" max="15598" width="15.08984375" customWidth="1"/>
    <col min="15599" max="15607" width="14.08984375" customWidth="1"/>
    <col min="15608" max="15608" width="13.90625" customWidth="1"/>
    <col min="15609" max="15614" width="14.08984375" customWidth="1"/>
    <col min="15615" max="15615" width="15" customWidth="1"/>
    <col min="15617" max="15617" width="12" bestFit="1" customWidth="1"/>
    <col min="15853" max="15853" width="39.54296875" customWidth="1"/>
    <col min="15854" max="15854" width="15.08984375" customWidth="1"/>
    <col min="15855" max="15863" width="14.08984375" customWidth="1"/>
    <col min="15864" max="15864" width="13.90625" customWidth="1"/>
    <col min="15865" max="15870" width="14.08984375" customWidth="1"/>
    <col min="15871" max="15871" width="15" customWidth="1"/>
    <col min="15873" max="15873" width="12" bestFit="1" customWidth="1"/>
    <col min="16109" max="16109" width="39.54296875" customWidth="1"/>
    <col min="16110" max="16110" width="15.08984375" customWidth="1"/>
    <col min="16111" max="16119" width="14.08984375" customWidth="1"/>
    <col min="16120" max="16120" width="13.90625" customWidth="1"/>
    <col min="16121" max="16126" width="14.08984375" customWidth="1"/>
    <col min="16127" max="16127" width="15" customWidth="1"/>
    <col min="16129" max="16129" width="12" bestFit="1" customWidth="1"/>
  </cols>
  <sheetData>
    <row r="1" spans="1:7" s="1" customFormat="1" ht="14" x14ac:dyDescent="0.3">
      <c r="A1" s="213" t="s">
        <v>486</v>
      </c>
      <c r="B1" s="213"/>
      <c r="C1" s="213"/>
      <c r="D1" s="213"/>
      <c r="E1" s="213"/>
      <c r="F1" s="213"/>
      <c r="G1" s="213"/>
    </row>
    <row r="2" spans="1:7" s="2" customFormat="1" ht="21.75" customHeight="1" x14ac:dyDescent="0.35">
      <c r="A2" s="214" t="s">
        <v>553</v>
      </c>
      <c r="B2" s="215"/>
      <c r="C2" s="215"/>
      <c r="D2" s="215"/>
      <c r="E2" s="215"/>
      <c r="F2" s="215"/>
      <c r="G2" s="215"/>
    </row>
    <row r="3" spans="1:7" s="1" customFormat="1" ht="14" x14ac:dyDescent="0.3">
      <c r="A3" s="216" t="s">
        <v>546</v>
      </c>
      <c r="B3" s="216"/>
      <c r="C3" s="216"/>
      <c r="D3" s="216"/>
      <c r="E3" s="216"/>
      <c r="F3" s="216"/>
      <c r="G3" s="216"/>
    </row>
    <row r="4" spans="1:7" s="1" customFormat="1" ht="14" x14ac:dyDescent="0.3">
      <c r="A4" s="217" t="s">
        <v>30</v>
      </c>
      <c r="B4" s="217"/>
      <c r="C4" s="217"/>
      <c r="D4" s="217"/>
      <c r="E4" s="217"/>
      <c r="F4" s="217"/>
      <c r="G4" s="217"/>
    </row>
    <row r="5" spans="1:7" ht="22.25" customHeight="1" x14ac:dyDescent="0.35">
      <c r="A5" s="206" t="s">
        <v>0</v>
      </c>
      <c r="B5" s="206" t="s">
        <v>50</v>
      </c>
      <c r="C5" s="210" t="s">
        <v>112</v>
      </c>
      <c r="D5" s="211"/>
      <c r="E5" s="211"/>
      <c r="F5" s="212"/>
      <c r="G5" s="218" t="s">
        <v>13</v>
      </c>
    </row>
    <row r="6" spans="1:7" ht="21.65" customHeight="1" x14ac:dyDescent="0.35">
      <c r="A6" s="207"/>
      <c r="B6" s="207"/>
      <c r="C6" s="275" t="s">
        <v>65</v>
      </c>
      <c r="D6" s="275" t="s">
        <v>113</v>
      </c>
      <c r="E6" s="277" t="s">
        <v>25</v>
      </c>
      <c r="F6" s="278"/>
      <c r="G6" s="219"/>
    </row>
    <row r="7" spans="1:7" ht="18" customHeight="1" x14ac:dyDescent="0.35">
      <c r="A7" s="208"/>
      <c r="B7" s="208"/>
      <c r="C7" s="276"/>
      <c r="D7" s="276"/>
      <c r="E7" s="153" t="s">
        <v>114</v>
      </c>
      <c r="F7" s="153" t="s">
        <v>115</v>
      </c>
      <c r="G7" s="220"/>
    </row>
    <row r="8" spans="1:7" ht="21.65" customHeight="1" x14ac:dyDescent="0.35">
      <c r="A8" s="4">
        <v>1</v>
      </c>
      <c r="B8" s="4">
        <v>2</v>
      </c>
      <c r="C8" s="4">
        <v>7</v>
      </c>
      <c r="D8" s="4">
        <v>8</v>
      </c>
      <c r="E8" s="4">
        <v>9</v>
      </c>
      <c r="F8" s="4">
        <v>10</v>
      </c>
      <c r="G8" s="4">
        <v>11</v>
      </c>
    </row>
    <row r="9" spans="1:7" ht="21.65" customHeight="1" x14ac:dyDescent="0.35">
      <c r="A9" s="5"/>
      <c r="B9" s="5" t="s">
        <v>53</v>
      </c>
      <c r="C9" s="7">
        <f>+C10</f>
        <v>31</v>
      </c>
      <c r="D9" s="7">
        <f>+D10</f>
        <v>497350</v>
      </c>
      <c r="E9" s="7">
        <f t="shared" ref="E9" si="0">+E10</f>
        <v>416350</v>
      </c>
      <c r="F9" s="7">
        <f>+F16</f>
        <v>81000</v>
      </c>
      <c r="G9" s="3"/>
    </row>
    <row r="10" spans="1:7" ht="21.65" customHeight="1" x14ac:dyDescent="0.35">
      <c r="A10" s="5" t="s">
        <v>39</v>
      </c>
      <c r="B10" s="10" t="s">
        <v>74</v>
      </c>
      <c r="C10" s="7">
        <f>+C11+C16+C19</f>
        <v>31</v>
      </c>
      <c r="D10" s="7">
        <f>+D11+D16+D19</f>
        <v>497350</v>
      </c>
      <c r="E10" s="7">
        <f>+E11+E16+E19</f>
        <v>416350</v>
      </c>
      <c r="F10" s="154"/>
      <c r="G10" s="3"/>
    </row>
    <row r="11" spans="1:7" ht="21.65" customHeight="1" x14ac:dyDescent="0.35">
      <c r="A11" s="11" t="s">
        <v>33</v>
      </c>
      <c r="B11" s="12" t="s">
        <v>54</v>
      </c>
      <c r="C11" s="14">
        <f>+C12+C14</f>
        <v>12</v>
      </c>
      <c r="D11" s="14">
        <f>+'NSĐP 26-30'!M13</f>
        <v>77700</v>
      </c>
      <c r="E11" s="14">
        <f>+D11</f>
        <v>77700</v>
      </c>
      <c r="F11" s="154"/>
      <c r="G11" s="15"/>
    </row>
    <row r="12" spans="1:7" ht="33" customHeight="1" x14ac:dyDescent="0.35">
      <c r="A12" s="16">
        <v>1</v>
      </c>
      <c r="B12" s="17" t="s">
        <v>55</v>
      </c>
      <c r="C12" s="19">
        <f>'NSĐP 26-30'!Q13</f>
        <v>11</v>
      </c>
      <c r="D12" s="19">
        <f>+D11-D14</f>
        <v>60200</v>
      </c>
      <c r="E12" s="21">
        <f>+D12</f>
        <v>60200</v>
      </c>
      <c r="F12" s="22"/>
      <c r="G12" s="18"/>
    </row>
    <row r="13" spans="1:7" ht="21.65" customHeight="1" x14ac:dyDescent="0.35">
      <c r="A13" s="16">
        <v>2</v>
      </c>
      <c r="B13" s="17" t="s">
        <v>56</v>
      </c>
      <c r="C13" s="19"/>
      <c r="D13" s="19"/>
      <c r="E13" s="21"/>
      <c r="F13" s="22"/>
      <c r="G13" s="18"/>
    </row>
    <row r="14" spans="1:7" ht="21.65" customHeight="1" x14ac:dyDescent="0.35">
      <c r="A14" s="16">
        <v>3</v>
      </c>
      <c r="B14" s="17" t="s">
        <v>57</v>
      </c>
      <c r="C14" s="19">
        <f>'NSĐP 26-30'!Q36</f>
        <v>1</v>
      </c>
      <c r="D14" s="19">
        <f>+'NSĐP 26-30'!M37</f>
        <v>17500</v>
      </c>
      <c r="E14" s="19">
        <f>+D14</f>
        <v>17500</v>
      </c>
      <c r="F14" s="22"/>
      <c r="G14" s="18"/>
    </row>
    <row r="15" spans="1:7" ht="21.65" customHeight="1" x14ac:dyDescent="0.35">
      <c r="A15" s="16">
        <v>4</v>
      </c>
      <c r="B15" s="17" t="s">
        <v>58</v>
      </c>
      <c r="C15" s="19"/>
      <c r="D15" s="19"/>
      <c r="E15" s="19"/>
      <c r="F15" s="22"/>
      <c r="G15" s="18"/>
    </row>
    <row r="16" spans="1:7" ht="21.65" customHeight="1" x14ac:dyDescent="0.35">
      <c r="A16" s="5" t="s">
        <v>35</v>
      </c>
      <c r="B16" s="24" t="s">
        <v>59</v>
      </c>
      <c r="C16" s="25">
        <f>+C17+C18</f>
        <v>5</v>
      </c>
      <c r="D16" s="25">
        <f>+D17+D18</f>
        <v>279000</v>
      </c>
      <c r="E16" s="25">
        <f t="shared" ref="E16:F16" si="1">+E17+E18</f>
        <v>198000</v>
      </c>
      <c r="F16" s="25">
        <f t="shared" si="1"/>
        <v>81000</v>
      </c>
      <c r="G16" s="3"/>
    </row>
    <row r="17" spans="1:7" ht="21.65" customHeight="1" x14ac:dyDescent="0.35">
      <c r="A17" s="16">
        <v>1</v>
      </c>
      <c r="B17" s="17" t="s">
        <v>102</v>
      </c>
      <c r="C17" s="19">
        <f>'NSTW 26-30'!Q13</f>
        <v>1</v>
      </c>
      <c r="D17" s="19">
        <f>+'NSTW 26-30'!M13</f>
        <v>198000</v>
      </c>
      <c r="E17" s="19">
        <f>+D17</f>
        <v>198000</v>
      </c>
      <c r="F17" s="22"/>
      <c r="G17" s="18"/>
    </row>
    <row r="18" spans="1:7" ht="21.65" customHeight="1" x14ac:dyDescent="0.35">
      <c r="A18" s="16">
        <v>2</v>
      </c>
      <c r="B18" s="17" t="s">
        <v>45</v>
      </c>
      <c r="C18" s="19">
        <f>'ODA 26-30'!AD15</f>
        <v>4</v>
      </c>
      <c r="D18" s="19">
        <f>+'ODA 26-30'!V15</f>
        <v>81000</v>
      </c>
      <c r="E18" s="19"/>
      <c r="F18" s="21">
        <f>+D18</f>
        <v>81000</v>
      </c>
      <c r="G18" s="18"/>
    </row>
    <row r="19" spans="1:7" s="26" customFormat="1" ht="21.65" customHeight="1" x14ac:dyDescent="0.35">
      <c r="A19" s="5" t="s">
        <v>48</v>
      </c>
      <c r="B19" s="24" t="s">
        <v>61</v>
      </c>
      <c r="C19" s="25">
        <f>SUM(C20:C22)</f>
        <v>14</v>
      </c>
      <c r="D19" s="25">
        <f>SUM(D20:D22)</f>
        <v>140650</v>
      </c>
      <c r="E19" s="25">
        <f>SUM(E20:E22)</f>
        <v>140650</v>
      </c>
      <c r="F19" s="25"/>
      <c r="G19" s="25"/>
    </row>
    <row r="20" spans="1:7" ht="45.65" customHeight="1" x14ac:dyDescent="0.35">
      <c r="A20" s="16">
        <v>1</v>
      </c>
      <c r="B20" s="17" t="s">
        <v>46</v>
      </c>
      <c r="C20" s="19">
        <f>'CTMTQG 26-30'!Q14</f>
        <v>8</v>
      </c>
      <c r="D20" s="19">
        <f>+'CTMTQG 26-30'!M14</f>
        <v>86550</v>
      </c>
      <c r="E20" s="19">
        <f>+D20</f>
        <v>86550</v>
      </c>
      <c r="F20" s="22"/>
      <c r="G20" s="18"/>
    </row>
    <row r="21" spans="1:7" ht="28" x14ac:dyDescent="0.35">
      <c r="A21" s="16">
        <v>2</v>
      </c>
      <c r="B21" s="17" t="s">
        <v>62</v>
      </c>
      <c r="C21" s="19">
        <f>'CTMTQG 26-30'!Q34</f>
        <v>1</v>
      </c>
      <c r="D21" s="19">
        <f>+'CTMTQG 26-30'!M34</f>
        <v>20000</v>
      </c>
      <c r="E21" s="19">
        <f t="shared" ref="E21:E22" si="2">+D21</f>
        <v>20000</v>
      </c>
      <c r="F21" s="22"/>
      <c r="G21" s="18"/>
    </row>
    <row r="22" spans="1:7" ht="30" customHeight="1" x14ac:dyDescent="0.35">
      <c r="A22" s="16">
        <v>3</v>
      </c>
      <c r="B22" s="17" t="s">
        <v>49</v>
      </c>
      <c r="C22" s="19">
        <f>'CTMTQG 26-30'!Q38</f>
        <v>5</v>
      </c>
      <c r="D22" s="19">
        <f>+'CTMTQG 26-30'!M38</f>
        <v>34100</v>
      </c>
      <c r="E22" s="19">
        <f t="shared" si="2"/>
        <v>34100</v>
      </c>
      <c r="F22" s="22"/>
      <c r="G22" s="18"/>
    </row>
    <row r="23" spans="1:7" ht="45.65" customHeight="1" x14ac:dyDescent="0.35">
      <c r="A23" s="5" t="s">
        <v>40</v>
      </c>
      <c r="B23" s="28" t="s">
        <v>111</v>
      </c>
      <c r="C23" s="30"/>
      <c r="D23" s="30"/>
      <c r="E23" s="31"/>
      <c r="F23" s="31"/>
      <c r="G23" s="29"/>
    </row>
  </sheetData>
  <mergeCells count="11">
    <mergeCell ref="A1:G1"/>
    <mergeCell ref="A2:G2"/>
    <mergeCell ref="A3:G3"/>
    <mergeCell ref="A4:G4"/>
    <mergeCell ref="A5:A7"/>
    <mergeCell ref="B5:B7"/>
    <mergeCell ref="C5:F5"/>
    <mergeCell ref="G5:G7"/>
    <mergeCell ref="C6:C7"/>
    <mergeCell ref="D6:D7"/>
    <mergeCell ref="E6:F6"/>
  </mergeCells>
  <pageMargins left="0.70866141732283472" right="0.70866141732283472" top="0.35433070866141736" bottom="0.15748031496062992" header="0.31496062992125984" footer="0.31496062992125984"/>
  <pageSetup paperSize="9" fitToHeight="0" orientation="landscape" r:id="rId1"/>
  <headerFooter>
    <oddHeader>&amp;C&amp;"+,Thường"&amp;12&amp;P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2"/>
  <sheetViews>
    <sheetView tabSelected="1" view="pageBreakPreview" zoomScale="60" zoomScaleNormal="70" workbookViewId="0">
      <selection activeCell="B19" sqref="B19"/>
    </sheetView>
  </sheetViews>
  <sheetFormatPr defaultColWidth="9.08984375" defaultRowHeight="15.5" x14ac:dyDescent="0.35"/>
  <cols>
    <col min="1" max="1" width="5.453125" style="63" customWidth="1"/>
    <col min="2" max="2" width="62.453125" style="64" customWidth="1"/>
    <col min="3" max="3" width="9.90625" style="64" customWidth="1"/>
    <col min="4" max="4" width="12" style="64" customWidth="1"/>
    <col min="5" max="6" width="9.08984375" style="155"/>
    <col min="7" max="7" width="15.453125" style="64" customWidth="1"/>
    <col min="8" max="8" width="12.08984375" style="64" customWidth="1"/>
    <col min="9" max="12" width="13" style="64" customWidth="1"/>
    <col min="13" max="13" width="11.08984375" style="64" customWidth="1"/>
    <col min="14" max="16384" width="9.08984375" style="64"/>
  </cols>
  <sheetData>
    <row r="1" spans="1:17" s="65" customFormat="1" ht="15" x14ac:dyDescent="0.3">
      <c r="A1" s="253" t="s">
        <v>487</v>
      </c>
      <c r="B1" s="253"/>
      <c r="C1" s="253"/>
      <c r="D1" s="253"/>
      <c r="E1" s="253"/>
      <c r="F1" s="253"/>
      <c r="G1" s="253"/>
      <c r="H1" s="253"/>
      <c r="I1" s="253"/>
      <c r="J1" s="253"/>
      <c r="K1" s="253"/>
      <c r="L1" s="253"/>
      <c r="M1" s="253"/>
      <c r="N1" s="253"/>
      <c r="O1" s="253"/>
      <c r="P1" s="253"/>
    </row>
    <row r="2" spans="1:17" ht="33" customHeight="1" x14ac:dyDescent="0.35">
      <c r="A2" s="249" t="s">
        <v>550</v>
      </c>
      <c r="B2" s="250"/>
      <c r="C2" s="250"/>
      <c r="D2" s="250"/>
      <c r="E2" s="250"/>
      <c r="F2" s="250"/>
      <c r="G2" s="250"/>
      <c r="H2" s="250"/>
      <c r="I2" s="250"/>
      <c r="J2" s="250"/>
      <c r="K2" s="250"/>
      <c r="L2" s="250"/>
      <c r="M2" s="250"/>
      <c r="N2" s="250"/>
      <c r="O2" s="250"/>
      <c r="P2" s="250"/>
    </row>
    <row r="3" spans="1:17" x14ac:dyDescent="0.35">
      <c r="A3" s="251" t="str">
        <f>+'TH nhu cau 26-30'!A3:G3</f>
        <v>(Kèm theo Nghị quyết số: 46 /NQ-HĐND ngày  29 tháng 10 năm 2024 của HĐND huyện Tủa Chùa</v>
      </c>
      <c r="B3" s="251"/>
      <c r="C3" s="251"/>
      <c r="D3" s="251"/>
      <c r="E3" s="251"/>
      <c r="F3" s="251"/>
      <c r="G3" s="251"/>
      <c r="H3" s="251"/>
      <c r="I3" s="251"/>
      <c r="J3" s="251"/>
      <c r="K3" s="251"/>
      <c r="L3" s="251"/>
      <c r="M3" s="251"/>
      <c r="N3" s="251"/>
      <c r="O3" s="251"/>
      <c r="P3" s="251"/>
    </row>
    <row r="4" spans="1:17" x14ac:dyDescent="0.35">
      <c r="A4" s="252" t="s">
        <v>30</v>
      </c>
      <c r="B4" s="252"/>
      <c r="C4" s="252"/>
      <c r="D4" s="252"/>
      <c r="E4" s="252"/>
      <c r="F4" s="252"/>
      <c r="G4" s="252"/>
      <c r="H4" s="252"/>
      <c r="I4" s="252"/>
      <c r="J4" s="252"/>
      <c r="K4" s="252"/>
      <c r="L4" s="252"/>
      <c r="M4" s="252"/>
      <c r="N4" s="252"/>
      <c r="O4" s="252"/>
      <c r="P4" s="252"/>
    </row>
    <row r="5" spans="1:17" ht="15.75" customHeight="1" x14ac:dyDescent="0.35">
      <c r="A5" s="279" t="s">
        <v>0</v>
      </c>
      <c r="B5" s="279" t="s">
        <v>1</v>
      </c>
      <c r="C5" s="280" t="s">
        <v>76</v>
      </c>
      <c r="D5" s="279" t="s">
        <v>2</v>
      </c>
      <c r="E5" s="286" t="s">
        <v>3</v>
      </c>
      <c r="F5" s="287"/>
      <c r="G5" s="280" t="s">
        <v>4</v>
      </c>
      <c r="H5" s="279" t="s">
        <v>116</v>
      </c>
      <c r="I5" s="279"/>
      <c r="J5" s="279"/>
      <c r="K5" s="279" t="s">
        <v>117</v>
      </c>
      <c r="L5" s="279"/>
      <c r="M5" s="286" t="s">
        <v>118</v>
      </c>
      <c r="N5" s="290"/>
      <c r="O5" s="287"/>
      <c r="P5" s="279" t="s">
        <v>13</v>
      </c>
    </row>
    <row r="6" spans="1:17" ht="36.75" customHeight="1" x14ac:dyDescent="0.35">
      <c r="A6" s="279"/>
      <c r="B6" s="279"/>
      <c r="C6" s="281"/>
      <c r="D6" s="279"/>
      <c r="E6" s="288"/>
      <c r="F6" s="289"/>
      <c r="G6" s="281"/>
      <c r="H6" s="279"/>
      <c r="I6" s="279"/>
      <c r="J6" s="279"/>
      <c r="K6" s="279"/>
      <c r="L6" s="279"/>
      <c r="M6" s="288"/>
      <c r="N6" s="291"/>
      <c r="O6" s="289"/>
      <c r="P6" s="279"/>
    </row>
    <row r="7" spans="1:17" ht="15.75" customHeight="1" x14ac:dyDescent="0.35">
      <c r="A7" s="279"/>
      <c r="B7" s="279"/>
      <c r="C7" s="281"/>
      <c r="D7" s="279"/>
      <c r="E7" s="280" t="s">
        <v>14</v>
      </c>
      <c r="F7" s="280" t="s">
        <v>15</v>
      </c>
      <c r="G7" s="281"/>
      <c r="H7" s="279" t="s">
        <v>16</v>
      </c>
      <c r="I7" s="279" t="s">
        <v>17</v>
      </c>
      <c r="J7" s="279"/>
      <c r="K7" s="279" t="s">
        <v>18</v>
      </c>
      <c r="L7" s="279" t="s">
        <v>19</v>
      </c>
      <c r="M7" s="280" t="s">
        <v>23</v>
      </c>
      <c r="N7" s="292" t="s">
        <v>24</v>
      </c>
      <c r="O7" s="292"/>
      <c r="P7" s="279"/>
    </row>
    <row r="8" spans="1:17" ht="15.75" customHeight="1" x14ac:dyDescent="0.35">
      <c r="A8" s="279"/>
      <c r="B8" s="279"/>
      <c r="C8" s="281"/>
      <c r="D8" s="279"/>
      <c r="E8" s="281"/>
      <c r="F8" s="281"/>
      <c r="G8" s="281"/>
      <c r="H8" s="279"/>
      <c r="I8" s="279" t="s">
        <v>18</v>
      </c>
      <c r="J8" s="279" t="s">
        <v>19</v>
      </c>
      <c r="K8" s="279"/>
      <c r="L8" s="279"/>
      <c r="M8" s="281"/>
      <c r="N8" s="283" t="s">
        <v>26</v>
      </c>
      <c r="O8" s="283" t="s">
        <v>27</v>
      </c>
      <c r="P8" s="279"/>
    </row>
    <row r="9" spans="1:17" ht="15.75" customHeight="1" x14ac:dyDescent="0.35">
      <c r="A9" s="279"/>
      <c r="B9" s="279"/>
      <c r="C9" s="281"/>
      <c r="D9" s="279"/>
      <c r="E9" s="281"/>
      <c r="F9" s="281"/>
      <c r="G9" s="281"/>
      <c r="H9" s="279"/>
      <c r="I9" s="279"/>
      <c r="J9" s="279"/>
      <c r="K9" s="279"/>
      <c r="L9" s="279"/>
      <c r="M9" s="281"/>
      <c r="N9" s="284"/>
      <c r="O9" s="284"/>
      <c r="P9" s="279"/>
    </row>
    <row r="10" spans="1:17" x14ac:dyDescent="0.35">
      <c r="A10" s="279"/>
      <c r="B10" s="279"/>
      <c r="C10" s="281"/>
      <c r="D10" s="279"/>
      <c r="E10" s="281"/>
      <c r="F10" s="281"/>
      <c r="G10" s="281"/>
      <c r="H10" s="279"/>
      <c r="I10" s="279"/>
      <c r="J10" s="279"/>
      <c r="K10" s="279"/>
      <c r="L10" s="279"/>
      <c r="M10" s="281"/>
      <c r="N10" s="284"/>
      <c r="O10" s="284"/>
      <c r="P10" s="279"/>
    </row>
    <row r="11" spans="1:17" ht="32.4" customHeight="1" x14ac:dyDescent="0.35">
      <c r="A11" s="279"/>
      <c r="B11" s="279"/>
      <c r="C11" s="282"/>
      <c r="D11" s="279"/>
      <c r="E11" s="282"/>
      <c r="F11" s="282"/>
      <c r="G11" s="282"/>
      <c r="H11" s="279"/>
      <c r="I11" s="279"/>
      <c r="J11" s="279"/>
      <c r="K11" s="279"/>
      <c r="L11" s="279"/>
      <c r="M11" s="282"/>
      <c r="N11" s="285"/>
      <c r="O11" s="285"/>
      <c r="P11" s="279"/>
    </row>
    <row r="12" spans="1:17" ht="24.65" customHeight="1" x14ac:dyDescent="0.35">
      <c r="A12" s="156">
        <v>1</v>
      </c>
      <c r="B12" s="156">
        <v>2</v>
      </c>
      <c r="C12" s="156">
        <v>3</v>
      </c>
      <c r="D12" s="156">
        <v>4</v>
      </c>
      <c r="E12" s="156">
        <v>5</v>
      </c>
      <c r="F12" s="156">
        <v>6</v>
      </c>
      <c r="G12" s="156">
        <v>7</v>
      </c>
      <c r="H12" s="156">
        <v>8</v>
      </c>
      <c r="I12" s="156">
        <v>9</v>
      </c>
      <c r="J12" s="156">
        <v>10</v>
      </c>
      <c r="K12" s="156">
        <v>11</v>
      </c>
      <c r="L12" s="156">
        <v>12</v>
      </c>
      <c r="M12" s="156">
        <v>13</v>
      </c>
      <c r="N12" s="156">
        <v>14</v>
      </c>
      <c r="O12" s="156">
        <v>15</v>
      </c>
      <c r="P12" s="156">
        <v>16</v>
      </c>
    </row>
    <row r="13" spans="1:17" s="65" customFormat="1" ht="24" customHeight="1" x14ac:dyDescent="0.3">
      <c r="A13" s="157"/>
      <c r="B13" s="157" t="s">
        <v>400</v>
      </c>
      <c r="C13" s="157"/>
      <c r="D13" s="157"/>
      <c r="E13" s="157"/>
      <c r="F13" s="157"/>
      <c r="G13" s="157"/>
      <c r="H13" s="157"/>
      <c r="I13" s="157"/>
      <c r="J13" s="157"/>
      <c r="K13" s="157"/>
      <c r="L13" s="157"/>
      <c r="M13" s="157">
        <f>+M14+M20+M37</f>
        <v>77700</v>
      </c>
      <c r="N13" s="157"/>
      <c r="O13" s="157"/>
      <c r="P13" s="157"/>
      <c r="Q13" s="65">
        <f>SUM(Q14:Q35)</f>
        <v>11</v>
      </c>
    </row>
    <row r="14" spans="1:17" s="66" customFormat="1" ht="31.5" customHeight="1" x14ac:dyDescent="0.35">
      <c r="A14" s="67" t="s">
        <v>39</v>
      </c>
      <c r="B14" s="68" t="s">
        <v>491</v>
      </c>
      <c r="C14" s="68"/>
      <c r="D14" s="69"/>
      <c r="E14" s="67"/>
      <c r="F14" s="67"/>
      <c r="G14" s="69"/>
      <c r="H14" s="69"/>
      <c r="I14" s="69"/>
      <c r="J14" s="69"/>
      <c r="K14" s="69"/>
      <c r="L14" s="70"/>
      <c r="M14" s="70">
        <f>+M15</f>
        <v>9000</v>
      </c>
      <c r="N14" s="69"/>
      <c r="O14" s="69"/>
      <c r="P14" s="69"/>
    </row>
    <row r="15" spans="1:17" s="71" customFormat="1" x14ac:dyDescent="0.35">
      <c r="A15" s="72" t="s">
        <v>33</v>
      </c>
      <c r="B15" s="73" t="s">
        <v>513</v>
      </c>
      <c r="C15" s="73"/>
      <c r="D15" s="74"/>
      <c r="E15" s="72"/>
      <c r="F15" s="72"/>
      <c r="G15" s="74"/>
      <c r="H15" s="74"/>
      <c r="I15" s="74"/>
      <c r="J15" s="74"/>
      <c r="K15" s="74"/>
      <c r="L15" s="74"/>
      <c r="M15" s="75">
        <f>+M16</f>
        <v>9000</v>
      </c>
      <c r="N15" s="74"/>
      <c r="O15" s="74"/>
      <c r="P15" s="74"/>
      <c r="Q15" s="71">
        <f>A19</f>
        <v>2</v>
      </c>
    </row>
    <row r="16" spans="1:17" s="66" customFormat="1" ht="15" x14ac:dyDescent="0.35">
      <c r="A16" s="67">
        <v>1</v>
      </c>
      <c r="B16" s="68" t="s">
        <v>120</v>
      </c>
      <c r="C16" s="68"/>
      <c r="D16" s="69"/>
      <c r="E16" s="67"/>
      <c r="F16" s="67"/>
      <c r="G16" s="69"/>
      <c r="H16" s="69"/>
      <c r="I16" s="69"/>
      <c r="J16" s="69"/>
      <c r="K16" s="69"/>
      <c r="L16" s="69"/>
      <c r="M16" s="70">
        <f>+M17</f>
        <v>9000</v>
      </c>
      <c r="N16" s="69"/>
      <c r="O16" s="69"/>
      <c r="P16" s="69"/>
    </row>
    <row r="17" spans="1:17" s="66" customFormat="1" ht="30" x14ac:dyDescent="0.35">
      <c r="A17" s="67" t="s">
        <v>90</v>
      </c>
      <c r="B17" s="68" t="s">
        <v>121</v>
      </c>
      <c r="C17" s="68"/>
      <c r="D17" s="69"/>
      <c r="E17" s="67"/>
      <c r="F17" s="67"/>
      <c r="G17" s="69"/>
      <c r="H17" s="69"/>
      <c r="I17" s="69"/>
      <c r="J17" s="69"/>
      <c r="K17" s="69"/>
      <c r="L17" s="69"/>
      <c r="M17" s="70">
        <f>SUM(M18:M19)</f>
        <v>9000</v>
      </c>
      <c r="N17" s="69"/>
      <c r="O17" s="69"/>
      <c r="P17" s="69"/>
    </row>
    <row r="18" spans="1:17" s="77" customFormat="1" ht="31" x14ac:dyDescent="0.35">
      <c r="A18" s="78">
        <v>1</v>
      </c>
      <c r="B18" s="79" t="s">
        <v>551</v>
      </c>
      <c r="C18" s="81" t="s">
        <v>41</v>
      </c>
      <c r="D18" s="158" t="s">
        <v>462</v>
      </c>
      <c r="E18" s="78">
        <v>2027</v>
      </c>
      <c r="F18" s="78">
        <v>2029</v>
      </c>
      <c r="G18" s="81" t="s">
        <v>492</v>
      </c>
      <c r="H18" s="82"/>
      <c r="I18" s="82"/>
      <c r="J18" s="82"/>
      <c r="K18" s="82"/>
      <c r="L18" s="82"/>
      <c r="M18" s="159">
        <v>5000</v>
      </c>
      <c r="N18" s="82"/>
      <c r="O18" s="82"/>
      <c r="P18" s="82"/>
      <c r="Q18" s="160"/>
    </row>
    <row r="19" spans="1:17" s="77" customFormat="1" ht="31" x14ac:dyDescent="0.35">
      <c r="A19" s="78">
        <v>2</v>
      </c>
      <c r="B19" s="79" t="s">
        <v>552</v>
      </c>
      <c r="C19" s="81" t="s">
        <v>41</v>
      </c>
      <c r="D19" s="158" t="s">
        <v>462</v>
      </c>
      <c r="E19" s="78">
        <v>2027</v>
      </c>
      <c r="F19" s="78">
        <v>2029</v>
      </c>
      <c r="G19" s="78" t="s">
        <v>538</v>
      </c>
      <c r="H19" s="82"/>
      <c r="I19" s="82"/>
      <c r="J19" s="82"/>
      <c r="K19" s="82"/>
      <c r="L19" s="82"/>
      <c r="M19" s="159">
        <v>4000</v>
      </c>
      <c r="N19" s="82"/>
      <c r="O19" s="82"/>
      <c r="P19" s="82"/>
      <c r="Q19" s="160"/>
    </row>
    <row r="20" spans="1:17" s="77" customFormat="1" ht="24" customHeight="1" x14ac:dyDescent="0.35">
      <c r="A20" s="67" t="s">
        <v>40</v>
      </c>
      <c r="B20" s="68" t="s">
        <v>493</v>
      </c>
      <c r="C20" s="87"/>
      <c r="D20" s="82"/>
      <c r="E20" s="78"/>
      <c r="F20" s="78"/>
      <c r="G20" s="82"/>
      <c r="H20" s="82"/>
      <c r="I20" s="82"/>
      <c r="J20" s="82"/>
      <c r="K20" s="82"/>
      <c r="L20" s="82"/>
      <c r="M20" s="70">
        <f>+M21+M28</f>
        <v>51200</v>
      </c>
      <c r="N20" s="82"/>
      <c r="O20" s="82"/>
      <c r="P20" s="82"/>
    </row>
    <row r="21" spans="1:17" s="71" customFormat="1" x14ac:dyDescent="0.35">
      <c r="A21" s="72" t="s">
        <v>33</v>
      </c>
      <c r="B21" s="73" t="s">
        <v>454</v>
      </c>
      <c r="C21" s="73"/>
      <c r="D21" s="74"/>
      <c r="E21" s="72"/>
      <c r="F21" s="72"/>
      <c r="G21" s="74"/>
      <c r="H21" s="74"/>
      <c r="I21" s="74"/>
      <c r="J21" s="74"/>
      <c r="K21" s="74"/>
      <c r="L21" s="74"/>
      <c r="M21" s="75">
        <f>M22</f>
        <v>7500</v>
      </c>
      <c r="N21" s="74"/>
      <c r="O21" s="74"/>
      <c r="P21" s="74"/>
    </row>
    <row r="22" spans="1:17" s="66" customFormat="1" ht="15" x14ac:dyDescent="0.35">
      <c r="A22" s="67">
        <v>1</v>
      </c>
      <c r="B22" s="68" t="s">
        <v>120</v>
      </c>
      <c r="C22" s="68"/>
      <c r="D22" s="69"/>
      <c r="E22" s="67"/>
      <c r="F22" s="67"/>
      <c r="G22" s="69"/>
      <c r="H22" s="69"/>
      <c r="I22" s="69"/>
      <c r="J22" s="69"/>
      <c r="K22" s="69"/>
      <c r="L22" s="69"/>
      <c r="M22" s="70">
        <f>+M23</f>
        <v>7500</v>
      </c>
      <c r="N22" s="69"/>
      <c r="O22" s="69"/>
      <c r="P22" s="69"/>
      <c r="Q22" s="66">
        <f>A26</f>
        <v>3</v>
      </c>
    </row>
    <row r="23" spans="1:17" s="66" customFormat="1" ht="30" x14ac:dyDescent="0.35">
      <c r="A23" s="67" t="s">
        <v>90</v>
      </c>
      <c r="B23" s="68" t="s">
        <v>121</v>
      </c>
      <c r="C23" s="68"/>
      <c r="D23" s="69"/>
      <c r="E23" s="67"/>
      <c r="F23" s="67"/>
      <c r="G23" s="69"/>
      <c r="H23" s="69"/>
      <c r="I23" s="69"/>
      <c r="J23" s="69"/>
      <c r="K23" s="69"/>
      <c r="L23" s="69"/>
      <c r="M23" s="70">
        <f>SUM(M24:M26)</f>
        <v>7500</v>
      </c>
      <c r="N23" s="69"/>
      <c r="O23" s="69"/>
      <c r="P23" s="69"/>
    </row>
    <row r="24" spans="1:17" s="77" customFormat="1" ht="23.4" customHeight="1" x14ac:dyDescent="0.35">
      <c r="A24" s="78">
        <v>1</v>
      </c>
      <c r="B24" s="79" t="s">
        <v>455</v>
      </c>
      <c r="C24" s="81" t="s">
        <v>41</v>
      </c>
      <c r="D24" s="81" t="s">
        <v>261</v>
      </c>
      <c r="E24" s="78">
        <v>2026</v>
      </c>
      <c r="F24" s="78">
        <v>2027</v>
      </c>
      <c r="G24" s="81" t="s">
        <v>456</v>
      </c>
      <c r="H24" s="82"/>
      <c r="I24" s="82"/>
      <c r="J24" s="82"/>
      <c r="K24" s="82"/>
      <c r="L24" s="82"/>
      <c r="M24" s="159">
        <v>3000</v>
      </c>
      <c r="N24" s="82"/>
      <c r="O24" s="82"/>
      <c r="P24" s="82"/>
    </row>
    <row r="25" spans="1:17" s="161" customFormat="1" ht="23.4" customHeight="1" x14ac:dyDescent="0.35">
      <c r="A25" s="78">
        <v>2</v>
      </c>
      <c r="B25" s="162" t="s">
        <v>457</v>
      </c>
      <c r="C25" s="81" t="s">
        <v>41</v>
      </c>
      <c r="D25" s="81" t="s">
        <v>261</v>
      </c>
      <c r="E25" s="78">
        <v>2027</v>
      </c>
      <c r="F25" s="78">
        <v>2028</v>
      </c>
      <c r="G25" s="81" t="s">
        <v>458</v>
      </c>
      <c r="H25" s="82"/>
      <c r="I25" s="82"/>
      <c r="J25" s="82"/>
      <c r="K25" s="82"/>
      <c r="L25" s="82"/>
      <c r="M25" s="159">
        <v>1000</v>
      </c>
      <c r="N25" s="82"/>
      <c r="O25" s="82"/>
      <c r="P25" s="82"/>
    </row>
    <row r="26" spans="1:17" s="77" customFormat="1" ht="31" x14ac:dyDescent="0.35">
      <c r="A26" s="78">
        <v>3</v>
      </c>
      <c r="B26" s="79" t="s">
        <v>460</v>
      </c>
      <c r="C26" s="81" t="s">
        <v>41</v>
      </c>
      <c r="D26" s="158" t="s">
        <v>261</v>
      </c>
      <c r="E26" s="78">
        <v>2028</v>
      </c>
      <c r="F26" s="78">
        <v>2029</v>
      </c>
      <c r="G26" s="78" t="s">
        <v>461</v>
      </c>
      <c r="H26" s="82"/>
      <c r="I26" s="82"/>
      <c r="J26" s="82"/>
      <c r="K26" s="82"/>
      <c r="L26" s="82"/>
      <c r="M26" s="159">
        <v>3500</v>
      </c>
      <c r="N26" s="82"/>
      <c r="O26" s="82"/>
      <c r="P26" s="82"/>
    </row>
    <row r="27" spans="1:17" s="77" customFormat="1" ht="24" customHeight="1" x14ac:dyDescent="0.35">
      <c r="A27" s="72" t="s">
        <v>398</v>
      </c>
      <c r="B27" s="73" t="s">
        <v>463</v>
      </c>
      <c r="C27" s="87"/>
      <c r="D27" s="82"/>
      <c r="E27" s="78"/>
      <c r="F27" s="78"/>
      <c r="G27" s="82"/>
      <c r="H27" s="82"/>
      <c r="I27" s="82"/>
      <c r="J27" s="82"/>
      <c r="K27" s="82"/>
      <c r="L27" s="82"/>
      <c r="M27" s="70">
        <f>+M28</f>
        <v>43700</v>
      </c>
      <c r="N27" s="82"/>
      <c r="O27" s="82"/>
      <c r="P27" s="82"/>
    </row>
    <row r="28" spans="1:17" s="77" customFormat="1" ht="24" customHeight="1" x14ac:dyDescent="0.35">
      <c r="A28" s="67">
        <v>1</v>
      </c>
      <c r="B28" s="68" t="s">
        <v>120</v>
      </c>
      <c r="C28" s="87"/>
      <c r="D28" s="82"/>
      <c r="E28" s="78"/>
      <c r="F28" s="78"/>
      <c r="G28" s="82"/>
      <c r="H28" s="82"/>
      <c r="I28" s="82"/>
      <c r="J28" s="82"/>
      <c r="K28" s="82"/>
      <c r="L28" s="82"/>
      <c r="M28" s="70">
        <f>+M29</f>
        <v>43700</v>
      </c>
      <c r="N28" s="82"/>
      <c r="O28" s="82"/>
      <c r="P28" s="82"/>
      <c r="Q28" s="77">
        <f>A35</f>
        <v>6</v>
      </c>
    </row>
    <row r="29" spans="1:17" s="77" customFormat="1" ht="30" x14ac:dyDescent="0.35">
      <c r="A29" s="67" t="s">
        <v>90</v>
      </c>
      <c r="B29" s="68" t="s">
        <v>121</v>
      </c>
      <c r="C29" s="87"/>
      <c r="D29" s="82"/>
      <c r="E29" s="78"/>
      <c r="F29" s="78"/>
      <c r="G29" s="82"/>
      <c r="H29" s="82"/>
      <c r="I29" s="82"/>
      <c r="J29" s="82"/>
      <c r="K29" s="82"/>
      <c r="L29" s="82"/>
      <c r="M29" s="70">
        <f>SUM(M30:M35)</f>
        <v>43700</v>
      </c>
      <c r="N29" s="82"/>
      <c r="O29" s="82"/>
      <c r="P29" s="82"/>
    </row>
    <row r="30" spans="1:17" s="77" customFormat="1" ht="31" x14ac:dyDescent="0.35">
      <c r="A30" s="78">
        <v>1</v>
      </c>
      <c r="B30" s="162" t="s">
        <v>474</v>
      </c>
      <c r="C30" s="81" t="s">
        <v>41</v>
      </c>
      <c r="D30" s="81" t="s">
        <v>470</v>
      </c>
      <c r="E30" s="78">
        <v>2025</v>
      </c>
      <c r="F30" s="78">
        <v>2027</v>
      </c>
      <c r="G30" s="81" t="s">
        <v>475</v>
      </c>
      <c r="H30" s="82"/>
      <c r="I30" s="82"/>
      <c r="J30" s="82"/>
      <c r="K30" s="82"/>
      <c r="L30" s="82"/>
      <c r="M30" s="163">
        <v>7000</v>
      </c>
      <c r="N30" s="82"/>
      <c r="O30" s="82"/>
      <c r="P30" s="82"/>
    </row>
    <row r="31" spans="1:17" s="66" customFormat="1" ht="31" x14ac:dyDescent="0.35">
      <c r="A31" s="78">
        <v>2</v>
      </c>
      <c r="B31" s="87" t="s">
        <v>483</v>
      </c>
      <c r="C31" s="81" t="s">
        <v>41</v>
      </c>
      <c r="D31" s="81" t="s">
        <v>125</v>
      </c>
      <c r="E31" s="78">
        <v>2025</v>
      </c>
      <c r="F31" s="78">
        <v>2027</v>
      </c>
      <c r="G31" s="78"/>
      <c r="H31" s="82"/>
      <c r="I31" s="82"/>
      <c r="J31" s="82"/>
      <c r="K31" s="82"/>
      <c r="L31" s="82"/>
      <c r="M31" s="163">
        <v>8500</v>
      </c>
      <c r="N31" s="82"/>
      <c r="O31" s="82"/>
      <c r="P31" s="82"/>
    </row>
    <row r="32" spans="1:17" s="77" customFormat="1" ht="46.5" x14ac:dyDescent="0.35">
      <c r="A32" s="78">
        <v>3</v>
      </c>
      <c r="B32" s="79" t="s">
        <v>544</v>
      </c>
      <c r="C32" s="81" t="s">
        <v>41</v>
      </c>
      <c r="D32" s="81" t="s">
        <v>261</v>
      </c>
      <c r="E32" s="78">
        <v>2026</v>
      </c>
      <c r="F32" s="78">
        <v>2028</v>
      </c>
      <c r="G32" s="81" t="s">
        <v>518</v>
      </c>
      <c r="H32" s="82"/>
      <c r="I32" s="82"/>
      <c r="J32" s="82"/>
      <c r="K32" s="82"/>
      <c r="L32" s="82"/>
      <c r="M32" s="163">
        <f>1800*6</f>
        <v>10800</v>
      </c>
      <c r="N32" s="82"/>
      <c r="O32" s="82"/>
      <c r="P32" s="82"/>
    </row>
    <row r="33" spans="1:17" s="66" customFormat="1" ht="31" x14ac:dyDescent="0.35">
      <c r="A33" s="78">
        <v>4</v>
      </c>
      <c r="B33" s="87" t="s">
        <v>545</v>
      </c>
      <c r="C33" s="81" t="s">
        <v>41</v>
      </c>
      <c r="D33" s="81" t="s">
        <v>125</v>
      </c>
      <c r="E33" s="78">
        <v>2026</v>
      </c>
      <c r="F33" s="78">
        <v>2028</v>
      </c>
      <c r="G33" s="78" t="s">
        <v>516</v>
      </c>
      <c r="H33" s="82"/>
      <c r="I33" s="82"/>
      <c r="J33" s="82"/>
      <c r="K33" s="82"/>
      <c r="L33" s="82"/>
      <c r="M33" s="163">
        <f>1800*3</f>
        <v>5400</v>
      </c>
      <c r="N33" s="82"/>
      <c r="O33" s="82"/>
      <c r="P33" s="82"/>
    </row>
    <row r="34" spans="1:17" ht="31" x14ac:dyDescent="0.35">
      <c r="A34" s="78">
        <v>5</v>
      </c>
      <c r="B34" s="79" t="s">
        <v>543</v>
      </c>
      <c r="C34" s="81" t="s">
        <v>41</v>
      </c>
      <c r="D34" s="81" t="s">
        <v>470</v>
      </c>
      <c r="E34" s="78">
        <v>2028</v>
      </c>
      <c r="F34" s="78">
        <v>2030</v>
      </c>
      <c r="G34" s="81" t="s">
        <v>494</v>
      </c>
      <c r="H34" s="82"/>
      <c r="I34" s="82"/>
      <c r="J34" s="82"/>
      <c r="K34" s="82"/>
      <c r="L34" s="82"/>
      <c r="M34" s="163">
        <v>7000</v>
      </c>
      <c r="N34" s="82"/>
      <c r="O34" s="82"/>
      <c r="P34" s="82"/>
    </row>
    <row r="35" spans="1:17" s="77" customFormat="1" ht="31" x14ac:dyDescent="0.35">
      <c r="A35" s="78">
        <v>6</v>
      </c>
      <c r="B35" s="87" t="s">
        <v>484</v>
      </c>
      <c r="C35" s="81" t="s">
        <v>41</v>
      </c>
      <c r="D35" s="81" t="s">
        <v>125</v>
      </c>
      <c r="E35" s="78">
        <v>2028</v>
      </c>
      <c r="F35" s="78">
        <v>2030</v>
      </c>
      <c r="G35" s="81" t="s">
        <v>494</v>
      </c>
      <c r="H35" s="82"/>
      <c r="I35" s="82"/>
      <c r="J35" s="82"/>
      <c r="K35" s="82"/>
      <c r="L35" s="82"/>
      <c r="M35" s="163">
        <v>5000</v>
      </c>
      <c r="N35" s="82"/>
      <c r="O35" s="82"/>
      <c r="P35" s="82"/>
    </row>
    <row r="36" spans="1:17" s="77" customFormat="1" ht="31.75" customHeight="1" x14ac:dyDescent="0.35">
      <c r="A36" s="67" t="s">
        <v>531</v>
      </c>
      <c r="B36" s="68" t="s">
        <v>532</v>
      </c>
      <c r="C36" s="68"/>
      <c r="D36" s="69"/>
      <c r="E36" s="67"/>
      <c r="F36" s="67"/>
      <c r="G36" s="69"/>
      <c r="H36" s="69"/>
      <c r="I36" s="69"/>
      <c r="J36" s="69"/>
      <c r="K36" s="69"/>
      <c r="L36" s="69"/>
      <c r="M36" s="70">
        <f>+M37+M43+M50</f>
        <v>17500</v>
      </c>
      <c r="N36" s="69"/>
      <c r="O36" s="69"/>
      <c r="P36" s="69"/>
      <c r="Q36" s="77">
        <f>A40</f>
        <v>1</v>
      </c>
    </row>
    <row r="37" spans="1:17" s="66" customFormat="1" ht="31.5" customHeight="1" x14ac:dyDescent="0.35">
      <c r="A37" s="72" t="s">
        <v>33</v>
      </c>
      <c r="B37" s="73" t="s">
        <v>453</v>
      </c>
      <c r="C37" s="73"/>
      <c r="D37" s="74"/>
      <c r="E37" s="72"/>
      <c r="F37" s="72"/>
      <c r="G37" s="74"/>
      <c r="H37" s="74"/>
      <c r="I37" s="74"/>
      <c r="J37" s="74"/>
      <c r="K37" s="74"/>
      <c r="L37" s="74"/>
      <c r="M37" s="75">
        <f>+M38</f>
        <v>17500</v>
      </c>
      <c r="N37" s="74"/>
      <c r="O37" s="74"/>
      <c r="P37" s="74"/>
    </row>
    <row r="38" spans="1:17" s="71" customFormat="1" x14ac:dyDescent="0.35">
      <c r="A38" s="67">
        <v>1</v>
      </c>
      <c r="B38" s="68" t="s">
        <v>120</v>
      </c>
      <c r="C38" s="68"/>
      <c r="D38" s="69"/>
      <c r="E38" s="67"/>
      <c r="F38" s="67"/>
      <c r="G38" s="69"/>
      <c r="H38" s="69"/>
      <c r="I38" s="69"/>
      <c r="J38" s="69"/>
      <c r="K38" s="69"/>
      <c r="L38" s="69"/>
      <c r="M38" s="70">
        <f>+M39</f>
        <v>17500</v>
      </c>
      <c r="N38" s="69"/>
      <c r="O38" s="69"/>
      <c r="P38" s="69"/>
    </row>
    <row r="39" spans="1:17" s="66" customFormat="1" ht="30" x14ac:dyDescent="0.35">
      <c r="A39" s="67" t="s">
        <v>90</v>
      </c>
      <c r="B39" s="68" t="s">
        <v>121</v>
      </c>
      <c r="C39" s="68"/>
      <c r="D39" s="69"/>
      <c r="E39" s="67"/>
      <c r="F39" s="67"/>
      <c r="G39" s="69"/>
      <c r="H39" s="69"/>
      <c r="I39" s="69"/>
      <c r="J39" s="69"/>
      <c r="K39" s="69"/>
      <c r="L39" s="69"/>
      <c r="M39" s="70">
        <f>SUM(M40:M40)</f>
        <v>17500</v>
      </c>
      <c r="N39" s="70"/>
      <c r="O39" s="69"/>
      <c r="P39" s="69"/>
    </row>
    <row r="40" spans="1:17" s="66" customFormat="1" ht="62" x14ac:dyDescent="0.35">
      <c r="A40" s="78">
        <v>1</v>
      </c>
      <c r="B40" s="79" t="s">
        <v>485</v>
      </c>
      <c r="C40" s="81" t="s">
        <v>41</v>
      </c>
      <c r="D40" s="81" t="s">
        <v>125</v>
      </c>
      <c r="E40" s="78">
        <v>2027</v>
      </c>
      <c r="F40" s="78">
        <v>2029</v>
      </c>
      <c r="G40" s="81" t="s">
        <v>512</v>
      </c>
      <c r="H40" s="82"/>
      <c r="I40" s="82"/>
      <c r="J40" s="82"/>
      <c r="K40" s="82"/>
      <c r="L40" s="82"/>
      <c r="M40" s="159">
        <v>17500</v>
      </c>
      <c r="N40" s="82"/>
      <c r="O40" s="82"/>
      <c r="P40" s="82"/>
    </row>
    <row r="41" spans="1:17" s="77" customFormat="1" x14ac:dyDescent="0.35">
      <c r="A41" s="155"/>
      <c r="B41" s="164"/>
      <c r="C41" s="165"/>
      <c r="D41" s="166"/>
      <c r="E41" s="155"/>
      <c r="F41" s="155"/>
      <c r="G41" s="165"/>
      <c r="M41" s="167"/>
      <c r="P41" s="165"/>
    </row>
    <row r="42" spans="1:17" x14ac:dyDescent="0.35">
      <c r="B42" s="64" t="s">
        <v>89</v>
      </c>
    </row>
  </sheetData>
  <mergeCells count="26">
    <mergeCell ref="M5:O6"/>
    <mergeCell ref="P5:P11"/>
    <mergeCell ref="E7:E11"/>
    <mergeCell ref="N7:O7"/>
    <mergeCell ref="I8:I11"/>
    <mergeCell ref="M7:M11"/>
    <mergeCell ref="J8:J11"/>
    <mergeCell ref="I7:J7"/>
    <mergeCell ref="K7:K11"/>
    <mergeCell ref="L7:L11"/>
    <mergeCell ref="H7:H11"/>
    <mergeCell ref="G5:G11"/>
    <mergeCell ref="K5:L6"/>
    <mergeCell ref="B5:B11"/>
    <mergeCell ref="A1:P1"/>
    <mergeCell ref="A2:P2"/>
    <mergeCell ref="A3:P3"/>
    <mergeCell ref="A4:P4"/>
    <mergeCell ref="D5:D11"/>
    <mergeCell ref="O8:O11"/>
    <mergeCell ref="E5:F6"/>
    <mergeCell ref="H5:J6"/>
    <mergeCell ref="F7:F11"/>
    <mergeCell ref="A5:A11"/>
    <mergeCell ref="N8:N11"/>
    <mergeCell ref="C5:C11"/>
  </mergeCells>
  <pageMargins left="0.31496062992125984" right="0.31496062992125984" top="0.74803149606299213" bottom="0.35433070866141736" header="0.31496062992125984" footer="0.31496062992125984"/>
  <pageSetup paperSize="9" scale="62" orientation="landscape" r:id="rId1"/>
  <headerFooter>
    <oddHeader>&amp;C&amp;"+,Thường"&amp;12&amp;P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9"/>
  <sheetViews>
    <sheetView tabSelected="1" zoomScale="85" workbookViewId="0">
      <selection activeCell="B19" sqref="B19"/>
    </sheetView>
  </sheetViews>
  <sheetFormatPr defaultColWidth="9.08984375" defaultRowHeight="15.5" x14ac:dyDescent="0.35"/>
  <cols>
    <col min="1" max="1" width="5.453125" style="32" customWidth="1"/>
    <col min="2" max="2" width="46" style="33" customWidth="1"/>
    <col min="3" max="3" width="9.90625" style="33" customWidth="1"/>
    <col min="4" max="4" width="15.90625" style="33" customWidth="1"/>
    <col min="5" max="6" width="9.08984375" style="33"/>
    <col min="7" max="7" width="12.90625" style="33" customWidth="1"/>
    <col min="8" max="12" width="11.6328125" style="33" customWidth="1"/>
    <col min="13" max="13" width="15.54296875" style="168" customWidth="1"/>
    <col min="14" max="16384" width="9.08984375" style="33"/>
  </cols>
  <sheetData>
    <row r="1" spans="1:17" s="34" customFormat="1" ht="15" x14ac:dyDescent="0.3">
      <c r="A1" s="242" t="s">
        <v>488</v>
      </c>
      <c r="B1" s="242"/>
      <c r="C1" s="242"/>
      <c r="D1" s="242"/>
      <c r="E1" s="242"/>
      <c r="F1" s="242"/>
      <c r="G1" s="242"/>
      <c r="H1" s="242"/>
      <c r="I1" s="242"/>
      <c r="J1" s="242"/>
      <c r="K1" s="242"/>
      <c r="L1" s="242"/>
      <c r="M1" s="242"/>
      <c r="N1" s="242"/>
      <c r="O1" s="242"/>
      <c r="P1" s="242"/>
    </row>
    <row r="2" spans="1:17" ht="33" customHeight="1" x14ac:dyDescent="0.35">
      <c r="A2" s="244" t="s">
        <v>549</v>
      </c>
      <c r="B2" s="245"/>
      <c r="C2" s="245"/>
      <c r="D2" s="245"/>
      <c r="E2" s="245"/>
      <c r="F2" s="245"/>
      <c r="G2" s="245"/>
      <c r="H2" s="245"/>
      <c r="I2" s="245"/>
      <c r="J2" s="245"/>
      <c r="K2" s="245"/>
      <c r="L2" s="245"/>
      <c r="M2" s="245"/>
      <c r="N2" s="245"/>
      <c r="O2" s="245"/>
      <c r="P2" s="245"/>
    </row>
    <row r="3" spans="1:17" x14ac:dyDescent="0.35">
      <c r="A3" s="238" t="str">
        <f>+'NSĐP 26-30'!A3:P3</f>
        <v>(Kèm theo Nghị quyết số: 46 /NQ-HĐND ngày  29 tháng 10 năm 2024 của HĐND huyện Tủa Chùa</v>
      </c>
      <c r="B3" s="238"/>
      <c r="C3" s="238"/>
      <c r="D3" s="238"/>
      <c r="E3" s="238"/>
      <c r="F3" s="238"/>
      <c r="G3" s="238"/>
      <c r="H3" s="238"/>
      <c r="I3" s="238"/>
      <c r="J3" s="238"/>
      <c r="K3" s="238"/>
      <c r="L3" s="238"/>
      <c r="M3" s="238"/>
      <c r="N3" s="238"/>
      <c r="O3" s="238"/>
      <c r="P3" s="238"/>
    </row>
    <row r="4" spans="1:17" x14ac:dyDescent="0.35">
      <c r="A4" s="243" t="s">
        <v>30</v>
      </c>
      <c r="B4" s="243"/>
      <c r="C4" s="243"/>
      <c r="D4" s="243"/>
      <c r="E4" s="243"/>
      <c r="F4" s="243"/>
      <c r="G4" s="243"/>
      <c r="H4" s="243"/>
      <c r="I4" s="243"/>
      <c r="J4" s="243"/>
      <c r="K4" s="243"/>
      <c r="L4" s="243"/>
      <c r="M4" s="243"/>
      <c r="N4" s="243"/>
      <c r="O4" s="243"/>
      <c r="P4" s="243"/>
    </row>
    <row r="5" spans="1:17" ht="15.75" customHeight="1" x14ac:dyDescent="0.35">
      <c r="A5" s="227" t="s">
        <v>0</v>
      </c>
      <c r="B5" s="227" t="s">
        <v>1</v>
      </c>
      <c r="C5" s="228" t="s">
        <v>76</v>
      </c>
      <c r="D5" s="227" t="s">
        <v>2</v>
      </c>
      <c r="E5" s="233" t="s">
        <v>3</v>
      </c>
      <c r="F5" s="234"/>
      <c r="G5" s="228" t="s">
        <v>4</v>
      </c>
      <c r="H5" s="227" t="s">
        <v>116</v>
      </c>
      <c r="I5" s="227"/>
      <c r="J5" s="227"/>
      <c r="K5" s="227" t="s">
        <v>117</v>
      </c>
      <c r="L5" s="227"/>
      <c r="M5" s="233" t="s">
        <v>118</v>
      </c>
      <c r="N5" s="240"/>
      <c r="O5" s="234"/>
      <c r="P5" s="227" t="s">
        <v>13</v>
      </c>
    </row>
    <row r="6" spans="1:17" ht="22.25" customHeight="1" x14ac:dyDescent="0.35">
      <c r="A6" s="227"/>
      <c r="B6" s="227"/>
      <c r="C6" s="229"/>
      <c r="D6" s="227"/>
      <c r="E6" s="235"/>
      <c r="F6" s="236"/>
      <c r="G6" s="229"/>
      <c r="H6" s="227"/>
      <c r="I6" s="227"/>
      <c r="J6" s="227"/>
      <c r="K6" s="227"/>
      <c r="L6" s="227"/>
      <c r="M6" s="235"/>
      <c r="N6" s="241"/>
      <c r="O6" s="236"/>
      <c r="P6" s="227"/>
    </row>
    <row r="7" spans="1:17" ht="15.75" customHeight="1" x14ac:dyDescent="0.35">
      <c r="A7" s="227"/>
      <c r="B7" s="227"/>
      <c r="C7" s="229"/>
      <c r="D7" s="227"/>
      <c r="E7" s="228" t="s">
        <v>14</v>
      </c>
      <c r="F7" s="228" t="s">
        <v>15</v>
      </c>
      <c r="G7" s="229"/>
      <c r="H7" s="227" t="s">
        <v>16</v>
      </c>
      <c r="I7" s="227" t="s">
        <v>17</v>
      </c>
      <c r="J7" s="227"/>
      <c r="K7" s="227" t="s">
        <v>18</v>
      </c>
      <c r="L7" s="227" t="s">
        <v>42</v>
      </c>
      <c r="M7" s="293" t="s">
        <v>23</v>
      </c>
      <c r="N7" s="239" t="s">
        <v>24</v>
      </c>
      <c r="O7" s="239"/>
      <c r="P7" s="227"/>
    </row>
    <row r="8" spans="1:17" ht="15.75" customHeight="1" x14ac:dyDescent="0.35">
      <c r="A8" s="227"/>
      <c r="B8" s="227"/>
      <c r="C8" s="229"/>
      <c r="D8" s="227"/>
      <c r="E8" s="229"/>
      <c r="F8" s="229"/>
      <c r="G8" s="229"/>
      <c r="H8" s="227"/>
      <c r="I8" s="227" t="s">
        <v>18</v>
      </c>
      <c r="J8" s="227" t="s">
        <v>42</v>
      </c>
      <c r="K8" s="227"/>
      <c r="L8" s="227"/>
      <c r="M8" s="294"/>
      <c r="N8" s="246" t="s">
        <v>26</v>
      </c>
      <c r="O8" s="246" t="s">
        <v>27</v>
      </c>
      <c r="P8" s="227"/>
    </row>
    <row r="9" spans="1:17" ht="15.75" customHeight="1" x14ac:dyDescent="0.35">
      <c r="A9" s="227"/>
      <c r="B9" s="227"/>
      <c r="C9" s="229"/>
      <c r="D9" s="227"/>
      <c r="E9" s="229"/>
      <c r="F9" s="229"/>
      <c r="G9" s="229"/>
      <c r="H9" s="227"/>
      <c r="I9" s="227"/>
      <c r="J9" s="227"/>
      <c r="K9" s="227"/>
      <c r="L9" s="227"/>
      <c r="M9" s="294"/>
      <c r="N9" s="247"/>
      <c r="O9" s="247"/>
      <c r="P9" s="227"/>
    </row>
    <row r="10" spans="1:17" x14ac:dyDescent="0.35">
      <c r="A10" s="227"/>
      <c r="B10" s="227"/>
      <c r="C10" s="229"/>
      <c r="D10" s="227"/>
      <c r="E10" s="229"/>
      <c r="F10" s="229"/>
      <c r="G10" s="229"/>
      <c r="H10" s="227"/>
      <c r="I10" s="227"/>
      <c r="J10" s="227"/>
      <c r="K10" s="227"/>
      <c r="L10" s="227"/>
      <c r="M10" s="294"/>
      <c r="N10" s="247"/>
      <c r="O10" s="247"/>
      <c r="P10" s="227"/>
    </row>
    <row r="11" spans="1:17" ht="34.25" customHeight="1" x14ac:dyDescent="0.35">
      <c r="A11" s="227"/>
      <c r="B11" s="227"/>
      <c r="C11" s="230"/>
      <c r="D11" s="227"/>
      <c r="E11" s="230"/>
      <c r="F11" s="230"/>
      <c r="G11" s="230"/>
      <c r="H11" s="227"/>
      <c r="I11" s="227"/>
      <c r="J11" s="227"/>
      <c r="K11" s="227"/>
      <c r="L11" s="227"/>
      <c r="M11" s="295"/>
      <c r="N11" s="248"/>
      <c r="O11" s="248"/>
      <c r="P11" s="227"/>
    </row>
    <row r="12" spans="1:17" x14ac:dyDescent="0.35">
      <c r="A12" s="35">
        <v>1</v>
      </c>
      <c r="B12" s="35">
        <v>2</v>
      </c>
      <c r="C12" s="35">
        <v>3</v>
      </c>
      <c r="D12" s="35">
        <v>4</v>
      </c>
      <c r="E12" s="35">
        <v>5</v>
      </c>
      <c r="F12" s="35">
        <v>6</v>
      </c>
      <c r="G12" s="35">
        <v>7</v>
      </c>
      <c r="H12" s="35">
        <v>8</v>
      </c>
      <c r="I12" s="35">
        <v>9</v>
      </c>
      <c r="J12" s="35">
        <v>10</v>
      </c>
      <c r="K12" s="35">
        <v>11</v>
      </c>
      <c r="L12" s="35">
        <v>12</v>
      </c>
      <c r="M12" s="169">
        <v>13</v>
      </c>
      <c r="N12" s="35">
        <v>14</v>
      </c>
      <c r="O12" s="35">
        <v>15</v>
      </c>
      <c r="P12" s="35">
        <v>16</v>
      </c>
    </row>
    <row r="13" spans="1:17" s="170" customFormat="1" ht="20.25" customHeight="1" x14ac:dyDescent="0.35">
      <c r="A13" s="171"/>
      <c r="B13" s="171" t="s">
        <v>400</v>
      </c>
      <c r="C13" s="171"/>
      <c r="D13" s="171"/>
      <c r="E13" s="171"/>
      <c r="F13" s="171"/>
      <c r="G13" s="171"/>
      <c r="H13" s="171"/>
      <c r="I13" s="171"/>
      <c r="J13" s="171"/>
      <c r="K13" s="171"/>
      <c r="L13" s="171"/>
      <c r="M13" s="172">
        <f>+M14</f>
        <v>198000</v>
      </c>
      <c r="N13" s="171"/>
      <c r="O13" s="171"/>
      <c r="P13" s="171"/>
      <c r="Q13" s="170">
        <f>SUM(Q14:Q17)</f>
        <v>1</v>
      </c>
    </row>
    <row r="14" spans="1:17" s="42" customFormat="1" ht="22.5" customHeight="1" x14ac:dyDescent="0.35">
      <c r="A14" s="43" t="s">
        <v>33</v>
      </c>
      <c r="B14" s="44" t="s">
        <v>465</v>
      </c>
      <c r="C14" s="44"/>
      <c r="D14" s="45"/>
      <c r="E14" s="45"/>
      <c r="F14" s="45"/>
      <c r="G14" s="45"/>
      <c r="H14" s="45"/>
      <c r="I14" s="45"/>
      <c r="J14" s="45"/>
      <c r="K14" s="45"/>
      <c r="L14" s="45"/>
      <c r="M14" s="173">
        <f>+M15</f>
        <v>198000</v>
      </c>
      <c r="N14" s="45"/>
      <c r="O14" s="45"/>
      <c r="P14" s="45"/>
      <c r="Q14" s="42">
        <f>A17</f>
        <v>1</v>
      </c>
    </row>
    <row r="15" spans="1:17" s="37" customFormat="1" ht="15" x14ac:dyDescent="0.35">
      <c r="A15" s="38">
        <v>1</v>
      </c>
      <c r="B15" s="39" t="s">
        <v>120</v>
      </c>
      <c r="C15" s="39"/>
      <c r="D15" s="40"/>
      <c r="E15" s="40"/>
      <c r="F15" s="40"/>
      <c r="G15" s="40"/>
      <c r="H15" s="40"/>
      <c r="I15" s="40"/>
      <c r="J15" s="40"/>
      <c r="K15" s="40"/>
      <c r="L15" s="40"/>
      <c r="M15" s="174">
        <f>+M16</f>
        <v>198000</v>
      </c>
      <c r="N15" s="40"/>
      <c r="O15" s="40"/>
      <c r="P15" s="40"/>
    </row>
    <row r="16" spans="1:17" s="37" customFormat="1" ht="30" x14ac:dyDescent="0.35">
      <c r="A16" s="38" t="s">
        <v>90</v>
      </c>
      <c r="B16" s="39" t="s">
        <v>121</v>
      </c>
      <c r="C16" s="39"/>
      <c r="D16" s="40"/>
      <c r="E16" s="40"/>
      <c r="F16" s="40"/>
      <c r="G16" s="40"/>
      <c r="H16" s="40"/>
      <c r="I16" s="40"/>
      <c r="J16" s="40"/>
      <c r="K16" s="40"/>
      <c r="L16" s="40"/>
      <c r="M16" s="174">
        <f>+SUM(M17:M17)</f>
        <v>198000</v>
      </c>
      <c r="N16" s="40"/>
      <c r="O16" s="40"/>
      <c r="P16" s="40"/>
    </row>
    <row r="17" spans="1:16" s="48" customFormat="1" ht="53.4" customHeight="1" x14ac:dyDescent="0.35">
      <c r="A17" s="49">
        <v>1</v>
      </c>
      <c r="B17" s="175" t="s">
        <v>466</v>
      </c>
      <c r="C17" s="51" t="s">
        <v>40</v>
      </c>
      <c r="D17" s="51" t="s">
        <v>508</v>
      </c>
      <c r="E17" s="52">
        <v>2026</v>
      </c>
      <c r="F17" s="52">
        <v>2029</v>
      </c>
      <c r="G17" s="51" t="s">
        <v>467</v>
      </c>
      <c r="H17" s="52"/>
      <c r="I17" s="52"/>
      <c r="J17" s="52"/>
      <c r="K17" s="52"/>
      <c r="L17" s="52"/>
      <c r="M17" s="176">
        <v>198000</v>
      </c>
      <c r="N17" s="52"/>
      <c r="O17" s="52"/>
      <c r="P17" s="52"/>
    </row>
    <row r="19" spans="1:16" x14ac:dyDescent="0.35">
      <c r="B19" s="33" t="s">
        <v>89</v>
      </c>
    </row>
  </sheetData>
  <mergeCells count="26">
    <mergeCell ref="M5:O6"/>
    <mergeCell ref="P5:P11"/>
    <mergeCell ref="E7:E11"/>
    <mergeCell ref="N7:O7"/>
    <mergeCell ref="I8:I11"/>
    <mergeCell ref="M7:M11"/>
    <mergeCell ref="J8:J11"/>
    <mergeCell ref="I7:J7"/>
    <mergeCell ref="K7:K11"/>
    <mergeCell ref="L7:L11"/>
    <mergeCell ref="H7:H11"/>
    <mergeCell ref="G5:G11"/>
    <mergeCell ref="K5:L6"/>
    <mergeCell ref="B5:B11"/>
    <mergeCell ref="A1:P1"/>
    <mergeCell ref="A2:P2"/>
    <mergeCell ref="A3:P3"/>
    <mergeCell ref="A4:P4"/>
    <mergeCell ref="D5:D11"/>
    <mergeCell ref="O8:O11"/>
    <mergeCell ref="E5:F6"/>
    <mergeCell ref="H5:J6"/>
    <mergeCell ref="F7:F11"/>
    <mergeCell ref="A5:A11"/>
    <mergeCell ref="N8:N11"/>
    <mergeCell ref="C5:C11"/>
  </mergeCells>
  <pageMargins left="0.31496062992125984" right="0.31496062992125984" top="0.74803149606299213" bottom="0.35433070866141736" header="0.31496062992125984" footer="0.31496062992125984"/>
  <pageSetup paperSize="9" scale="67" orientation="landscape" r:id="rId1"/>
  <headerFooter>
    <oddHeader>&amp;C&amp;"+,Thường"&amp;12&amp;P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8"/>
  <sheetViews>
    <sheetView tabSelected="1" view="pageBreakPreview" zoomScale="40" zoomScaleNormal="55" zoomScaleSheetLayoutView="40" workbookViewId="0">
      <selection activeCell="B19" sqref="B19"/>
    </sheetView>
  </sheetViews>
  <sheetFormatPr defaultColWidth="8.6328125" defaultRowHeight="14" x14ac:dyDescent="0.35"/>
  <cols>
    <col min="1" max="1" width="6.08984375" style="203" customWidth="1"/>
    <col min="2" max="2" width="53.90625" style="203" customWidth="1"/>
    <col min="3" max="7" width="8.6328125" style="203"/>
    <col min="8" max="14" width="7.6328125" style="203" customWidth="1"/>
    <col min="15" max="15" width="8.6328125" style="203"/>
    <col min="16" max="18" width="7.08984375" style="203" customWidth="1"/>
    <col min="19" max="19" width="8.6328125" style="203"/>
    <col min="20" max="20" width="9.90625" style="203" customWidth="1"/>
    <col min="21" max="21" width="8.6328125" style="203"/>
    <col min="22" max="22" width="14.54296875" style="203" customWidth="1"/>
    <col min="23" max="25" width="8.6328125" style="203"/>
    <col min="26" max="26" width="12.6328125" style="203" customWidth="1"/>
    <col min="27" max="16384" width="8.6328125" style="203"/>
  </cols>
  <sheetData>
    <row r="1" spans="1:30" ht="15" x14ac:dyDescent="0.35">
      <c r="A1" s="250" t="s">
        <v>489</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row>
    <row r="2" spans="1:30" ht="26.25" customHeight="1" x14ac:dyDescent="0.35">
      <c r="A2" s="249" t="s">
        <v>548</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row>
    <row r="3" spans="1:30" ht="15.5" x14ac:dyDescent="0.35">
      <c r="A3" s="309" t="str">
        <f>+'NSTW 26-30'!A3:P3</f>
        <v>(Kèm theo Nghị quyết số: 46 /NQ-HĐND ngày  29 tháng 10 năm 2024 của HĐND huyện Tủa Chùa</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row>
    <row r="4" spans="1:30" ht="15.5" x14ac:dyDescent="0.35">
      <c r="A4" s="310" t="s">
        <v>30</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row>
    <row r="5" spans="1:30" ht="15" customHeight="1" x14ac:dyDescent="0.35">
      <c r="A5" s="296" t="s">
        <v>495</v>
      </c>
      <c r="B5" s="296" t="s">
        <v>1</v>
      </c>
      <c r="C5" s="296" t="s">
        <v>496</v>
      </c>
      <c r="D5" s="296" t="s">
        <v>497</v>
      </c>
      <c r="E5" s="296" t="s">
        <v>498</v>
      </c>
      <c r="F5" s="300" t="s">
        <v>5</v>
      </c>
      <c r="G5" s="301"/>
      <c r="H5" s="301"/>
      <c r="I5" s="301"/>
      <c r="J5" s="301"/>
      <c r="K5" s="301"/>
      <c r="L5" s="301"/>
      <c r="M5" s="301"/>
      <c r="N5" s="302"/>
      <c r="O5" s="300" t="s">
        <v>117</v>
      </c>
      <c r="P5" s="301"/>
      <c r="Q5" s="301"/>
      <c r="R5" s="301"/>
      <c r="S5" s="301"/>
      <c r="T5" s="301"/>
      <c r="U5" s="302"/>
      <c r="V5" s="300" t="s">
        <v>118</v>
      </c>
      <c r="W5" s="301"/>
      <c r="X5" s="301"/>
      <c r="Y5" s="301"/>
      <c r="Z5" s="301"/>
      <c r="AA5" s="301"/>
      <c r="AB5" s="302"/>
      <c r="AC5" s="299" t="s">
        <v>13</v>
      </c>
    </row>
    <row r="6" spans="1:30" ht="15" customHeight="1" x14ac:dyDescent="0.35">
      <c r="A6" s="297"/>
      <c r="B6" s="297"/>
      <c r="C6" s="297"/>
      <c r="D6" s="297"/>
      <c r="E6" s="297"/>
      <c r="F6" s="303"/>
      <c r="G6" s="304"/>
      <c r="H6" s="304"/>
      <c r="I6" s="304"/>
      <c r="J6" s="304"/>
      <c r="K6" s="304"/>
      <c r="L6" s="304"/>
      <c r="M6" s="304"/>
      <c r="N6" s="305"/>
      <c r="O6" s="303"/>
      <c r="P6" s="304"/>
      <c r="Q6" s="304"/>
      <c r="R6" s="304"/>
      <c r="S6" s="304"/>
      <c r="T6" s="304"/>
      <c r="U6" s="305"/>
      <c r="V6" s="303"/>
      <c r="W6" s="304"/>
      <c r="X6" s="304"/>
      <c r="Y6" s="304"/>
      <c r="Z6" s="304"/>
      <c r="AA6" s="304"/>
      <c r="AB6" s="305"/>
      <c r="AC6" s="299"/>
    </row>
    <row r="7" spans="1:30" ht="30.75" customHeight="1" x14ac:dyDescent="0.35">
      <c r="A7" s="297"/>
      <c r="B7" s="297"/>
      <c r="C7" s="297"/>
      <c r="D7" s="297"/>
      <c r="E7" s="297"/>
      <c r="F7" s="299" t="s">
        <v>499</v>
      </c>
      <c r="G7" s="299" t="s">
        <v>17</v>
      </c>
      <c r="H7" s="299"/>
      <c r="I7" s="299"/>
      <c r="J7" s="299"/>
      <c r="K7" s="299"/>
      <c r="L7" s="299"/>
      <c r="M7" s="299"/>
      <c r="N7" s="299"/>
      <c r="O7" s="299" t="s">
        <v>500</v>
      </c>
      <c r="P7" s="299" t="s">
        <v>501</v>
      </c>
      <c r="Q7" s="299"/>
      <c r="R7" s="299"/>
      <c r="S7" s="299"/>
      <c r="T7" s="299"/>
      <c r="U7" s="299"/>
      <c r="V7" s="299" t="s">
        <v>500</v>
      </c>
      <c r="W7" s="299" t="s">
        <v>501</v>
      </c>
      <c r="X7" s="299"/>
      <c r="Y7" s="299"/>
      <c r="Z7" s="299"/>
      <c r="AA7" s="299"/>
      <c r="AB7" s="299"/>
      <c r="AC7" s="299"/>
    </row>
    <row r="8" spans="1:30" ht="24" customHeight="1" x14ac:dyDescent="0.35">
      <c r="A8" s="297"/>
      <c r="B8" s="297"/>
      <c r="C8" s="297"/>
      <c r="D8" s="297"/>
      <c r="E8" s="297"/>
      <c r="F8" s="299"/>
      <c r="G8" s="299" t="s">
        <v>539</v>
      </c>
      <c r="H8" s="299" t="s">
        <v>501</v>
      </c>
      <c r="I8" s="299"/>
      <c r="J8" s="299"/>
      <c r="K8" s="299"/>
      <c r="L8" s="299"/>
      <c r="M8" s="299"/>
      <c r="N8" s="299"/>
      <c r="O8" s="299"/>
      <c r="P8" s="299" t="s">
        <v>502</v>
      </c>
      <c r="Q8" s="299"/>
      <c r="R8" s="299"/>
      <c r="S8" s="306" t="s">
        <v>45</v>
      </c>
      <c r="T8" s="307"/>
      <c r="U8" s="308"/>
      <c r="V8" s="299"/>
      <c r="W8" s="299" t="s">
        <v>502</v>
      </c>
      <c r="X8" s="299"/>
      <c r="Y8" s="299"/>
      <c r="Z8" s="306" t="s">
        <v>45</v>
      </c>
      <c r="AA8" s="307"/>
      <c r="AB8" s="308"/>
      <c r="AC8" s="299"/>
    </row>
    <row r="9" spans="1:30" ht="15" customHeight="1" x14ac:dyDescent="0.35">
      <c r="A9" s="297"/>
      <c r="B9" s="297"/>
      <c r="C9" s="297"/>
      <c r="D9" s="297"/>
      <c r="E9" s="297"/>
      <c r="F9" s="299"/>
      <c r="G9" s="299"/>
      <c r="H9" s="306" t="s">
        <v>502</v>
      </c>
      <c r="I9" s="307"/>
      <c r="J9" s="308"/>
      <c r="K9" s="299" t="s">
        <v>540</v>
      </c>
      <c r="L9" s="299"/>
      <c r="M9" s="299"/>
      <c r="N9" s="299"/>
      <c r="O9" s="299"/>
      <c r="P9" s="299" t="s">
        <v>23</v>
      </c>
      <c r="Q9" s="306" t="s">
        <v>25</v>
      </c>
      <c r="R9" s="308"/>
      <c r="S9" s="299" t="s">
        <v>23</v>
      </c>
      <c r="T9" s="306" t="s">
        <v>25</v>
      </c>
      <c r="U9" s="308"/>
      <c r="V9" s="299"/>
      <c r="W9" s="299" t="s">
        <v>23</v>
      </c>
      <c r="X9" s="306" t="s">
        <v>25</v>
      </c>
      <c r="Y9" s="308"/>
      <c r="Z9" s="299" t="s">
        <v>23</v>
      </c>
      <c r="AA9" s="306" t="s">
        <v>25</v>
      </c>
      <c r="AB9" s="308"/>
      <c r="AC9" s="299"/>
    </row>
    <row r="10" spans="1:30" x14ac:dyDescent="0.35">
      <c r="A10" s="297"/>
      <c r="B10" s="297"/>
      <c r="C10" s="297"/>
      <c r="D10" s="297"/>
      <c r="E10" s="297"/>
      <c r="F10" s="299"/>
      <c r="G10" s="299"/>
      <c r="H10" s="299" t="s">
        <v>541</v>
      </c>
      <c r="I10" s="306" t="s">
        <v>25</v>
      </c>
      <c r="J10" s="308"/>
      <c r="K10" s="299" t="s">
        <v>503</v>
      </c>
      <c r="L10" s="299" t="s">
        <v>504</v>
      </c>
      <c r="M10" s="299"/>
      <c r="N10" s="299"/>
      <c r="O10" s="299"/>
      <c r="P10" s="299"/>
      <c r="Q10" s="296" t="s">
        <v>43</v>
      </c>
      <c r="R10" s="296" t="s">
        <v>44</v>
      </c>
      <c r="S10" s="299"/>
      <c r="T10" s="296" t="s">
        <v>505</v>
      </c>
      <c r="U10" s="296" t="s">
        <v>506</v>
      </c>
      <c r="V10" s="299"/>
      <c r="W10" s="299"/>
      <c r="X10" s="296" t="s">
        <v>43</v>
      </c>
      <c r="Y10" s="296" t="s">
        <v>44</v>
      </c>
      <c r="Z10" s="299"/>
      <c r="AA10" s="296" t="s">
        <v>505</v>
      </c>
      <c r="AB10" s="296" t="s">
        <v>506</v>
      </c>
      <c r="AC10" s="299"/>
    </row>
    <row r="11" spans="1:30" ht="15" customHeight="1" x14ac:dyDescent="0.35">
      <c r="A11" s="297"/>
      <c r="B11" s="297"/>
      <c r="C11" s="297"/>
      <c r="D11" s="297"/>
      <c r="E11" s="297"/>
      <c r="F11" s="299"/>
      <c r="G11" s="299"/>
      <c r="H11" s="299"/>
      <c r="I11" s="296" t="s">
        <v>43</v>
      </c>
      <c r="J11" s="296" t="s">
        <v>44</v>
      </c>
      <c r="K11" s="299"/>
      <c r="L11" s="299" t="s">
        <v>23</v>
      </c>
      <c r="M11" s="299" t="s">
        <v>25</v>
      </c>
      <c r="N11" s="299"/>
      <c r="O11" s="299"/>
      <c r="P11" s="299"/>
      <c r="Q11" s="297"/>
      <c r="R11" s="297"/>
      <c r="S11" s="299"/>
      <c r="T11" s="297"/>
      <c r="U11" s="297"/>
      <c r="V11" s="299"/>
      <c r="W11" s="299"/>
      <c r="X11" s="297"/>
      <c r="Y11" s="297"/>
      <c r="Z11" s="299"/>
      <c r="AA11" s="297"/>
      <c r="AB11" s="297"/>
      <c r="AC11" s="299"/>
    </row>
    <row r="12" spans="1:30" x14ac:dyDescent="0.35">
      <c r="A12" s="297"/>
      <c r="B12" s="297"/>
      <c r="C12" s="297"/>
      <c r="D12" s="297"/>
      <c r="E12" s="297"/>
      <c r="F12" s="299"/>
      <c r="G12" s="299"/>
      <c r="H12" s="299"/>
      <c r="I12" s="297"/>
      <c r="J12" s="297"/>
      <c r="K12" s="299"/>
      <c r="L12" s="299"/>
      <c r="M12" s="299" t="s">
        <v>505</v>
      </c>
      <c r="N12" s="299" t="s">
        <v>506</v>
      </c>
      <c r="O12" s="299"/>
      <c r="P12" s="299"/>
      <c r="Q12" s="297"/>
      <c r="R12" s="297"/>
      <c r="S12" s="299"/>
      <c r="T12" s="297"/>
      <c r="U12" s="297"/>
      <c r="V12" s="299"/>
      <c r="W12" s="299"/>
      <c r="X12" s="297"/>
      <c r="Y12" s="297"/>
      <c r="Z12" s="299"/>
      <c r="AA12" s="297"/>
      <c r="AB12" s="297"/>
      <c r="AC12" s="299"/>
    </row>
    <row r="13" spans="1:30" ht="39" customHeight="1" x14ac:dyDescent="0.35">
      <c r="A13" s="298"/>
      <c r="B13" s="298"/>
      <c r="C13" s="298"/>
      <c r="D13" s="298"/>
      <c r="E13" s="298"/>
      <c r="F13" s="299"/>
      <c r="G13" s="299"/>
      <c r="H13" s="299"/>
      <c r="I13" s="298"/>
      <c r="J13" s="298"/>
      <c r="K13" s="299"/>
      <c r="L13" s="299"/>
      <c r="M13" s="299"/>
      <c r="N13" s="299"/>
      <c r="O13" s="299"/>
      <c r="P13" s="299"/>
      <c r="Q13" s="298"/>
      <c r="R13" s="298"/>
      <c r="S13" s="299"/>
      <c r="T13" s="298"/>
      <c r="U13" s="298"/>
      <c r="V13" s="299"/>
      <c r="W13" s="299"/>
      <c r="X13" s="298"/>
      <c r="Y13" s="298"/>
      <c r="Z13" s="299"/>
      <c r="AA13" s="298"/>
      <c r="AB13" s="298"/>
      <c r="AC13" s="299"/>
    </row>
    <row r="14" spans="1:30" ht="24" customHeight="1" x14ac:dyDescent="0.35">
      <c r="A14" s="156">
        <v>1</v>
      </c>
      <c r="B14" s="156">
        <v>2</v>
      </c>
      <c r="C14" s="156">
        <v>3</v>
      </c>
      <c r="D14" s="156">
        <v>4</v>
      </c>
      <c r="E14" s="156">
        <v>5</v>
      </c>
      <c r="F14" s="156">
        <v>6</v>
      </c>
      <c r="G14" s="156">
        <v>7</v>
      </c>
      <c r="H14" s="156">
        <v>8</v>
      </c>
      <c r="I14" s="156">
        <v>9</v>
      </c>
      <c r="J14" s="156">
        <v>10</v>
      </c>
      <c r="K14" s="156">
        <v>11</v>
      </c>
      <c r="L14" s="156">
        <v>12</v>
      </c>
      <c r="M14" s="156">
        <v>13</v>
      </c>
      <c r="N14" s="156">
        <v>14</v>
      </c>
      <c r="O14" s="156">
        <v>15</v>
      </c>
      <c r="P14" s="156">
        <v>16</v>
      </c>
      <c r="Q14" s="156">
        <v>17</v>
      </c>
      <c r="R14" s="156">
        <v>18</v>
      </c>
      <c r="S14" s="156">
        <v>19</v>
      </c>
      <c r="T14" s="156">
        <v>20</v>
      </c>
      <c r="U14" s="156">
        <v>21</v>
      </c>
      <c r="V14" s="156">
        <v>22</v>
      </c>
      <c r="W14" s="156">
        <v>23</v>
      </c>
      <c r="X14" s="156">
        <v>24</v>
      </c>
      <c r="Y14" s="156">
        <v>25</v>
      </c>
      <c r="Z14" s="156">
        <v>26</v>
      </c>
      <c r="AA14" s="156">
        <v>27</v>
      </c>
      <c r="AB14" s="156">
        <v>28</v>
      </c>
      <c r="AC14" s="156">
        <v>29</v>
      </c>
    </row>
    <row r="15" spans="1:30" s="204" customFormat="1" ht="27" customHeight="1" x14ac:dyDescent="0.35">
      <c r="A15" s="177"/>
      <c r="B15" s="177" t="s">
        <v>400</v>
      </c>
      <c r="C15" s="177"/>
      <c r="D15" s="177"/>
      <c r="E15" s="177"/>
      <c r="F15" s="177"/>
      <c r="G15" s="177"/>
      <c r="H15" s="69"/>
      <c r="I15" s="69"/>
      <c r="J15" s="69"/>
      <c r="K15" s="69"/>
      <c r="L15" s="69"/>
      <c r="M15" s="69"/>
      <c r="N15" s="69"/>
      <c r="O15" s="69"/>
      <c r="P15" s="69"/>
      <c r="Q15" s="69"/>
      <c r="R15" s="69"/>
      <c r="S15" s="69"/>
      <c r="T15" s="69"/>
      <c r="U15" s="69"/>
      <c r="V15" s="70">
        <f>+V16+V22+V25</f>
        <v>81000</v>
      </c>
      <c r="W15" s="69"/>
      <c r="X15" s="69"/>
      <c r="Y15" s="69"/>
      <c r="Z15" s="70">
        <f>+Z16+Z22+Z25</f>
        <v>81000</v>
      </c>
      <c r="AA15" s="69"/>
      <c r="AB15" s="69"/>
      <c r="AC15" s="69"/>
      <c r="AD15" s="204">
        <f>SUM(AD16:AE28)</f>
        <v>4</v>
      </c>
    </row>
    <row r="16" spans="1:30" s="204" customFormat="1" ht="29" customHeight="1" x14ac:dyDescent="0.35">
      <c r="A16" s="72" t="s">
        <v>33</v>
      </c>
      <c r="B16" s="73" t="s">
        <v>465</v>
      </c>
      <c r="C16" s="73"/>
      <c r="D16" s="74"/>
      <c r="E16" s="74"/>
      <c r="F16" s="74"/>
      <c r="G16" s="74"/>
      <c r="H16" s="69"/>
      <c r="I16" s="69"/>
      <c r="J16" s="69"/>
      <c r="K16" s="69"/>
      <c r="L16" s="69"/>
      <c r="M16" s="69"/>
      <c r="N16" s="69"/>
      <c r="O16" s="69"/>
      <c r="P16" s="69"/>
      <c r="Q16" s="69"/>
      <c r="R16" s="69"/>
      <c r="S16" s="69"/>
      <c r="T16" s="69"/>
      <c r="U16" s="69"/>
      <c r="V16" s="70">
        <f>+V17</f>
        <v>41000</v>
      </c>
      <c r="W16" s="69"/>
      <c r="X16" s="69"/>
      <c r="Y16" s="69"/>
      <c r="Z16" s="70">
        <f>+Z17</f>
        <v>41000</v>
      </c>
      <c r="AA16" s="69"/>
      <c r="AB16" s="69"/>
      <c r="AC16" s="69"/>
    </row>
    <row r="17" spans="1:30" s="204" customFormat="1" ht="21.65" customHeight="1" x14ac:dyDescent="0.35">
      <c r="A17" s="67">
        <v>1</v>
      </c>
      <c r="B17" s="68" t="s">
        <v>120</v>
      </c>
      <c r="C17" s="68"/>
      <c r="D17" s="69"/>
      <c r="E17" s="69"/>
      <c r="F17" s="69"/>
      <c r="G17" s="69"/>
      <c r="H17" s="69"/>
      <c r="I17" s="69"/>
      <c r="J17" s="69"/>
      <c r="K17" s="69"/>
      <c r="L17" s="69"/>
      <c r="M17" s="69"/>
      <c r="N17" s="69"/>
      <c r="O17" s="69"/>
      <c r="P17" s="69"/>
      <c r="Q17" s="69"/>
      <c r="R17" s="69"/>
      <c r="S17" s="69"/>
      <c r="T17" s="69"/>
      <c r="U17" s="69"/>
      <c r="V17" s="70">
        <f>+V18</f>
        <v>41000</v>
      </c>
      <c r="W17" s="69"/>
      <c r="X17" s="69"/>
      <c r="Y17" s="69"/>
      <c r="Z17" s="70">
        <f>+Z18</f>
        <v>41000</v>
      </c>
      <c r="AA17" s="69"/>
      <c r="AB17" s="69"/>
      <c r="AC17" s="69"/>
    </row>
    <row r="18" spans="1:30" s="204" customFormat="1" ht="30" x14ac:dyDescent="0.35">
      <c r="A18" s="67" t="s">
        <v>90</v>
      </c>
      <c r="B18" s="68" t="s">
        <v>121</v>
      </c>
      <c r="C18" s="68"/>
      <c r="D18" s="69"/>
      <c r="E18" s="69"/>
      <c r="F18" s="69"/>
      <c r="G18" s="69"/>
      <c r="H18" s="69"/>
      <c r="I18" s="69"/>
      <c r="J18" s="69"/>
      <c r="K18" s="69"/>
      <c r="L18" s="69"/>
      <c r="M18" s="69"/>
      <c r="N18" s="69"/>
      <c r="O18" s="69"/>
      <c r="P18" s="69"/>
      <c r="Q18" s="69"/>
      <c r="R18" s="69"/>
      <c r="S18" s="69"/>
      <c r="T18" s="69"/>
      <c r="U18" s="69"/>
      <c r="V18" s="70">
        <f>SUM(V19:V21)</f>
        <v>41000</v>
      </c>
      <c r="W18" s="69"/>
      <c r="X18" s="69"/>
      <c r="Y18" s="69"/>
      <c r="Z18" s="70">
        <f>SUM(Z19:Z21)</f>
        <v>41000</v>
      </c>
      <c r="AA18" s="69"/>
      <c r="AB18" s="69"/>
      <c r="AC18" s="69"/>
      <c r="AD18" s="204">
        <f>A21</f>
        <v>3</v>
      </c>
    </row>
    <row r="19" spans="1:30" s="77" customFormat="1" ht="39" customHeight="1" x14ac:dyDescent="0.35">
      <c r="A19" s="78">
        <v>1</v>
      </c>
      <c r="B19" s="79" t="s">
        <v>519</v>
      </c>
      <c r="C19" s="81"/>
      <c r="D19" s="81"/>
      <c r="E19" s="78"/>
      <c r="F19" s="78"/>
      <c r="G19" s="81"/>
      <c r="H19" s="82"/>
      <c r="I19" s="82"/>
      <c r="J19" s="82"/>
      <c r="K19" s="82"/>
      <c r="L19" s="82"/>
      <c r="M19" s="163"/>
      <c r="N19" s="82"/>
      <c r="O19" s="82"/>
      <c r="P19" s="82"/>
      <c r="Q19" s="82"/>
      <c r="R19" s="82"/>
      <c r="S19" s="82"/>
      <c r="T19" s="82"/>
      <c r="U19" s="82"/>
      <c r="V19" s="163">
        <v>14000</v>
      </c>
      <c r="W19" s="82"/>
      <c r="X19" s="82"/>
      <c r="Y19" s="82"/>
      <c r="Z19" s="163">
        <v>14000</v>
      </c>
      <c r="AA19" s="82"/>
      <c r="AB19" s="82"/>
      <c r="AC19" s="82"/>
    </row>
    <row r="20" spans="1:30" s="77" customFormat="1" ht="34.25" customHeight="1" x14ac:dyDescent="0.35">
      <c r="A20" s="78">
        <v>2</v>
      </c>
      <c r="B20" s="79" t="s">
        <v>520</v>
      </c>
      <c r="C20" s="81"/>
      <c r="D20" s="81"/>
      <c r="E20" s="78"/>
      <c r="F20" s="78"/>
      <c r="G20" s="81"/>
      <c r="H20" s="82"/>
      <c r="I20" s="82"/>
      <c r="J20" s="82"/>
      <c r="K20" s="82"/>
      <c r="L20" s="82"/>
      <c r="M20" s="163"/>
      <c r="N20" s="82"/>
      <c r="O20" s="82"/>
      <c r="P20" s="82"/>
      <c r="Q20" s="82"/>
      <c r="R20" s="82"/>
      <c r="S20" s="82"/>
      <c r="T20" s="82"/>
      <c r="U20" s="82"/>
      <c r="V20" s="163">
        <v>15000</v>
      </c>
      <c r="W20" s="82"/>
      <c r="X20" s="82"/>
      <c r="Y20" s="82"/>
      <c r="Z20" s="163">
        <v>15000</v>
      </c>
      <c r="AA20" s="82"/>
      <c r="AB20" s="82"/>
      <c r="AC20" s="82"/>
    </row>
    <row r="21" spans="1:30" s="77" customFormat="1" ht="37.75" customHeight="1" x14ac:dyDescent="0.35">
      <c r="A21" s="78">
        <v>3</v>
      </c>
      <c r="B21" s="79" t="s">
        <v>521</v>
      </c>
      <c r="C21" s="81"/>
      <c r="D21" s="81"/>
      <c r="E21" s="78"/>
      <c r="F21" s="78"/>
      <c r="G21" s="81"/>
      <c r="H21" s="82"/>
      <c r="I21" s="82"/>
      <c r="J21" s="82"/>
      <c r="K21" s="82"/>
      <c r="L21" s="82"/>
      <c r="M21" s="163"/>
      <c r="N21" s="82"/>
      <c r="O21" s="82"/>
      <c r="P21" s="82"/>
      <c r="Q21" s="82"/>
      <c r="R21" s="82"/>
      <c r="S21" s="82"/>
      <c r="T21" s="82"/>
      <c r="U21" s="82"/>
      <c r="V21" s="163">
        <v>12000</v>
      </c>
      <c r="W21" s="82"/>
      <c r="X21" s="82"/>
      <c r="Y21" s="82"/>
      <c r="Z21" s="163">
        <v>12000</v>
      </c>
      <c r="AA21" s="82"/>
      <c r="AB21" s="82"/>
      <c r="AC21" s="82"/>
    </row>
    <row r="22" spans="1:30" s="204" customFormat="1" ht="36.65" customHeight="1" x14ac:dyDescent="0.35">
      <c r="A22" s="72" t="s">
        <v>35</v>
      </c>
      <c r="B22" s="73" t="s">
        <v>468</v>
      </c>
      <c r="C22" s="73"/>
      <c r="D22" s="74"/>
      <c r="E22" s="74"/>
      <c r="F22" s="74"/>
      <c r="G22" s="74"/>
      <c r="H22" s="69"/>
      <c r="I22" s="69"/>
      <c r="J22" s="69"/>
      <c r="K22" s="69"/>
      <c r="L22" s="69"/>
      <c r="M22" s="69"/>
      <c r="N22" s="69"/>
      <c r="O22" s="69"/>
      <c r="P22" s="69"/>
      <c r="Q22" s="69"/>
      <c r="R22" s="69"/>
      <c r="S22" s="69"/>
      <c r="T22" s="69"/>
      <c r="U22" s="69"/>
      <c r="V22" s="70">
        <f>+V23</f>
        <v>20000</v>
      </c>
      <c r="W22" s="69"/>
      <c r="X22" s="69"/>
      <c r="Y22" s="69"/>
      <c r="Z22" s="70">
        <f>+Z23</f>
        <v>20000</v>
      </c>
      <c r="AA22" s="69"/>
      <c r="AB22" s="69"/>
      <c r="AC22" s="69"/>
    </row>
    <row r="23" spans="1:30" s="204" customFormat="1" ht="37.75" customHeight="1" x14ac:dyDescent="0.35">
      <c r="A23" s="67">
        <v>1</v>
      </c>
      <c r="B23" s="68" t="s">
        <v>119</v>
      </c>
      <c r="C23" s="68"/>
      <c r="D23" s="69"/>
      <c r="E23" s="69"/>
      <c r="F23" s="69"/>
      <c r="G23" s="69"/>
      <c r="H23" s="69"/>
      <c r="I23" s="69"/>
      <c r="J23" s="69"/>
      <c r="K23" s="69"/>
      <c r="L23" s="69"/>
      <c r="M23" s="69"/>
      <c r="N23" s="69"/>
      <c r="O23" s="69"/>
      <c r="P23" s="69"/>
      <c r="Q23" s="69"/>
      <c r="R23" s="69"/>
      <c r="S23" s="69"/>
      <c r="T23" s="69"/>
      <c r="U23" s="69"/>
      <c r="V23" s="70">
        <f>+V24</f>
        <v>20000</v>
      </c>
      <c r="W23" s="69"/>
      <c r="X23" s="69"/>
      <c r="Y23" s="69"/>
      <c r="Z23" s="70">
        <f>+Z24</f>
        <v>20000</v>
      </c>
      <c r="AA23" s="69"/>
      <c r="AB23" s="69"/>
      <c r="AC23" s="69"/>
    </row>
    <row r="24" spans="1:30" s="204" customFormat="1" ht="46.25" customHeight="1" x14ac:dyDescent="0.35">
      <c r="A24" s="67" t="s">
        <v>90</v>
      </c>
      <c r="B24" s="68" t="s">
        <v>121</v>
      </c>
      <c r="C24" s="68"/>
      <c r="D24" s="69"/>
      <c r="E24" s="69"/>
      <c r="F24" s="69"/>
      <c r="G24" s="69"/>
      <c r="H24" s="69"/>
      <c r="I24" s="69"/>
      <c r="J24" s="69"/>
      <c r="K24" s="69"/>
      <c r="L24" s="69"/>
      <c r="M24" s="69"/>
      <c r="N24" s="69"/>
      <c r="O24" s="69"/>
      <c r="P24" s="69"/>
      <c r="Q24" s="69"/>
      <c r="R24" s="69"/>
      <c r="S24" s="69"/>
      <c r="T24" s="69"/>
      <c r="U24" s="69"/>
      <c r="V24" s="70">
        <f>V25</f>
        <v>20000</v>
      </c>
      <c r="W24" s="69"/>
      <c r="X24" s="69"/>
      <c r="Y24" s="69"/>
      <c r="Z24" s="70">
        <f>Z25</f>
        <v>20000</v>
      </c>
      <c r="AA24" s="69"/>
      <c r="AB24" s="69"/>
      <c r="AC24" s="69"/>
    </row>
    <row r="25" spans="1:30" s="204" customFormat="1" ht="36.65" customHeight="1" x14ac:dyDescent="0.35">
      <c r="A25" s="72" t="s">
        <v>48</v>
      </c>
      <c r="B25" s="73" t="s">
        <v>469</v>
      </c>
      <c r="C25" s="73"/>
      <c r="D25" s="74"/>
      <c r="E25" s="74"/>
      <c r="F25" s="74"/>
      <c r="G25" s="74"/>
      <c r="H25" s="69"/>
      <c r="I25" s="69"/>
      <c r="J25" s="69"/>
      <c r="K25" s="69"/>
      <c r="L25" s="69"/>
      <c r="M25" s="69"/>
      <c r="N25" s="69"/>
      <c r="O25" s="69"/>
      <c r="P25" s="69"/>
      <c r="Q25" s="69"/>
      <c r="R25" s="69"/>
      <c r="S25" s="69"/>
      <c r="T25" s="69"/>
      <c r="U25" s="69"/>
      <c r="V25" s="70">
        <f>+V26</f>
        <v>20000</v>
      </c>
      <c r="W25" s="69"/>
      <c r="X25" s="69"/>
      <c r="Y25" s="69"/>
      <c r="Z25" s="70">
        <f>+Z26</f>
        <v>20000</v>
      </c>
      <c r="AA25" s="69"/>
      <c r="AB25" s="69"/>
      <c r="AC25" s="69"/>
    </row>
    <row r="26" spans="1:30" s="204" customFormat="1" ht="32.4" customHeight="1" x14ac:dyDescent="0.35">
      <c r="A26" s="67">
        <v>1</v>
      </c>
      <c r="B26" s="68" t="s">
        <v>120</v>
      </c>
      <c r="C26" s="68"/>
      <c r="D26" s="69"/>
      <c r="E26" s="69"/>
      <c r="F26" s="69"/>
      <c r="G26" s="69"/>
      <c r="H26" s="69"/>
      <c r="I26" s="69"/>
      <c r="J26" s="69"/>
      <c r="K26" s="69"/>
      <c r="L26" s="69"/>
      <c r="M26" s="69"/>
      <c r="N26" s="69"/>
      <c r="O26" s="69"/>
      <c r="P26" s="69"/>
      <c r="Q26" s="69"/>
      <c r="R26" s="69"/>
      <c r="S26" s="69"/>
      <c r="T26" s="69"/>
      <c r="U26" s="69"/>
      <c r="V26" s="70">
        <f>+V27</f>
        <v>20000</v>
      </c>
      <c r="W26" s="69"/>
      <c r="X26" s="69"/>
      <c r="Y26" s="69"/>
      <c r="Z26" s="70">
        <f>+Z27</f>
        <v>20000</v>
      </c>
      <c r="AA26" s="69"/>
      <c r="AB26" s="69"/>
      <c r="AC26" s="69"/>
    </row>
    <row r="27" spans="1:30" s="204" customFormat="1" ht="42.65" customHeight="1" x14ac:dyDescent="0.35">
      <c r="A27" s="67" t="s">
        <v>90</v>
      </c>
      <c r="B27" s="68" t="s">
        <v>121</v>
      </c>
      <c r="C27" s="68"/>
      <c r="D27" s="69"/>
      <c r="E27" s="69"/>
      <c r="F27" s="69"/>
      <c r="G27" s="69"/>
      <c r="H27" s="69"/>
      <c r="I27" s="69"/>
      <c r="J27" s="69"/>
      <c r="K27" s="69"/>
      <c r="L27" s="69"/>
      <c r="M27" s="69"/>
      <c r="N27" s="69"/>
      <c r="O27" s="69"/>
      <c r="P27" s="69"/>
      <c r="Q27" s="69"/>
      <c r="R27" s="69"/>
      <c r="S27" s="69"/>
      <c r="T27" s="69"/>
      <c r="U27" s="69"/>
      <c r="V27" s="70">
        <f>SUM(V28:V28)</f>
        <v>20000</v>
      </c>
      <c r="W27" s="69"/>
      <c r="X27" s="69"/>
      <c r="Y27" s="69"/>
      <c r="Z27" s="70">
        <f>SUM(Z28:Z28)</f>
        <v>20000</v>
      </c>
      <c r="AA27" s="69"/>
      <c r="AB27" s="69"/>
      <c r="AC27" s="69"/>
      <c r="AD27" s="204">
        <f>A28</f>
        <v>1</v>
      </c>
    </row>
    <row r="28" spans="1:30" ht="43.75" customHeight="1" x14ac:dyDescent="0.35">
      <c r="A28" s="78">
        <v>1</v>
      </c>
      <c r="B28" s="79" t="s">
        <v>480</v>
      </c>
      <c r="C28" s="205"/>
      <c r="D28" s="205"/>
      <c r="E28" s="205"/>
      <c r="F28" s="205"/>
      <c r="G28" s="205"/>
      <c r="H28" s="205"/>
      <c r="I28" s="205"/>
      <c r="J28" s="205"/>
      <c r="K28" s="205"/>
      <c r="L28" s="205"/>
      <c r="M28" s="205"/>
      <c r="N28" s="205"/>
      <c r="O28" s="205"/>
      <c r="P28" s="205"/>
      <c r="Q28" s="205"/>
      <c r="R28" s="205"/>
      <c r="S28" s="205"/>
      <c r="T28" s="205"/>
      <c r="U28" s="205"/>
      <c r="V28" s="159">
        <v>20000</v>
      </c>
      <c r="W28" s="205"/>
      <c r="X28" s="205"/>
      <c r="Y28" s="205"/>
      <c r="Z28" s="159">
        <v>20000</v>
      </c>
      <c r="AA28" s="205"/>
      <c r="AB28" s="205"/>
      <c r="AC28" s="205"/>
    </row>
  </sheetData>
  <mergeCells count="53">
    <mergeCell ref="A1:AC1"/>
    <mergeCell ref="A2:AC2"/>
    <mergeCell ref="A3:AC3"/>
    <mergeCell ref="A4:AC4"/>
    <mergeCell ref="O5:U6"/>
    <mergeCell ref="V5:AB6"/>
    <mergeCell ref="A5:A13"/>
    <mergeCell ref="E5:E13"/>
    <mergeCell ref="Q10:Q13"/>
    <mergeCell ref="R10:R13"/>
    <mergeCell ref="T10:T13"/>
    <mergeCell ref="AA10:AA13"/>
    <mergeCell ref="N12:N13"/>
    <mergeCell ref="T9:U9"/>
    <mergeCell ref="C5:C13"/>
    <mergeCell ref="O7:O13"/>
    <mergeCell ref="G7:N7"/>
    <mergeCell ref="W7:AB7"/>
    <mergeCell ref="G8:G13"/>
    <mergeCell ref="X9:Y9"/>
    <mergeCell ref="Z9:Z13"/>
    <mergeCell ref="AA9:AB9"/>
    <mergeCell ref="M12:M13"/>
    <mergeCell ref="K9:N9"/>
    <mergeCell ref="P7:U7"/>
    <mergeCell ref="L11:L13"/>
    <mergeCell ref="U10:U13"/>
    <mergeCell ref="Q9:R9"/>
    <mergeCell ref="W9:W13"/>
    <mergeCell ref="M11:N11"/>
    <mergeCell ref="Y10:Y13"/>
    <mergeCell ref="X10:X13"/>
    <mergeCell ref="I10:J10"/>
    <mergeCell ref="K10:K13"/>
    <mergeCell ref="L10:N10"/>
    <mergeCell ref="I11:I13"/>
    <mergeCell ref="J11:J13"/>
    <mergeCell ref="AB10:AB13"/>
    <mergeCell ref="P8:R8"/>
    <mergeCell ref="AC5:AC13"/>
    <mergeCell ref="B5:B13"/>
    <mergeCell ref="V7:V13"/>
    <mergeCell ref="D5:D13"/>
    <mergeCell ref="S9:S13"/>
    <mergeCell ref="F5:N6"/>
    <mergeCell ref="H9:J9"/>
    <mergeCell ref="F7:F13"/>
    <mergeCell ref="P9:P13"/>
    <mergeCell ref="S8:U8"/>
    <mergeCell ref="W8:Y8"/>
    <mergeCell ref="Z8:AB8"/>
    <mergeCell ref="H8:N8"/>
    <mergeCell ref="H10:H13"/>
  </mergeCells>
  <pageMargins left="0.31496062992125984" right="0.31496062992125984" top="0.74803149606299213" bottom="0.35433070866141736" header="0.31496062992125984" footer="0.31496062992125984"/>
  <pageSetup paperSize="9" scale="48" orientation="landscape" r:id="rId1"/>
  <headerFooter>
    <oddHeader>&amp;C&amp;"+,Thường"&amp;12&amp;P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10</vt:i4>
      </vt:variant>
      <vt:variant>
        <vt:lpstr>Phạm vi Có tên</vt:lpstr>
      </vt:variant>
      <vt:variant>
        <vt:i4>15</vt:i4>
      </vt:variant>
    </vt:vector>
  </HeadingPairs>
  <TitlesOfParts>
    <vt:vector size="25" baseType="lpstr">
      <vt:lpstr>Bieu TH 21-25</vt:lpstr>
      <vt:lpstr>NSĐP 21-25</vt:lpstr>
      <vt:lpstr>NSTW 21-25</vt:lpstr>
      <vt:lpstr>dau tu CTMTQG 21-25</vt:lpstr>
      <vt:lpstr>Su nghiep CTMTQG21-25</vt:lpstr>
      <vt:lpstr>TH nhu cau 26-30</vt:lpstr>
      <vt:lpstr>NSĐP 26-30</vt:lpstr>
      <vt:lpstr>NSTW 26-30</vt:lpstr>
      <vt:lpstr>ODA 26-30</vt:lpstr>
      <vt:lpstr>CTMTQG 26-30</vt:lpstr>
      <vt:lpstr>'CTMTQG 26-30'!Print_Titles</vt:lpstr>
      <vt:lpstr>'dau tu CTMTQG 21-25'!Print_Titles</vt:lpstr>
      <vt:lpstr>'NSĐP 26-30'!Print_Titles</vt:lpstr>
      <vt:lpstr>'NSTW 26-30'!Print_Titles</vt:lpstr>
      <vt:lpstr>'ODA 26-30'!Print_Titles</vt:lpstr>
      <vt:lpstr>'Bieu TH 21-25'!Vùng_In</vt:lpstr>
      <vt:lpstr>'CTMTQG 26-30'!Vùng_In</vt:lpstr>
      <vt:lpstr>'dau tu CTMTQG 21-25'!Vùng_In</vt:lpstr>
      <vt:lpstr>'NSĐP 21-25'!Vùng_In</vt:lpstr>
      <vt:lpstr>'NSĐP 26-30'!Vùng_In</vt:lpstr>
      <vt:lpstr>'NSTW 21-25'!Vùng_In</vt:lpstr>
      <vt:lpstr>'NSTW 26-30'!Vùng_In</vt:lpstr>
      <vt:lpstr>'ODA 26-30'!Vùng_In</vt:lpstr>
      <vt:lpstr>'Su nghiep CTMTQG21-25'!Vùng_In</vt:lpstr>
      <vt:lpstr>'TH nhu cau 26-30'!Vùng_In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2025-06-17T01:56:42Z</cp:lastPrinted>
  <dcterms:created xsi:type="dcterms:W3CDTF">2023-04-11T02:43:04Z</dcterms:created>
  <dcterms:modified xsi:type="dcterms:W3CDTF">2025-06-17T01:57:31Z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90100a4a369141f7bfed1a5606daa298</vt:lpwstr>
  </property>
</Properties>
</file>