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ĐẤT LÂM NGHIỆP\Giao dat rung 2019-2023\300 k\Nam 2024\BC giao rừng tháng 9\"/>
    </mc:Choice>
  </mc:AlternateContent>
  <bookViews>
    <workbookView xWindow="-120" yWindow="-120" windowWidth="20730" windowHeight="11160" firstSheet="1" activeTab="1"/>
  </bookViews>
  <sheets>
    <sheet name="Kangatang" sheetId="4" state="veryHidden" r:id="rId1"/>
    <sheet name="bieu kèm theo BC ngay 15-9-24" sheetId="3" r:id="rId2"/>
  </sheets>
  <definedNames>
    <definedName name="_xlnm.Print_Area" localSheetId="1">'bieu kèm theo BC ngay 15-9-24'!$A$1:$Q$22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" l="1"/>
  <c r="H10" i="3"/>
  <c r="H11" i="3"/>
  <c r="H12" i="3"/>
  <c r="H13" i="3"/>
  <c r="H14" i="3"/>
  <c r="H15" i="3"/>
  <c r="H16" i="3"/>
  <c r="H17" i="3"/>
  <c r="H18" i="3"/>
  <c r="H9" i="3"/>
  <c r="F10" i="3"/>
  <c r="F11" i="3"/>
  <c r="F12" i="3"/>
  <c r="F13" i="3"/>
  <c r="F14" i="3"/>
  <c r="F15" i="3"/>
  <c r="F16" i="3"/>
  <c r="F17" i="3"/>
  <c r="F18" i="3"/>
  <c r="F9" i="3"/>
  <c r="O11" i="3" l="1"/>
  <c r="O17" i="3"/>
  <c r="O18" i="3"/>
  <c r="O9" i="3"/>
  <c r="M19" i="3"/>
  <c r="N19" i="3"/>
  <c r="P19" i="3"/>
  <c r="C19" i="3"/>
  <c r="O12" i="3" l="1"/>
  <c r="O19" i="3" s="1"/>
  <c r="O13" i="3"/>
  <c r="L9" i="3"/>
  <c r="L15" i="3"/>
  <c r="L16" i="3"/>
  <c r="L17" i="3"/>
  <c r="L18" i="3"/>
  <c r="I17" i="3" l="1"/>
  <c r="I16" i="3"/>
  <c r="I15" i="3"/>
  <c r="I14" i="3"/>
  <c r="L14" i="3" s="1"/>
  <c r="I13" i="3"/>
  <c r="L13" i="3" s="1"/>
  <c r="I12" i="3"/>
  <c r="L12" i="3" s="1"/>
  <c r="I11" i="3"/>
  <c r="L11" i="3" s="1"/>
  <c r="I10" i="3"/>
  <c r="L10" i="3" s="1"/>
  <c r="I9" i="3"/>
  <c r="I7" i="3"/>
  <c r="L7" i="3" s="1"/>
  <c r="I18" i="3"/>
  <c r="G19" i="3"/>
  <c r="K19" i="3"/>
  <c r="L19" i="3" s="1"/>
  <c r="E19" i="3"/>
  <c r="I19" i="3" l="1"/>
</calcChain>
</file>

<file path=xl/sharedStrings.xml><?xml version="1.0" encoding="utf-8"?>
<sst xmlns="http://schemas.openxmlformats.org/spreadsheetml/2006/main" count="35" uniqueCount="33">
  <si>
    <t>STT</t>
  </si>
  <si>
    <t>Thị trấn Tủa Chùa</t>
  </si>
  <si>
    <t>Xã Mường Báng</t>
  </si>
  <si>
    <t>Xã Xá Nhè</t>
  </si>
  <si>
    <t>Xã Mường Đun</t>
  </si>
  <si>
    <t>Xã Tủa Thàng</t>
  </si>
  <si>
    <t>Xã Huổi Só</t>
  </si>
  <si>
    <t>Xã Sín Chải</t>
  </si>
  <si>
    <t>Xã Tả Sìn Thàng</t>
  </si>
  <si>
    <t>Xã Lao Xả Phình</t>
  </si>
  <si>
    <t>Xã Trung Thu</t>
  </si>
  <si>
    <t>Xã Tả Phìn</t>
  </si>
  <si>
    <t>Xã Sính Phình</t>
  </si>
  <si>
    <t>Tên xã</t>
  </si>
  <si>
    <t>Đất lâm nghiệp có rừng</t>
  </si>
  <si>
    <t>Tổng</t>
  </si>
  <si>
    <t>Đất lâm nghiệp chưa có rừng</t>
  </si>
  <si>
    <t>DT đã rà soát (ha)</t>
  </si>
  <si>
    <t xml:space="preserve">Tổng DT theo KH 2783/KH-UBND
</t>
  </si>
  <si>
    <t>Tỷ lệ %
 thực hiện rà soát được</t>
  </si>
  <si>
    <t>Số 
hộ giao</t>
  </si>
  <si>
    <t>Đất 
RPH</t>
  </si>
  <si>
    <t>Đất 
RXS</t>
  </si>
  <si>
    <t>DT đã 
rà soát
 (ha)</t>
  </si>
  <si>
    <t>Diện 
tích giao, đã cấp GCN (ha)</t>
  </si>
  <si>
    <t xml:space="preserve">Tổng DT phải thực hiện (Theo Văn bản số 435/UBND-KTN ngày 29/01/2024 của UBND tỉnh
</t>
  </si>
  <si>
    <t>Ghi
 chú</t>
  </si>
  <si>
    <t>Tổng DT đã giao,
 đã cấp GCN</t>
  </si>
  <si>
    <t>BIỂU TỔNG HỢP KẾT QUẢ GIAO ĐẤT, GIAO RỪNG, CẤP GIẤY CHỨNG NHẬN QSD ĐẤT LÂM NGHIỆP GIAI ĐOẠN 2019-2023 TRÊN ĐỊA BÀN HUYỆN TỦA CHÙA</t>
  </si>
  <si>
    <t>Loại đất giao, cấp giấy chứng nhận QSD đất</t>
  </si>
  <si>
    <t>(Kèm theo Báo cáo số     /BC-UBND ngày     tháng 9 năm 2024 của UBND huyện Tủa Chùa)</t>
  </si>
  <si>
    <t>Tỷ lệ %
 thực hiện rà soát được so với KH 2783/KH-UBND</t>
  </si>
  <si>
    <t>Tỷ lệ %
 thực hiện được so với KH 2783/KH-UBND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</si>
</sst>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.0\ _₫_-;\-* #,##0.0\ _₫_-;_-* &quot;-&quot;??\ _₫_-;_-@_-"/>
    <numFmt numFmtId="166" formatCode="0.000"/>
    <numFmt numFmtId="167" formatCode="_(* #,##0.0_);_(* \(#,##0.0\);_(* &quot;-&quot;?_);_(@_)"/>
    <numFmt numFmtId="168" formatCode="0.0"/>
    <numFmt numFmtId="169" formatCode="_(* #,##0.000_);_(* \(#,##0.000\);_(* &quot;-&quot;???_);_(@_)"/>
  </numFmts>
  <fonts count="13" x14ac:knownFonts="1"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9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167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9" fontId="1" fillId="2" borderId="0" xfId="0" applyNumberFormat="1" applyFont="1" applyFill="1" applyAlignment="1">
      <alignment horizontal="center"/>
    </xf>
    <xf numFmtId="43" fontId="1" fillId="2" borderId="0" xfId="0" applyNumberFormat="1" applyFont="1" applyFill="1"/>
    <xf numFmtId="0" fontId="1" fillId="2" borderId="0" xfId="0" applyFont="1" applyFill="1"/>
    <xf numFmtId="164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3" fontId="1" fillId="0" borderId="0" xfId="0" applyNumberFormat="1" applyFont="1"/>
    <xf numFmtId="43" fontId="1" fillId="0" borderId="0" xfId="0" applyNumberFormat="1" applyFont="1" applyAlignment="1"/>
    <xf numFmtId="164" fontId="1" fillId="0" borderId="0" xfId="1" applyFont="1"/>
    <xf numFmtId="4" fontId="10" fillId="0" borderId="0" xfId="0" applyNumberFormat="1" applyFont="1"/>
    <xf numFmtId="4" fontId="10" fillId="2" borderId="0" xfId="0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/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7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164" fontId="4" fillId="0" borderId="1" xfId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1" xfId="1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10" fontId="12" fillId="0" borderId="5" xfId="0" applyNumberFormat="1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2" xfId="0" applyFont="1" applyBorder="1" applyAlignment="1">
      <alignment vertical="center" textRotation="90" wrapText="1"/>
    </xf>
    <xf numFmtId="0" fontId="3" fillId="0" borderId="3" xfId="0" applyFont="1" applyBorder="1" applyAlignment="1">
      <alignment vertical="center" textRotation="90"/>
    </xf>
    <xf numFmtId="0" fontId="3" fillId="0" borderId="4" xfId="0" applyFont="1" applyBorder="1" applyAlignment="1">
      <alignment vertical="center" textRotation="90"/>
    </xf>
    <xf numFmtId="164" fontId="4" fillId="0" borderId="2" xfId="1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right" vertical="center"/>
    </xf>
    <xf numFmtId="168" fontId="4" fillId="0" borderId="4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vertical="center" textRotation="90" wrapText="1"/>
    </xf>
    <xf numFmtId="0" fontId="3" fillId="0" borderId="3" xfId="0" applyFont="1" applyFill="1" applyBorder="1" applyAlignment="1">
      <alignment vertical="center" textRotation="90" wrapText="1"/>
    </xf>
    <xf numFmtId="0" fontId="3" fillId="0" borderId="4" xfId="0" applyFont="1" applyFill="1" applyBorder="1" applyAlignment="1">
      <alignment vertical="center" textRotation="90" wrapText="1"/>
    </xf>
    <xf numFmtId="164" fontId="3" fillId="0" borderId="1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43" fontId="8" fillId="0" borderId="5" xfId="0" applyNumberFormat="1" applyFont="1" applyBorder="1" applyAlignment="1">
      <alignment vertical="center"/>
    </xf>
  </cellXfs>
  <cellStyles count="7">
    <cellStyle name="Comma" xfId="1" builtinId="3"/>
    <cellStyle name="Comma [0] 2" xfId="2"/>
    <cellStyle name="Comma 2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286385</xdr:colOff>
      <xdr:row>1</xdr:row>
      <xdr:rowOff>219075</xdr:rowOff>
    </xdr:from>
    <xdr:to>
      <xdr:col>9</xdr:col>
      <xdr:colOff>565785</xdr:colOff>
      <xdr:row>1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552EACB-6C4F-4A1B-A3D7-F3882C2D54E6}"/>
            </a:ext>
          </a:extLst>
        </xdr:cNvPr>
        <xdr:cNvCxnSpPr>
          <a:cxnSpLocks noChangeShapeType="1"/>
        </xdr:cNvCxnSpPr>
      </xdr:nvCxnSpPr>
      <xdr:spPr bwMode="auto">
        <a:xfrm>
          <a:off x="3963035" y="476250"/>
          <a:ext cx="214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topLeftCell="A4" zoomScaleNormal="100" zoomScaleSheetLayoutView="100" workbookViewId="0">
      <selection activeCell="F7" sqref="F7:F8"/>
    </sheetView>
  </sheetViews>
  <sheetFormatPr defaultRowHeight="15.75" x14ac:dyDescent="0.25"/>
  <cols>
    <col min="1" max="1" width="3.125" style="13" customWidth="1"/>
    <col min="2" max="2" width="11.5" style="13" customWidth="1"/>
    <col min="3" max="3" width="6.75" style="22" customWidth="1"/>
    <col min="4" max="4" width="8.875" style="6" customWidth="1"/>
    <col min="5" max="5" width="9.875" style="13" customWidth="1"/>
    <col min="6" max="6" width="8.125" style="17" customWidth="1"/>
    <col min="7" max="7" width="8.25" style="13" customWidth="1"/>
    <col min="8" max="8" width="6.625" style="2" customWidth="1"/>
    <col min="9" max="9" width="9.625" style="1" customWidth="1"/>
    <col min="10" max="10" width="9.5" style="10" customWidth="1"/>
    <col min="11" max="11" width="8.875" style="13" customWidth="1"/>
    <col min="12" max="12" width="5.875" style="13" customWidth="1"/>
    <col min="13" max="13" width="9.375" style="28" customWidth="1"/>
    <col min="14" max="14" width="10.125" style="20" customWidth="1"/>
    <col min="15" max="15" width="7" style="26" customWidth="1"/>
    <col min="16" max="16" width="6" style="21" customWidth="1"/>
    <col min="17" max="17" width="5.125" style="13" customWidth="1"/>
    <col min="18" max="16384" width="9" style="13"/>
  </cols>
  <sheetData>
    <row r="1" spans="1:17" ht="20.25" customHeight="1" x14ac:dyDescent="0.25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2.5" customHeight="1" x14ac:dyDescent="0.25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2.5" customHeight="1" x14ac:dyDescent="0.25">
      <c r="A3" s="92" t="s">
        <v>0</v>
      </c>
      <c r="B3" s="71" t="s">
        <v>13</v>
      </c>
      <c r="C3" s="56" t="s">
        <v>14</v>
      </c>
      <c r="D3" s="57"/>
      <c r="E3" s="57"/>
      <c r="F3" s="57"/>
      <c r="G3" s="57"/>
      <c r="H3" s="58"/>
      <c r="I3" s="56" t="s">
        <v>16</v>
      </c>
      <c r="J3" s="57"/>
      <c r="K3" s="57"/>
      <c r="L3" s="57"/>
      <c r="M3" s="57"/>
      <c r="N3" s="57"/>
      <c r="O3" s="57"/>
      <c r="P3" s="58"/>
      <c r="Q3" s="69" t="s">
        <v>26</v>
      </c>
    </row>
    <row r="4" spans="1:17" ht="33.75" customHeight="1" x14ac:dyDescent="0.25">
      <c r="A4" s="92"/>
      <c r="B4" s="71"/>
      <c r="C4" s="63" t="s">
        <v>18</v>
      </c>
      <c r="D4" s="52" t="s">
        <v>25</v>
      </c>
      <c r="E4" s="84" t="s">
        <v>17</v>
      </c>
      <c r="F4" s="88" t="s">
        <v>31</v>
      </c>
      <c r="G4" s="72" t="s">
        <v>27</v>
      </c>
      <c r="H4" s="89" t="s">
        <v>32</v>
      </c>
      <c r="I4" s="85" t="s">
        <v>18</v>
      </c>
      <c r="J4" s="52" t="s">
        <v>25</v>
      </c>
      <c r="K4" s="69" t="s">
        <v>23</v>
      </c>
      <c r="L4" s="69" t="s">
        <v>19</v>
      </c>
      <c r="M4" s="70" t="s">
        <v>24</v>
      </c>
      <c r="N4" s="69" t="s">
        <v>29</v>
      </c>
      <c r="O4" s="71"/>
      <c r="P4" s="72" t="s">
        <v>20</v>
      </c>
      <c r="Q4" s="71"/>
    </row>
    <row r="5" spans="1:17" ht="29.25" customHeight="1" x14ac:dyDescent="0.25">
      <c r="A5" s="92"/>
      <c r="B5" s="71"/>
      <c r="C5" s="64"/>
      <c r="D5" s="52"/>
      <c r="E5" s="84"/>
      <c r="F5" s="88"/>
      <c r="G5" s="73"/>
      <c r="H5" s="90"/>
      <c r="I5" s="86"/>
      <c r="J5" s="52"/>
      <c r="K5" s="69"/>
      <c r="L5" s="69"/>
      <c r="M5" s="70"/>
      <c r="N5" s="72" t="s">
        <v>21</v>
      </c>
      <c r="O5" s="59" t="s">
        <v>22</v>
      </c>
      <c r="P5" s="73"/>
      <c r="Q5" s="71"/>
    </row>
    <row r="6" spans="1:17" ht="57.75" customHeight="1" x14ac:dyDescent="0.25">
      <c r="A6" s="92"/>
      <c r="B6" s="71"/>
      <c r="C6" s="65"/>
      <c r="D6" s="68"/>
      <c r="E6" s="84"/>
      <c r="F6" s="88"/>
      <c r="G6" s="74"/>
      <c r="H6" s="91"/>
      <c r="I6" s="87"/>
      <c r="J6" s="53"/>
      <c r="K6" s="69"/>
      <c r="L6" s="69"/>
      <c r="M6" s="70"/>
      <c r="N6" s="74"/>
      <c r="O6" s="60"/>
      <c r="P6" s="74"/>
      <c r="Q6" s="71"/>
    </row>
    <row r="7" spans="1:17" s="1" customFormat="1" ht="24.95" customHeight="1" x14ac:dyDescent="0.25">
      <c r="A7" s="30">
        <v>1</v>
      </c>
      <c r="B7" s="31" t="s">
        <v>1</v>
      </c>
      <c r="C7" s="61">
        <v>148.28</v>
      </c>
      <c r="D7" s="81">
        <v>428.29</v>
      </c>
      <c r="E7" s="32">
        <v>13.18</v>
      </c>
      <c r="F7" s="66">
        <v>93.05</v>
      </c>
      <c r="G7" s="30">
        <v>12.43</v>
      </c>
      <c r="H7" s="82">
        <v>84.1</v>
      </c>
      <c r="I7" s="79">
        <f>1353.25+25.428</f>
        <v>1378.6780000000001</v>
      </c>
      <c r="J7" s="54">
        <v>332.62</v>
      </c>
      <c r="K7" s="33">
        <v>230.5</v>
      </c>
      <c r="L7" s="77">
        <f>(K7+K8)*100/I7</f>
        <v>87.801502598866449</v>
      </c>
      <c r="M7" s="34">
        <v>22.8</v>
      </c>
      <c r="N7" s="30">
        <v>21.8</v>
      </c>
      <c r="O7" s="35">
        <v>1</v>
      </c>
      <c r="P7" s="36">
        <v>50</v>
      </c>
      <c r="Q7" s="37"/>
    </row>
    <row r="8" spans="1:17" s="1" customFormat="1" ht="24.95" customHeight="1" x14ac:dyDescent="0.25">
      <c r="A8" s="30">
        <v>2</v>
      </c>
      <c r="B8" s="31" t="s">
        <v>2</v>
      </c>
      <c r="C8" s="62"/>
      <c r="D8" s="81"/>
      <c r="E8" s="32">
        <v>124.8</v>
      </c>
      <c r="F8" s="67"/>
      <c r="G8" s="30">
        <v>112.25</v>
      </c>
      <c r="H8" s="83"/>
      <c r="I8" s="80"/>
      <c r="J8" s="55"/>
      <c r="K8" s="33">
        <v>980</v>
      </c>
      <c r="L8" s="78"/>
      <c r="M8" s="34">
        <v>180.6</v>
      </c>
      <c r="N8" s="30">
        <v>150.9</v>
      </c>
      <c r="O8" s="35">
        <v>29.7</v>
      </c>
      <c r="P8" s="36">
        <v>139</v>
      </c>
      <c r="Q8" s="37"/>
    </row>
    <row r="9" spans="1:17" s="1" customFormat="1" ht="24.95" customHeight="1" x14ac:dyDescent="0.25">
      <c r="A9" s="30">
        <v>3</v>
      </c>
      <c r="B9" s="31" t="s">
        <v>3</v>
      </c>
      <c r="C9" s="36">
        <v>363.3</v>
      </c>
      <c r="D9" s="29">
        <v>622.79</v>
      </c>
      <c r="E9" s="30">
        <v>415.38</v>
      </c>
      <c r="F9" s="38">
        <f>E9/C9*100</f>
        <v>114.33526011560693</v>
      </c>
      <c r="G9" s="30">
        <v>413.04</v>
      </c>
      <c r="H9" s="4">
        <f>G9/C9*100</f>
        <v>113.69116432700248</v>
      </c>
      <c r="I9" s="5">
        <f>2098.74+79.049</f>
        <v>2177.7889999999998</v>
      </c>
      <c r="J9" s="39">
        <v>1606.9010000000001</v>
      </c>
      <c r="K9" s="33">
        <v>2100</v>
      </c>
      <c r="L9" s="40">
        <f>(K9/J9)*100</f>
        <v>130.68633350778921</v>
      </c>
      <c r="M9" s="34">
        <v>1313</v>
      </c>
      <c r="N9" s="30">
        <v>467</v>
      </c>
      <c r="O9" s="35">
        <f>M9-N9</f>
        <v>846</v>
      </c>
      <c r="P9" s="36">
        <v>783</v>
      </c>
      <c r="Q9" s="41"/>
    </row>
    <row r="10" spans="1:17" s="1" customFormat="1" ht="24.95" customHeight="1" x14ac:dyDescent="0.25">
      <c r="A10" s="30">
        <v>4</v>
      </c>
      <c r="B10" s="31" t="s">
        <v>4</v>
      </c>
      <c r="C10" s="36">
        <v>355.55</v>
      </c>
      <c r="D10" s="5">
        <v>482.57</v>
      </c>
      <c r="E10" s="30">
        <v>342.46</v>
      </c>
      <c r="F10" s="38">
        <f t="shared" ref="F10:F18" si="0">E10/C10*100</f>
        <v>96.31837997468709</v>
      </c>
      <c r="G10" s="30">
        <v>391.08600000000001</v>
      </c>
      <c r="H10" s="4">
        <f t="shared" ref="H10:H18" si="1">G10/C10*100</f>
        <v>109.99465616650259</v>
      </c>
      <c r="I10" s="5">
        <f>856.02+147.596</f>
        <v>1003.616</v>
      </c>
      <c r="J10" s="39">
        <v>516.66099999999994</v>
      </c>
      <c r="K10" s="33">
        <v>795</v>
      </c>
      <c r="L10" s="40">
        <f t="shared" ref="L10:L14" si="2">K10*100/I10</f>
        <v>79.213563753467469</v>
      </c>
      <c r="M10" s="34">
        <v>586.5</v>
      </c>
      <c r="N10" s="30">
        <v>458.5</v>
      </c>
      <c r="O10" s="35">
        <v>128</v>
      </c>
      <c r="P10" s="36">
        <v>517</v>
      </c>
      <c r="Q10" s="37"/>
    </row>
    <row r="11" spans="1:17" s="1" customFormat="1" ht="24.95" customHeight="1" x14ac:dyDescent="0.25">
      <c r="A11" s="30">
        <v>5</v>
      </c>
      <c r="B11" s="31" t="s">
        <v>5</v>
      </c>
      <c r="C11" s="36">
        <v>592.23</v>
      </c>
      <c r="D11" s="5">
        <v>965.57</v>
      </c>
      <c r="E11" s="30">
        <v>645.21</v>
      </c>
      <c r="F11" s="38">
        <f t="shared" si="0"/>
        <v>108.94584874119853</v>
      </c>
      <c r="G11" s="30">
        <v>469.5</v>
      </c>
      <c r="H11" s="4">
        <f t="shared" si="1"/>
        <v>79.276632389443293</v>
      </c>
      <c r="I11" s="5">
        <f>1513.81+343.633</f>
        <v>1857.443</v>
      </c>
      <c r="J11" s="39">
        <v>513.85699999999997</v>
      </c>
      <c r="K11" s="33">
        <v>1350</v>
      </c>
      <c r="L11" s="40">
        <f t="shared" si="2"/>
        <v>72.680561395423709</v>
      </c>
      <c r="M11" s="34">
        <v>480</v>
      </c>
      <c r="N11" s="30">
        <v>357.5</v>
      </c>
      <c r="O11" s="35">
        <f>M11-N11</f>
        <v>122.5</v>
      </c>
      <c r="P11" s="36">
        <v>528</v>
      </c>
      <c r="Q11" s="37"/>
    </row>
    <row r="12" spans="1:17" s="1" customFormat="1" ht="24.95" customHeight="1" x14ac:dyDescent="0.25">
      <c r="A12" s="30">
        <v>6</v>
      </c>
      <c r="B12" s="31" t="s">
        <v>6</v>
      </c>
      <c r="C12" s="36">
        <v>180.29</v>
      </c>
      <c r="D12" s="5">
        <v>364.62</v>
      </c>
      <c r="E12" s="30">
        <v>205.31</v>
      </c>
      <c r="F12" s="38">
        <f t="shared" si="0"/>
        <v>113.87764157745855</v>
      </c>
      <c r="G12" s="30">
        <v>150.38999999999999</v>
      </c>
      <c r="H12" s="4">
        <f t="shared" si="1"/>
        <v>83.415608186810132</v>
      </c>
      <c r="I12" s="5">
        <f>1366.17+171.517</f>
        <v>1537.6870000000001</v>
      </c>
      <c r="J12" s="39">
        <v>759.01300000000003</v>
      </c>
      <c r="K12" s="33">
        <v>1025</v>
      </c>
      <c r="L12" s="40">
        <f t="shared" si="2"/>
        <v>66.658559251655234</v>
      </c>
      <c r="M12" s="34">
        <v>521.4</v>
      </c>
      <c r="N12" s="30">
        <v>382</v>
      </c>
      <c r="O12" s="35">
        <f>M12-N12</f>
        <v>139.39999999999998</v>
      </c>
      <c r="P12" s="36">
        <v>402</v>
      </c>
      <c r="Q12" s="36"/>
    </row>
    <row r="13" spans="1:17" s="1" customFormat="1" ht="24.95" customHeight="1" x14ac:dyDescent="0.25">
      <c r="A13" s="30">
        <v>7</v>
      </c>
      <c r="B13" s="31" t="s">
        <v>7</v>
      </c>
      <c r="C13" s="36">
        <v>366.69</v>
      </c>
      <c r="D13" s="5">
        <v>606.44000000000005</v>
      </c>
      <c r="E13" s="30">
        <v>427.59</v>
      </c>
      <c r="F13" s="38">
        <f t="shared" si="0"/>
        <v>116.60803403419781</v>
      </c>
      <c r="G13" s="30">
        <v>369.9</v>
      </c>
      <c r="H13" s="4">
        <f t="shared" si="1"/>
        <v>100.87539883825573</v>
      </c>
      <c r="I13" s="5">
        <f>1976.43+296.704</f>
        <v>2273.134</v>
      </c>
      <c r="J13" s="39">
        <v>1342.4159999999999</v>
      </c>
      <c r="K13" s="33">
        <v>1041</v>
      </c>
      <c r="L13" s="40">
        <f t="shared" si="2"/>
        <v>45.795804382847642</v>
      </c>
      <c r="M13" s="34">
        <v>590.39</v>
      </c>
      <c r="N13" s="30">
        <v>526.32000000000005</v>
      </c>
      <c r="O13" s="35">
        <f>M13-N13</f>
        <v>64.069999999999936</v>
      </c>
      <c r="P13" s="42">
        <v>395</v>
      </c>
      <c r="Q13" s="36"/>
    </row>
    <row r="14" spans="1:17" s="1" customFormat="1" ht="24.95" customHeight="1" x14ac:dyDescent="0.25">
      <c r="A14" s="30">
        <v>8</v>
      </c>
      <c r="B14" s="31" t="s">
        <v>8</v>
      </c>
      <c r="C14" s="36">
        <v>86.95</v>
      </c>
      <c r="D14" s="5">
        <v>103.58</v>
      </c>
      <c r="E14" s="30">
        <v>178.9</v>
      </c>
      <c r="F14" s="38">
        <f t="shared" si="0"/>
        <v>205.75043128234617</v>
      </c>
      <c r="G14" s="30">
        <v>161.00800000000001</v>
      </c>
      <c r="H14" s="4">
        <f t="shared" si="1"/>
        <v>185.17308798159863</v>
      </c>
      <c r="I14" s="5">
        <f>1507.89+114.67</f>
        <v>1622.5600000000002</v>
      </c>
      <c r="J14" s="39">
        <v>1216.3499999999999</v>
      </c>
      <c r="K14" s="33">
        <v>1050.8</v>
      </c>
      <c r="L14" s="40">
        <f t="shared" si="2"/>
        <v>64.761857804950196</v>
      </c>
      <c r="M14" s="34">
        <v>401.6</v>
      </c>
      <c r="N14" s="30">
        <v>245.5</v>
      </c>
      <c r="O14" s="35">
        <v>156.1</v>
      </c>
      <c r="P14" s="36">
        <v>365</v>
      </c>
      <c r="Q14" s="41"/>
    </row>
    <row r="15" spans="1:17" s="1" customFormat="1" ht="24.95" customHeight="1" x14ac:dyDescent="0.25">
      <c r="A15" s="30">
        <v>9</v>
      </c>
      <c r="B15" s="31" t="s">
        <v>9</v>
      </c>
      <c r="C15" s="36">
        <v>332.95</v>
      </c>
      <c r="D15" s="5">
        <v>603.57000000000005</v>
      </c>
      <c r="E15" s="30">
        <v>297.38</v>
      </c>
      <c r="F15" s="38">
        <f t="shared" si="0"/>
        <v>89.316714221354559</v>
      </c>
      <c r="G15" s="30">
        <v>263.87</v>
      </c>
      <c r="H15" s="4">
        <f t="shared" si="1"/>
        <v>79.252139960955105</v>
      </c>
      <c r="I15" s="5">
        <f>1045.03+291.774</f>
        <v>1336.8040000000001</v>
      </c>
      <c r="J15" s="39">
        <v>778.90599999999995</v>
      </c>
      <c r="K15" s="33">
        <v>980</v>
      </c>
      <c r="L15" s="40">
        <f>(K15/J15)*100</f>
        <v>125.81749273981713</v>
      </c>
      <c r="M15" s="43">
        <v>580.9</v>
      </c>
      <c r="N15" s="30">
        <v>373.9</v>
      </c>
      <c r="O15" s="35">
        <v>207</v>
      </c>
      <c r="P15" s="36">
        <v>417</v>
      </c>
      <c r="Q15" s="37"/>
    </row>
    <row r="16" spans="1:17" s="1" customFormat="1" ht="24.95" customHeight="1" x14ac:dyDescent="0.25">
      <c r="A16" s="30">
        <v>10</v>
      </c>
      <c r="B16" s="31" t="s">
        <v>10</v>
      </c>
      <c r="C16" s="36">
        <v>177.87</v>
      </c>
      <c r="D16" s="5">
        <v>152.91999999999999</v>
      </c>
      <c r="E16" s="30">
        <v>155.1</v>
      </c>
      <c r="F16" s="38">
        <f t="shared" si="0"/>
        <v>87.198515769944336</v>
      </c>
      <c r="G16" s="30">
        <v>112.03</v>
      </c>
      <c r="H16" s="4">
        <f t="shared" si="1"/>
        <v>62.984201945240905</v>
      </c>
      <c r="I16" s="5">
        <f>750.29-52.593</f>
        <v>697.697</v>
      </c>
      <c r="J16" s="39">
        <v>461.83300000000003</v>
      </c>
      <c r="K16" s="33">
        <v>670</v>
      </c>
      <c r="L16" s="40">
        <f t="shared" ref="L16:L18" si="3">(K16/J16)*100</f>
        <v>145.07408522128128</v>
      </c>
      <c r="M16" s="34">
        <v>409</v>
      </c>
      <c r="N16" s="30">
        <v>273</v>
      </c>
      <c r="O16" s="35">
        <v>136</v>
      </c>
      <c r="P16" s="36">
        <v>273</v>
      </c>
      <c r="Q16" s="37"/>
    </row>
    <row r="17" spans="1:17" s="1" customFormat="1" ht="24.95" customHeight="1" x14ac:dyDescent="0.25">
      <c r="A17" s="30">
        <v>11</v>
      </c>
      <c r="B17" s="31" t="s">
        <v>11</v>
      </c>
      <c r="C17" s="36">
        <v>215.43</v>
      </c>
      <c r="D17" s="5">
        <v>670.41</v>
      </c>
      <c r="E17" s="30">
        <v>327.76</v>
      </c>
      <c r="F17" s="38">
        <f t="shared" si="0"/>
        <v>152.14222717355986</v>
      </c>
      <c r="G17" s="30">
        <v>267.60000000000002</v>
      </c>
      <c r="H17" s="4">
        <f t="shared" si="1"/>
        <v>124.21668291324328</v>
      </c>
      <c r="I17" s="5">
        <f>1270.2+111.384</f>
        <v>1381.5840000000001</v>
      </c>
      <c r="J17" s="39">
        <v>548.49599999999998</v>
      </c>
      <c r="K17" s="33">
        <v>1175.5</v>
      </c>
      <c r="L17" s="40">
        <f t="shared" si="3"/>
        <v>214.31332224847583</v>
      </c>
      <c r="M17" s="34">
        <v>545.20000000000005</v>
      </c>
      <c r="N17" s="30">
        <v>453</v>
      </c>
      <c r="O17" s="35">
        <f>M17-N17</f>
        <v>92.200000000000045</v>
      </c>
      <c r="P17" s="36">
        <v>337</v>
      </c>
      <c r="Q17" s="37"/>
    </row>
    <row r="18" spans="1:17" s="1" customFormat="1" ht="24.95" customHeight="1" x14ac:dyDescent="0.25">
      <c r="A18" s="30">
        <v>12</v>
      </c>
      <c r="B18" s="31" t="s">
        <v>12</v>
      </c>
      <c r="C18" s="36">
        <v>190.43</v>
      </c>
      <c r="D18" s="5">
        <v>408</v>
      </c>
      <c r="E18" s="30">
        <v>269.25</v>
      </c>
      <c r="F18" s="38">
        <f t="shared" si="0"/>
        <v>141.3905372052723</v>
      </c>
      <c r="G18" s="30">
        <v>233.66</v>
      </c>
      <c r="H18" s="4">
        <f t="shared" si="1"/>
        <v>122.70125505435068</v>
      </c>
      <c r="I18" s="5">
        <f>961.88+219.578</f>
        <v>1181.4580000000001</v>
      </c>
      <c r="J18" s="39">
        <v>472.572</v>
      </c>
      <c r="K18" s="33">
        <v>978.6</v>
      </c>
      <c r="L18" s="40">
        <f t="shared" si="3"/>
        <v>207.07955613112924</v>
      </c>
      <c r="M18" s="34">
        <v>440.7</v>
      </c>
      <c r="N18" s="30">
        <v>186.4</v>
      </c>
      <c r="O18" s="35">
        <f>M18-N18</f>
        <v>254.29999999999998</v>
      </c>
      <c r="P18" s="36">
        <v>369</v>
      </c>
      <c r="Q18" s="37"/>
    </row>
    <row r="19" spans="1:17" s="1" customFormat="1" ht="24.95" customHeight="1" x14ac:dyDescent="0.25">
      <c r="A19" s="50" t="s">
        <v>15</v>
      </c>
      <c r="B19" s="51"/>
      <c r="C19" s="44">
        <f>SUM(C7:C18)</f>
        <v>3009.9699999999993</v>
      </c>
      <c r="D19" s="12">
        <v>5409</v>
      </c>
      <c r="E19" s="12">
        <f t="shared" ref="E19:K19" si="4">SUM(E7:E18)</f>
        <v>3402.3199999999997</v>
      </c>
      <c r="F19" s="11">
        <v>113.04</v>
      </c>
      <c r="G19" s="12">
        <f t="shared" si="4"/>
        <v>2956.7639999999997</v>
      </c>
      <c r="H19" s="11">
        <f>G19/C19*100</f>
        <v>98.232341186124799</v>
      </c>
      <c r="I19" s="12">
        <f>SUM(I7:I18)</f>
        <v>16448.45</v>
      </c>
      <c r="J19" s="12">
        <v>8550</v>
      </c>
      <c r="K19" s="45">
        <f t="shared" si="4"/>
        <v>12376.4</v>
      </c>
      <c r="L19" s="46">
        <f>(K19/J19)*100</f>
        <v>144.75321637426902</v>
      </c>
      <c r="M19" s="48">
        <f>SUM(M7:M18)</f>
        <v>6072.0899999999992</v>
      </c>
      <c r="N19" s="48">
        <f t="shared" ref="N19:P19" si="5">SUM(N7:N18)</f>
        <v>3895.82</v>
      </c>
      <c r="O19" s="47">
        <f t="shared" si="5"/>
        <v>2176.27</v>
      </c>
      <c r="P19" s="47">
        <f t="shared" si="5"/>
        <v>4575</v>
      </c>
      <c r="Q19" s="37"/>
    </row>
    <row r="20" spans="1:17" s="14" customFormat="1" ht="36.6" customHeight="1" x14ac:dyDescent="0.25">
      <c r="A20" s="23"/>
      <c r="B20" s="24"/>
      <c r="C20" s="24"/>
      <c r="D20" s="24"/>
      <c r="E20" s="24"/>
      <c r="F20" s="93"/>
      <c r="G20" s="24"/>
      <c r="H20" s="24"/>
      <c r="I20" s="24"/>
      <c r="J20" s="24"/>
      <c r="K20" s="24"/>
      <c r="L20" s="24"/>
      <c r="M20" s="49">
        <v>0.71020000000000005</v>
      </c>
      <c r="N20" s="24"/>
      <c r="O20" s="25"/>
      <c r="P20" s="24"/>
      <c r="Q20" s="24"/>
    </row>
    <row r="21" spans="1:17" ht="18.75" x14ac:dyDescent="0.3">
      <c r="B21" s="15"/>
      <c r="C21" s="16"/>
      <c r="I21" s="18"/>
      <c r="J21" s="19"/>
      <c r="K21" s="15"/>
      <c r="M21" s="27"/>
    </row>
    <row r="22" spans="1:17" x14ac:dyDescent="0.25">
      <c r="B22" s="15"/>
      <c r="C22" s="16"/>
      <c r="I22" s="3"/>
      <c r="J22" s="9"/>
    </row>
    <row r="24" spans="1:17" x14ac:dyDescent="0.25">
      <c r="B24" s="15"/>
      <c r="C24" s="16"/>
      <c r="D24" s="7"/>
    </row>
    <row r="25" spans="1:17" x14ac:dyDescent="0.25">
      <c r="D25" s="8"/>
    </row>
    <row r="26" spans="1:17" x14ac:dyDescent="0.25">
      <c r="D26" s="7"/>
    </row>
  </sheetData>
  <mergeCells count="30">
    <mergeCell ref="A2:Q2"/>
    <mergeCell ref="Q3:Q6"/>
    <mergeCell ref="A1:Q1"/>
    <mergeCell ref="L7:L8"/>
    <mergeCell ref="I7:I8"/>
    <mergeCell ref="D7:D8"/>
    <mergeCell ref="H7:H8"/>
    <mergeCell ref="L4:L6"/>
    <mergeCell ref="E4:E6"/>
    <mergeCell ref="I4:I6"/>
    <mergeCell ref="F4:F6"/>
    <mergeCell ref="G4:G6"/>
    <mergeCell ref="H4:H6"/>
    <mergeCell ref="N5:N6"/>
    <mergeCell ref="B3:B6"/>
    <mergeCell ref="A3:A6"/>
    <mergeCell ref="A19:B19"/>
    <mergeCell ref="J4:J6"/>
    <mergeCell ref="J7:J8"/>
    <mergeCell ref="I3:P3"/>
    <mergeCell ref="O5:O6"/>
    <mergeCell ref="C7:C8"/>
    <mergeCell ref="C3:H3"/>
    <mergeCell ref="C4:C6"/>
    <mergeCell ref="F7:F8"/>
    <mergeCell ref="D4:D6"/>
    <mergeCell ref="K4:K6"/>
    <mergeCell ref="M4:M6"/>
    <mergeCell ref="N4:O4"/>
    <mergeCell ref="P4:P6"/>
  </mergeCells>
  <pageMargins left="0.19685039370078741" right="0.11811023622047245" top="0.19685039370078741" bottom="0.19685039370078741" header="0.51181102362204722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kèm theo BC ngay 15-9-24</vt:lpstr>
      <vt:lpstr>'bieu kèm theo BC ngay 15-9-24'!Print_Area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Thanh</cp:lastModifiedBy>
  <cp:lastPrinted>2024-06-24T08:07:38Z</cp:lastPrinted>
  <dcterms:created xsi:type="dcterms:W3CDTF">2021-10-25T01:07:43Z</dcterms:created>
  <dcterms:modified xsi:type="dcterms:W3CDTF">2024-09-17T02:58:56Z</dcterms:modified>
</cp:coreProperties>
</file>